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enovo\Pictures\"/>
    </mc:Choice>
  </mc:AlternateContent>
  <bookViews>
    <workbookView xWindow="0" yWindow="0" windowWidth="24000" windowHeight="8835" firstSheet="1" activeTab="21"/>
  </bookViews>
  <sheets>
    <sheet name="B1" sheetId="12" state="hidden" r:id="rId1"/>
    <sheet name="B 1" sheetId="3" r:id="rId2"/>
    <sheet name="B2a" sheetId="6" r:id="rId3"/>
    <sheet name="BIIa" sheetId="18" state="hidden" r:id="rId4"/>
    <sheet name="BIII" sheetId="15" state="hidden" r:id="rId5"/>
    <sheet name="II Ung da giao TH" sheetId="1" state="hidden" r:id="rId6"/>
    <sheet name="II Ung chua giao TH" sheetId="2" state="hidden" r:id="rId7"/>
    <sheet name="III No XDCB" sheetId="4" state="hidden" r:id="rId8"/>
    <sheet name="PLIII DA KHCM NHOM B" sheetId="7" state="hidden" r:id="rId9"/>
    <sheet name="KTN" sheetId="9" state="hidden" r:id="rId10"/>
    <sheet name="PLIV" sheetId="10" state="hidden" r:id="rId11"/>
    <sheet name="Sheet3" sheetId="11" state="hidden" r:id="rId12"/>
    <sheet name="Sheet4" sheetId="13" state="hidden" r:id="rId13"/>
    <sheet name="Sheet2" sheetId="14" state="hidden" r:id="rId14"/>
    <sheet name="Sheet6" sheetId="16" state="hidden" r:id="rId15"/>
    <sheet name="Sheet1" sheetId="8" state="hidden" r:id="rId16"/>
    <sheet name="Sheet7" sheetId="17" state="hidden" r:id="rId17"/>
    <sheet name="Sheet9" sheetId="19" state="hidden" r:id="rId18"/>
    <sheet name="Phong TH" sheetId="20" state="hidden" r:id="rId19"/>
    <sheet name="Sheet11" sheetId="21" state="hidden" r:id="rId20"/>
    <sheet name="B2b" sheetId="28" r:id="rId21"/>
    <sheet name="B2c" sheetId="27" r:id="rId22"/>
    <sheet name="B3 -ODA (2)" sheetId="29" r:id="rId23"/>
    <sheet name="B3 -ODA" sheetId="25" state="hidden" r:id="rId24"/>
    <sheet name="Bieu 1" sheetId="23" state="hidden" r:id="rId25"/>
    <sheet name="Sheet5" sheetId="24" state="hidden" r:id="rId26"/>
    <sheet name="Sheet8" sheetId="26" state="hidden"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0051" localSheetId="1">#REF!</definedName>
    <definedName name="\0051" localSheetId="6">#REF!</definedName>
    <definedName name="\0051" localSheetId="7">#REF!</definedName>
    <definedName name="\0051">#REF!</definedName>
    <definedName name="\0061" localSheetId="1">#REF!</definedName>
    <definedName name="\0061" localSheetId="6">#REF!</definedName>
    <definedName name="\0061" localSheetId="7">#REF!</definedName>
    <definedName name="\0061">#REF!</definedName>
    <definedName name="\0061a" localSheetId="1">#REF!</definedName>
    <definedName name="\0061a" localSheetId="6">#REF!</definedName>
    <definedName name="\0061a" localSheetId="7">#REF!</definedName>
    <definedName name="\0061a">#REF!</definedName>
    <definedName name="\0062a" localSheetId="1">#REF!</definedName>
    <definedName name="\0062a" localSheetId="6">#REF!</definedName>
    <definedName name="\0062a" localSheetId="7">#REF!</definedName>
    <definedName name="\0062a">#REF!</definedName>
    <definedName name="\0062b" localSheetId="1">#REF!</definedName>
    <definedName name="\0062b" localSheetId="6">#REF!</definedName>
    <definedName name="\0062b" localSheetId="7">#REF!</definedName>
    <definedName name="\0062b">#REF!</definedName>
    <definedName name="\0062c" localSheetId="1">#REF!</definedName>
    <definedName name="\0062c" localSheetId="6">#REF!</definedName>
    <definedName name="\0062c" localSheetId="7">#REF!</definedName>
    <definedName name="\0062c">#REF!</definedName>
    <definedName name="\0063" localSheetId="1">#REF!</definedName>
    <definedName name="\0063" localSheetId="6">#REF!</definedName>
    <definedName name="\0063" localSheetId="7">#REF!</definedName>
    <definedName name="\0063">#REF!</definedName>
    <definedName name="\0063a" localSheetId="1">#REF!</definedName>
    <definedName name="\0063a" localSheetId="6">#REF!</definedName>
    <definedName name="\0063a" localSheetId="7">#REF!</definedName>
    <definedName name="\0063a">#REF!</definedName>
    <definedName name="\0064" localSheetId="1">#REF!</definedName>
    <definedName name="\0064" localSheetId="6">#REF!</definedName>
    <definedName name="\0064" localSheetId="7">#REF!</definedName>
    <definedName name="\0064">#REF!</definedName>
    <definedName name="\0081" localSheetId="1">#REF!</definedName>
    <definedName name="\0081" localSheetId="6">#REF!</definedName>
    <definedName name="\0081" localSheetId="7">#REF!</definedName>
    <definedName name="\0081">#REF!</definedName>
    <definedName name="\0082" localSheetId="1">#REF!</definedName>
    <definedName name="\0082" localSheetId="6">#REF!</definedName>
    <definedName name="\0082" localSheetId="7">#REF!</definedName>
    <definedName name="\0082">#REF!</definedName>
    <definedName name="\010" localSheetId="1">#REF!</definedName>
    <definedName name="\010" localSheetId="6">#REF!</definedName>
    <definedName name="\010" localSheetId="7">#REF!</definedName>
    <definedName name="\010">#REF!</definedName>
    <definedName name="\4001a" localSheetId="1">#REF!</definedName>
    <definedName name="\4001a" localSheetId="6">#REF!</definedName>
    <definedName name="\4001a" localSheetId="7">#REF!</definedName>
    <definedName name="\4001a">#REF!</definedName>
    <definedName name="\4001b" localSheetId="1">#REF!</definedName>
    <definedName name="\4001b" localSheetId="6">#REF!</definedName>
    <definedName name="\4001b" localSheetId="7">#REF!</definedName>
    <definedName name="\4001b">#REF!</definedName>
    <definedName name="\4002a" localSheetId="1">#REF!</definedName>
    <definedName name="\4002a" localSheetId="6">#REF!</definedName>
    <definedName name="\4002a" localSheetId="7">#REF!</definedName>
    <definedName name="\4002a">#REF!</definedName>
    <definedName name="\4002b" localSheetId="1">#REF!</definedName>
    <definedName name="\4002b" localSheetId="6">#REF!</definedName>
    <definedName name="\4002b" localSheetId="7">#REF!</definedName>
    <definedName name="\4002b">#REF!</definedName>
    <definedName name="\4003a" localSheetId="1">#REF!</definedName>
    <definedName name="\4003a" localSheetId="6">#REF!</definedName>
    <definedName name="\4003a" localSheetId="7">#REF!</definedName>
    <definedName name="\4003a">#REF!</definedName>
    <definedName name="\4003b" localSheetId="1">#REF!</definedName>
    <definedName name="\4003b" localSheetId="6">#REF!</definedName>
    <definedName name="\4003b" localSheetId="7">#REF!</definedName>
    <definedName name="\4003b">#REF!</definedName>
    <definedName name="\4004" localSheetId="1">#REF!</definedName>
    <definedName name="\4004" localSheetId="6">#REF!</definedName>
    <definedName name="\4004" localSheetId="7">#REF!</definedName>
    <definedName name="\4004">#REF!</definedName>
    <definedName name="\4005" localSheetId="1">#REF!</definedName>
    <definedName name="\4005" localSheetId="6">#REF!</definedName>
    <definedName name="\4005" localSheetId="7">#REF!</definedName>
    <definedName name="\4005">#REF!</definedName>
    <definedName name="\4006" localSheetId="1">#REF!</definedName>
    <definedName name="\4006" localSheetId="6">#REF!</definedName>
    <definedName name="\4006" localSheetId="7">#REF!</definedName>
    <definedName name="\4006">#REF!</definedName>
    <definedName name="\4007" localSheetId="1">#REF!</definedName>
    <definedName name="\4007" localSheetId="6">#REF!</definedName>
    <definedName name="\4007" localSheetId="7">#REF!</definedName>
    <definedName name="\4007">#REF!</definedName>
    <definedName name="\4013" localSheetId="1">#REF!</definedName>
    <definedName name="\4013" localSheetId="6">#REF!</definedName>
    <definedName name="\4013" localSheetId="7">#REF!</definedName>
    <definedName name="\4013">#REF!</definedName>
    <definedName name="\4041" localSheetId="1">#REF!</definedName>
    <definedName name="\4041" localSheetId="6">#REF!</definedName>
    <definedName name="\4041" localSheetId="7">#REF!</definedName>
    <definedName name="\4041">#REF!</definedName>
    <definedName name="\4042" localSheetId="1">#REF!</definedName>
    <definedName name="\4042" localSheetId="6">#REF!</definedName>
    <definedName name="\4042" localSheetId="7">#REF!</definedName>
    <definedName name="\4042">#REF!</definedName>
    <definedName name="\4043" localSheetId="1">#REF!</definedName>
    <definedName name="\4043" localSheetId="6">#REF!</definedName>
    <definedName name="\4043" localSheetId="7">#REF!</definedName>
    <definedName name="\4043">#REF!</definedName>
    <definedName name="\4044" localSheetId="1">#REF!</definedName>
    <definedName name="\4044" localSheetId="6">#REF!</definedName>
    <definedName name="\4044" localSheetId="7">#REF!</definedName>
    <definedName name="\4044">#REF!</definedName>
    <definedName name="\4051" localSheetId="1">#REF!</definedName>
    <definedName name="\4051" localSheetId="6">#REF!</definedName>
    <definedName name="\4051" localSheetId="7">#REF!</definedName>
    <definedName name="\4051">#REF!</definedName>
    <definedName name="\4052" localSheetId="1">#REF!</definedName>
    <definedName name="\4052" localSheetId="6">#REF!</definedName>
    <definedName name="\4052" localSheetId="7">#REF!</definedName>
    <definedName name="\4052">#REF!</definedName>
    <definedName name="\4053" localSheetId="1">#REF!</definedName>
    <definedName name="\4053" localSheetId="6">#REF!</definedName>
    <definedName name="\4053" localSheetId="7">#REF!</definedName>
    <definedName name="\4053">#REF!</definedName>
    <definedName name="\4054" localSheetId="1">#REF!</definedName>
    <definedName name="\4054" localSheetId="6">#REF!</definedName>
    <definedName name="\4054" localSheetId="7">#REF!</definedName>
    <definedName name="\4054">#REF!</definedName>
    <definedName name="\4055" localSheetId="1">#REF!</definedName>
    <definedName name="\4055" localSheetId="6">#REF!</definedName>
    <definedName name="\4055" localSheetId="7">#REF!</definedName>
    <definedName name="\4055">#REF!</definedName>
    <definedName name="\4056" localSheetId="1">#REF!</definedName>
    <definedName name="\4056" localSheetId="6">#REF!</definedName>
    <definedName name="\4056" localSheetId="7">#REF!</definedName>
    <definedName name="\4056">#REF!</definedName>
    <definedName name="\4057" localSheetId="1">#REF!</definedName>
    <definedName name="\4057" localSheetId="6">#REF!</definedName>
    <definedName name="\4057" localSheetId="7">#REF!</definedName>
    <definedName name="\4057">#REF!</definedName>
    <definedName name="\4061" localSheetId="1">#REF!</definedName>
    <definedName name="\4061" localSheetId="6">#REF!</definedName>
    <definedName name="\4061" localSheetId="7">#REF!</definedName>
    <definedName name="\4061">#REF!</definedName>
    <definedName name="\4062" localSheetId="1">#REF!</definedName>
    <definedName name="\4062" localSheetId="6">#REF!</definedName>
    <definedName name="\4062" localSheetId="7">#REF!</definedName>
    <definedName name="\4062">#REF!</definedName>
    <definedName name="\4063" localSheetId="1">#REF!</definedName>
    <definedName name="\4063" localSheetId="6">#REF!</definedName>
    <definedName name="\4063" localSheetId="7">#REF!</definedName>
    <definedName name="\4063">#REF!</definedName>
    <definedName name="\4064" localSheetId="1">#REF!</definedName>
    <definedName name="\4064" localSheetId="6">#REF!</definedName>
    <definedName name="\4064" localSheetId="7">#REF!</definedName>
    <definedName name="\4064">#REF!</definedName>
    <definedName name="\4065" localSheetId="1">#REF!</definedName>
    <definedName name="\4065" localSheetId="6">#REF!</definedName>
    <definedName name="\4065" localSheetId="7">#REF!</definedName>
    <definedName name="\4065">#REF!</definedName>
    <definedName name="\4066" localSheetId="1">#REF!</definedName>
    <definedName name="\4066" localSheetId="6">#REF!</definedName>
    <definedName name="\4066" localSheetId="7">#REF!</definedName>
    <definedName name="\4066">#REF!</definedName>
    <definedName name="\4071" localSheetId="1">#REF!</definedName>
    <definedName name="\4071" localSheetId="6">#REF!</definedName>
    <definedName name="\4071" localSheetId="7">#REF!</definedName>
    <definedName name="\4071">#REF!</definedName>
    <definedName name="\4072" localSheetId="1">#REF!</definedName>
    <definedName name="\4072" localSheetId="6">#REF!</definedName>
    <definedName name="\4072" localSheetId="7">#REF!</definedName>
    <definedName name="\4072">#REF!</definedName>
    <definedName name="\4073" localSheetId="1">#REF!</definedName>
    <definedName name="\4073" localSheetId="6">#REF!</definedName>
    <definedName name="\4073" localSheetId="7">#REF!</definedName>
    <definedName name="\4073">#REF!</definedName>
    <definedName name="\4074" localSheetId="1">#REF!</definedName>
    <definedName name="\4074" localSheetId="6">#REF!</definedName>
    <definedName name="\4074" localSheetId="7">#REF!</definedName>
    <definedName name="\4074">#REF!</definedName>
    <definedName name="\4075" localSheetId="1">#REF!</definedName>
    <definedName name="\4075" localSheetId="6">#REF!</definedName>
    <definedName name="\4075" localSheetId="7">#REF!</definedName>
    <definedName name="\4075">#REF!</definedName>
    <definedName name="\4076" localSheetId="1">#REF!</definedName>
    <definedName name="\4076" localSheetId="6">#REF!</definedName>
    <definedName name="\4076" localSheetId="7">#REF!</definedName>
    <definedName name="\4076">#REF!</definedName>
    <definedName name="\5001" localSheetId="1">#REF!</definedName>
    <definedName name="\5001" localSheetId="6">#REF!</definedName>
    <definedName name="\5001" localSheetId="7">#REF!</definedName>
    <definedName name="\5001">#REF!</definedName>
    <definedName name="\50010a" localSheetId="1">#REF!</definedName>
    <definedName name="\50010a" localSheetId="6">#REF!</definedName>
    <definedName name="\50010a" localSheetId="7">#REF!</definedName>
    <definedName name="\50010a">#REF!</definedName>
    <definedName name="\50010b" localSheetId="1">#REF!</definedName>
    <definedName name="\50010b" localSheetId="6">#REF!</definedName>
    <definedName name="\50010b" localSheetId="7">#REF!</definedName>
    <definedName name="\50010b">#REF!</definedName>
    <definedName name="\50011a" localSheetId="1">#REF!</definedName>
    <definedName name="\50011a" localSheetId="6">#REF!</definedName>
    <definedName name="\50011a" localSheetId="7">#REF!</definedName>
    <definedName name="\50011a">#REF!</definedName>
    <definedName name="\50011b" localSheetId="1">#REF!</definedName>
    <definedName name="\50011b" localSheetId="6">#REF!</definedName>
    <definedName name="\50011b" localSheetId="7">#REF!</definedName>
    <definedName name="\50011b">#REF!</definedName>
    <definedName name="\50011c" localSheetId="1">#REF!</definedName>
    <definedName name="\50011c" localSheetId="6">#REF!</definedName>
    <definedName name="\50011c" localSheetId="7">#REF!</definedName>
    <definedName name="\50011c">#REF!</definedName>
    <definedName name="\5002" localSheetId="1">#REF!</definedName>
    <definedName name="\5002" localSheetId="6">#REF!</definedName>
    <definedName name="\5002" localSheetId="7">#REF!</definedName>
    <definedName name="\5002">#REF!</definedName>
    <definedName name="\5003a" localSheetId="1">#REF!</definedName>
    <definedName name="\5003a" localSheetId="6">#REF!</definedName>
    <definedName name="\5003a" localSheetId="7">#REF!</definedName>
    <definedName name="\5003a">#REF!</definedName>
    <definedName name="\5003b" localSheetId="1">#REF!</definedName>
    <definedName name="\5003b" localSheetId="6">#REF!</definedName>
    <definedName name="\5003b" localSheetId="7">#REF!</definedName>
    <definedName name="\5003b">#REF!</definedName>
    <definedName name="\5004a" localSheetId="1">#REF!</definedName>
    <definedName name="\5004a" localSheetId="6">#REF!</definedName>
    <definedName name="\5004a" localSheetId="7">#REF!</definedName>
    <definedName name="\5004a">#REF!</definedName>
    <definedName name="\5004b" localSheetId="1">#REF!</definedName>
    <definedName name="\5004b" localSheetId="6">#REF!</definedName>
    <definedName name="\5004b" localSheetId="7">#REF!</definedName>
    <definedName name="\5004b">#REF!</definedName>
    <definedName name="\5004c" localSheetId="1">#REF!</definedName>
    <definedName name="\5004c" localSheetId="6">#REF!</definedName>
    <definedName name="\5004c" localSheetId="7">#REF!</definedName>
    <definedName name="\5004c">#REF!</definedName>
    <definedName name="\5004d" localSheetId="1">#REF!</definedName>
    <definedName name="\5004d" localSheetId="6">#REF!</definedName>
    <definedName name="\5004d" localSheetId="7">#REF!</definedName>
    <definedName name="\5004d">#REF!</definedName>
    <definedName name="\5004e" localSheetId="1">#REF!</definedName>
    <definedName name="\5004e" localSheetId="6">#REF!</definedName>
    <definedName name="\5004e" localSheetId="7">#REF!</definedName>
    <definedName name="\5004e">#REF!</definedName>
    <definedName name="\5004f" localSheetId="1">#REF!</definedName>
    <definedName name="\5004f" localSheetId="6">#REF!</definedName>
    <definedName name="\5004f" localSheetId="7">#REF!</definedName>
    <definedName name="\5004f">#REF!</definedName>
    <definedName name="\5004g" localSheetId="1">#REF!</definedName>
    <definedName name="\5004g" localSheetId="6">#REF!</definedName>
    <definedName name="\5004g" localSheetId="7">#REF!</definedName>
    <definedName name="\5004g">#REF!</definedName>
    <definedName name="\5005a" localSheetId="1">#REF!</definedName>
    <definedName name="\5005a" localSheetId="6">#REF!</definedName>
    <definedName name="\5005a" localSheetId="7">#REF!</definedName>
    <definedName name="\5005a">#REF!</definedName>
    <definedName name="\5005b" localSheetId="1">#REF!</definedName>
    <definedName name="\5005b" localSheetId="6">#REF!</definedName>
    <definedName name="\5005b" localSheetId="7">#REF!</definedName>
    <definedName name="\5005b">#REF!</definedName>
    <definedName name="\5005c" localSheetId="1">#REF!</definedName>
    <definedName name="\5005c" localSheetId="6">#REF!</definedName>
    <definedName name="\5005c" localSheetId="7">#REF!</definedName>
    <definedName name="\5005c">#REF!</definedName>
    <definedName name="\5006" localSheetId="1">#REF!</definedName>
    <definedName name="\5006" localSheetId="6">#REF!</definedName>
    <definedName name="\5006" localSheetId="7">#REF!</definedName>
    <definedName name="\5006">#REF!</definedName>
    <definedName name="\5007" localSheetId="1">#REF!</definedName>
    <definedName name="\5007" localSheetId="6">#REF!</definedName>
    <definedName name="\5007" localSheetId="7">#REF!</definedName>
    <definedName name="\5007">#REF!</definedName>
    <definedName name="\5008a" localSheetId="1">#REF!</definedName>
    <definedName name="\5008a" localSheetId="6">#REF!</definedName>
    <definedName name="\5008a" localSheetId="7">#REF!</definedName>
    <definedName name="\5008a">#REF!</definedName>
    <definedName name="\5008b" localSheetId="1">#REF!</definedName>
    <definedName name="\5008b" localSheetId="6">#REF!</definedName>
    <definedName name="\5008b" localSheetId="7">#REF!</definedName>
    <definedName name="\5008b">#REF!</definedName>
    <definedName name="\5009" localSheetId="1">#REF!</definedName>
    <definedName name="\5009" localSheetId="6">#REF!</definedName>
    <definedName name="\5009" localSheetId="7">#REF!</definedName>
    <definedName name="\5009">#REF!</definedName>
    <definedName name="\5021" localSheetId="1">#REF!</definedName>
    <definedName name="\5021" localSheetId="6">#REF!</definedName>
    <definedName name="\5021" localSheetId="7">#REF!</definedName>
    <definedName name="\5021">#REF!</definedName>
    <definedName name="\5022" localSheetId="1">#REF!</definedName>
    <definedName name="\5022" localSheetId="6">#REF!</definedName>
    <definedName name="\5022" localSheetId="7">#REF!</definedName>
    <definedName name="\5022">#REF!</definedName>
    <definedName name="\5023" localSheetId="1">#REF!</definedName>
    <definedName name="\5023" localSheetId="6">#REF!</definedName>
    <definedName name="\5023" localSheetId="7">#REF!</definedName>
    <definedName name="\5023">#REF!</definedName>
    <definedName name="\5041" localSheetId="1">#REF!</definedName>
    <definedName name="\5041" localSheetId="6">#REF!</definedName>
    <definedName name="\5041" localSheetId="7">#REF!</definedName>
    <definedName name="\5041">#REF!</definedName>
    <definedName name="\5045" localSheetId="1">#REF!</definedName>
    <definedName name="\5045" localSheetId="6">#REF!</definedName>
    <definedName name="\5045" localSheetId="7">#REF!</definedName>
    <definedName name="\5045">#REF!</definedName>
    <definedName name="\505" localSheetId="1">#REF!</definedName>
    <definedName name="\505" localSheetId="6">#REF!</definedName>
    <definedName name="\505" localSheetId="7">#REF!</definedName>
    <definedName name="\505">#REF!</definedName>
    <definedName name="\506" localSheetId="1">#REF!</definedName>
    <definedName name="\506" localSheetId="6">#REF!</definedName>
    <definedName name="\506" localSheetId="7">#REF!</definedName>
    <definedName name="\506">#REF!</definedName>
    <definedName name="\5081" localSheetId="1">#REF!</definedName>
    <definedName name="\5081" localSheetId="6">#REF!</definedName>
    <definedName name="\5081" localSheetId="7">#REF!</definedName>
    <definedName name="\5081">#REF!</definedName>
    <definedName name="\5082" localSheetId="1">#REF!</definedName>
    <definedName name="\5082" localSheetId="6">#REF!</definedName>
    <definedName name="\5082" localSheetId="7">#REF!</definedName>
    <definedName name="\5082">#REF!</definedName>
    <definedName name="\6001a" localSheetId="1">#REF!</definedName>
    <definedName name="\6001a" localSheetId="6">#REF!</definedName>
    <definedName name="\6001a" localSheetId="7">#REF!</definedName>
    <definedName name="\6001a">#REF!</definedName>
    <definedName name="\6001b" localSheetId="1">#REF!</definedName>
    <definedName name="\6001b" localSheetId="6">#REF!</definedName>
    <definedName name="\6001b" localSheetId="7">#REF!</definedName>
    <definedName name="\6001b">#REF!</definedName>
    <definedName name="\6001c" localSheetId="1">#REF!</definedName>
    <definedName name="\6001c" localSheetId="6">#REF!</definedName>
    <definedName name="\6001c" localSheetId="7">#REF!</definedName>
    <definedName name="\6001c">#REF!</definedName>
    <definedName name="\6002" localSheetId="1">#REF!</definedName>
    <definedName name="\6002" localSheetId="6">#REF!</definedName>
    <definedName name="\6002" localSheetId="7">#REF!</definedName>
    <definedName name="\6002">#REF!</definedName>
    <definedName name="\6003" localSheetId="1">#REF!</definedName>
    <definedName name="\6003" localSheetId="6">#REF!</definedName>
    <definedName name="\6003" localSheetId="7">#REF!</definedName>
    <definedName name="\6003">#REF!</definedName>
    <definedName name="\6004" localSheetId="1">#REF!</definedName>
    <definedName name="\6004" localSheetId="6">#REF!</definedName>
    <definedName name="\6004" localSheetId="7">#REF!</definedName>
    <definedName name="\6004">#REF!</definedName>
    <definedName name="\6012" localSheetId="1">#REF!</definedName>
    <definedName name="\6012" localSheetId="6">#REF!</definedName>
    <definedName name="\6012" localSheetId="7">#REF!</definedName>
    <definedName name="\6012">#REF!</definedName>
    <definedName name="\6021" localSheetId="1">#REF!</definedName>
    <definedName name="\6021" localSheetId="6">#REF!</definedName>
    <definedName name="\6021" localSheetId="7">#REF!</definedName>
    <definedName name="\6021">#REF!</definedName>
    <definedName name="\6051" localSheetId="1">#REF!</definedName>
    <definedName name="\6051" localSheetId="6">#REF!</definedName>
    <definedName name="\6051" localSheetId="7">#REF!</definedName>
    <definedName name="\6051">#REF!</definedName>
    <definedName name="\6052" localSheetId="1">#REF!</definedName>
    <definedName name="\6052" localSheetId="6">#REF!</definedName>
    <definedName name="\6052" localSheetId="7">#REF!</definedName>
    <definedName name="\6052">#REF!</definedName>
    <definedName name="\6053" localSheetId="1">#REF!</definedName>
    <definedName name="\6053" localSheetId="6">#REF!</definedName>
    <definedName name="\6053" localSheetId="7">#REF!</definedName>
    <definedName name="\6053">#REF!</definedName>
    <definedName name="\6055" localSheetId="1">#REF!</definedName>
    <definedName name="\6055" localSheetId="6">#REF!</definedName>
    <definedName name="\6055" localSheetId="7">#REF!</definedName>
    <definedName name="\6055">#REF!</definedName>
    <definedName name="\6061" localSheetId="1">#REF!</definedName>
    <definedName name="\6061" localSheetId="6">#REF!</definedName>
    <definedName name="\6061" localSheetId="7">#REF!</definedName>
    <definedName name="\6061">#REF!</definedName>
    <definedName name="\6101" localSheetId="1">#REF!</definedName>
    <definedName name="\6101" localSheetId="6">#REF!</definedName>
    <definedName name="\6101" localSheetId="7">#REF!</definedName>
    <definedName name="\6101">#REF!</definedName>
    <definedName name="\6102" localSheetId="1">#REF!</definedName>
    <definedName name="\6102" localSheetId="6">#REF!</definedName>
    <definedName name="\6102" localSheetId="7">#REF!</definedName>
    <definedName name="\6102">#REF!</definedName>
    <definedName name="\6121" localSheetId="1">#REF!</definedName>
    <definedName name="\6121" localSheetId="6">#REF!</definedName>
    <definedName name="\6121" localSheetId="7">#REF!</definedName>
    <definedName name="\6121">#REF!</definedName>
    <definedName name="\6122" localSheetId="1">#REF!</definedName>
    <definedName name="\6122" localSheetId="6">#REF!</definedName>
    <definedName name="\6122" localSheetId="7">#REF!</definedName>
    <definedName name="\6122">#REF!</definedName>
    <definedName name="\6123" localSheetId="1">#REF!</definedName>
    <definedName name="\6123" localSheetId="6">#REF!</definedName>
    <definedName name="\6123" localSheetId="7">#REF!</definedName>
    <definedName name="\6123">#REF!</definedName>
    <definedName name="\6125" localSheetId="1">#REF!</definedName>
    <definedName name="\6125" localSheetId="6">#REF!</definedName>
    <definedName name="\6125" localSheetId="7">#REF!</definedName>
    <definedName name="\6125">#REF!</definedName>
    <definedName name="\T" localSheetId="1">#REF!</definedName>
    <definedName name="\T" localSheetId="6">#REF!</definedName>
    <definedName name="\T" localSheetId="7">#REF!</definedName>
    <definedName name="\T">#REF!</definedName>
    <definedName name="_">#N/A</definedName>
    <definedName name="_________a1" localSheetId="22" hidden="1">{"'Sheet1'!$L$16"}</definedName>
    <definedName name="_________a1" localSheetId="24" hidden="1">{"'Sheet1'!$L$16"}</definedName>
    <definedName name="_________a1" hidden="1">{"'Sheet1'!$L$16"}</definedName>
    <definedName name="_________ban2" localSheetId="22" hidden="1">{"'Sheet1'!$L$16"}</definedName>
    <definedName name="_________ban2" localSheetId="24" hidden="1">{"'Sheet1'!$L$16"}</definedName>
    <definedName name="_________ban2" hidden="1">{"'Sheet1'!$L$16"}</definedName>
    <definedName name="_________h1" localSheetId="22" hidden="1">{"'Sheet1'!$L$16"}</definedName>
    <definedName name="_________h1" localSheetId="24" hidden="1">{"'Sheet1'!$L$16"}</definedName>
    <definedName name="_________h1" hidden="1">{"'Sheet1'!$L$16"}</definedName>
    <definedName name="_________hu1" localSheetId="22" hidden="1">{"'Sheet1'!$L$16"}</definedName>
    <definedName name="_________hu1" localSheetId="24" hidden="1">{"'Sheet1'!$L$16"}</definedName>
    <definedName name="_________hu1" hidden="1">{"'Sheet1'!$L$16"}</definedName>
    <definedName name="_________hu2" localSheetId="22" hidden="1">{"'Sheet1'!$L$16"}</definedName>
    <definedName name="_________hu2" localSheetId="24" hidden="1">{"'Sheet1'!$L$16"}</definedName>
    <definedName name="_________hu2" hidden="1">{"'Sheet1'!$L$16"}</definedName>
    <definedName name="_________hu5" localSheetId="22" hidden="1">{"'Sheet1'!$L$16"}</definedName>
    <definedName name="_________hu5" localSheetId="24" hidden="1">{"'Sheet1'!$L$16"}</definedName>
    <definedName name="_________hu5" hidden="1">{"'Sheet1'!$L$16"}</definedName>
    <definedName name="_________hu6" localSheetId="22" hidden="1">{"'Sheet1'!$L$16"}</definedName>
    <definedName name="_________hu6" localSheetId="24" hidden="1">{"'Sheet1'!$L$16"}</definedName>
    <definedName name="_________hu6" hidden="1">{"'Sheet1'!$L$16"}</definedName>
    <definedName name="_________M36" localSheetId="22" hidden="1">{"'Sheet1'!$L$16"}</definedName>
    <definedName name="_________M36" localSheetId="24" hidden="1">{"'Sheet1'!$L$16"}</definedName>
    <definedName name="_________M36" hidden="1">{"'Sheet1'!$L$16"}</definedName>
    <definedName name="_________PA3" localSheetId="22" hidden="1">{"'Sheet1'!$L$16"}</definedName>
    <definedName name="_________PA3" localSheetId="24" hidden="1">{"'Sheet1'!$L$16"}</definedName>
    <definedName name="_________PA3" hidden="1">{"'Sheet1'!$L$16"}</definedName>
    <definedName name="_________Tru21" localSheetId="22" hidden="1">{"'Sheet1'!$L$16"}</definedName>
    <definedName name="_________Tru21" localSheetId="24" hidden="1">{"'Sheet1'!$L$16"}</definedName>
    <definedName name="_________Tru21" hidden="1">{"'Sheet1'!$L$16"}</definedName>
    <definedName name="________a1" localSheetId="22" hidden="1">{"'Sheet1'!$L$16"}</definedName>
    <definedName name="________a1" localSheetId="24" hidden="1">{"'Sheet1'!$L$16"}</definedName>
    <definedName name="________a1" hidden="1">{"'Sheet1'!$L$16"}</definedName>
    <definedName name="________h1" localSheetId="22" hidden="1">{"'Sheet1'!$L$16"}</definedName>
    <definedName name="________h1" localSheetId="24" hidden="1">{"'Sheet1'!$L$16"}</definedName>
    <definedName name="________h1" hidden="1">{"'Sheet1'!$L$16"}</definedName>
    <definedName name="________hu1" localSheetId="22" hidden="1">{"'Sheet1'!$L$16"}</definedName>
    <definedName name="________hu1" localSheetId="24" hidden="1">{"'Sheet1'!$L$16"}</definedName>
    <definedName name="________hu1" hidden="1">{"'Sheet1'!$L$16"}</definedName>
    <definedName name="________hu2" localSheetId="22" hidden="1">{"'Sheet1'!$L$16"}</definedName>
    <definedName name="________hu2" localSheetId="24" hidden="1">{"'Sheet1'!$L$16"}</definedName>
    <definedName name="________hu2" hidden="1">{"'Sheet1'!$L$16"}</definedName>
    <definedName name="________hu5" localSheetId="22" hidden="1">{"'Sheet1'!$L$16"}</definedName>
    <definedName name="________hu5" localSheetId="24" hidden="1">{"'Sheet1'!$L$16"}</definedName>
    <definedName name="________hu5" hidden="1">{"'Sheet1'!$L$16"}</definedName>
    <definedName name="________hu6" localSheetId="22" hidden="1">{"'Sheet1'!$L$16"}</definedName>
    <definedName name="________hu6" localSheetId="24" hidden="1">{"'Sheet1'!$L$16"}</definedName>
    <definedName name="________hu6" hidden="1">{"'Sheet1'!$L$16"}</definedName>
    <definedName name="______a1" localSheetId="22" hidden="1">{"'Sheet1'!$L$16"}</definedName>
    <definedName name="______a1" localSheetId="24" hidden="1">{"'Sheet1'!$L$16"}</definedName>
    <definedName name="______a1" hidden="1">{"'Sheet1'!$L$16"}</definedName>
    <definedName name="______ban2" localSheetId="22" hidden="1">{"'Sheet1'!$L$16"}</definedName>
    <definedName name="______ban2" localSheetId="24" hidden="1">{"'Sheet1'!$L$16"}</definedName>
    <definedName name="______ban2" hidden="1">{"'Sheet1'!$L$16"}</definedName>
    <definedName name="______h1" localSheetId="22" hidden="1">{"'Sheet1'!$L$16"}</definedName>
    <definedName name="______h1" localSheetId="24" hidden="1">{"'Sheet1'!$L$16"}</definedName>
    <definedName name="______h1" hidden="1">{"'Sheet1'!$L$16"}</definedName>
    <definedName name="______hu1" localSheetId="22" hidden="1">{"'Sheet1'!$L$16"}</definedName>
    <definedName name="______hu1" localSheetId="24" hidden="1">{"'Sheet1'!$L$16"}</definedName>
    <definedName name="______hu1" hidden="1">{"'Sheet1'!$L$16"}</definedName>
    <definedName name="______hu2" localSheetId="22" hidden="1">{"'Sheet1'!$L$16"}</definedName>
    <definedName name="______hu2" localSheetId="24" hidden="1">{"'Sheet1'!$L$16"}</definedName>
    <definedName name="______hu2" hidden="1">{"'Sheet1'!$L$16"}</definedName>
    <definedName name="______hu5" localSheetId="22" hidden="1">{"'Sheet1'!$L$16"}</definedName>
    <definedName name="______hu5" localSheetId="24" hidden="1">{"'Sheet1'!$L$16"}</definedName>
    <definedName name="______hu5" hidden="1">{"'Sheet1'!$L$16"}</definedName>
    <definedName name="______hu6" localSheetId="22" hidden="1">{"'Sheet1'!$L$16"}</definedName>
    <definedName name="______hu6" localSheetId="24" hidden="1">{"'Sheet1'!$L$16"}</definedName>
    <definedName name="______hu6" hidden="1">{"'Sheet1'!$L$16"}</definedName>
    <definedName name="______M36" localSheetId="22" hidden="1">{"'Sheet1'!$L$16"}</definedName>
    <definedName name="______M36" localSheetId="24" hidden="1">{"'Sheet1'!$L$16"}</definedName>
    <definedName name="______M36" hidden="1">{"'Sheet1'!$L$16"}</definedName>
    <definedName name="______PA3" localSheetId="22" hidden="1">{"'Sheet1'!$L$16"}</definedName>
    <definedName name="______PA3" localSheetId="24" hidden="1">{"'Sheet1'!$L$16"}</definedName>
    <definedName name="______PA3" hidden="1">{"'Sheet1'!$L$16"}</definedName>
    <definedName name="______Tru21" localSheetId="22" hidden="1">{"'Sheet1'!$L$16"}</definedName>
    <definedName name="______Tru21" localSheetId="24" hidden="1">{"'Sheet1'!$L$16"}</definedName>
    <definedName name="______Tru21" hidden="1">{"'Sheet1'!$L$16"}</definedName>
    <definedName name="_____a1" localSheetId="22" hidden="1">{"'Sheet1'!$L$16"}</definedName>
    <definedName name="_____a1" localSheetId="24" hidden="1">{"'Sheet1'!$L$16"}</definedName>
    <definedName name="_____a1" hidden="1">{"'Sheet1'!$L$16"}</definedName>
    <definedName name="_____h1" localSheetId="22" hidden="1">{"'Sheet1'!$L$16"}</definedName>
    <definedName name="_____h1" localSheetId="24" hidden="1">{"'Sheet1'!$L$16"}</definedName>
    <definedName name="_____h1" hidden="1">{"'Sheet1'!$L$16"}</definedName>
    <definedName name="_____hu1" localSheetId="22" hidden="1">{"'Sheet1'!$L$16"}</definedName>
    <definedName name="_____hu1" localSheetId="24" hidden="1">{"'Sheet1'!$L$16"}</definedName>
    <definedName name="_____hu1" hidden="1">{"'Sheet1'!$L$16"}</definedName>
    <definedName name="_____hu2" localSheetId="22" hidden="1">{"'Sheet1'!$L$16"}</definedName>
    <definedName name="_____hu2" localSheetId="24" hidden="1">{"'Sheet1'!$L$16"}</definedName>
    <definedName name="_____hu2" hidden="1">{"'Sheet1'!$L$16"}</definedName>
    <definedName name="_____hu5" localSheetId="22" hidden="1">{"'Sheet1'!$L$16"}</definedName>
    <definedName name="_____hu5" localSheetId="24" hidden="1">{"'Sheet1'!$L$16"}</definedName>
    <definedName name="_____hu5" hidden="1">{"'Sheet1'!$L$16"}</definedName>
    <definedName name="_____hu6" localSheetId="22" hidden="1">{"'Sheet1'!$L$16"}</definedName>
    <definedName name="_____hu6" localSheetId="24" hidden="1">{"'Sheet1'!$L$16"}</definedName>
    <definedName name="_____hu6" hidden="1">{"'Sheet1'!$L$16"}</definedName>
    <definedName name="_____NSO2" localSheetId="22" hidden="1">{"'Sheet1'!$L$16"}</definedName>
    <definedName name="_____NSO2" localSheetId="24" hidden="1">{"'Sheet1'!$L$16"}</definedName>
    <definedName name="_____NSO2" hidden="1">{"'Sheet1'!$L$16"}</definedName>
    <definedName name="_____PA3" localSheetId="22" hidden="1">{"'Sheet1'!$L$16"}</definedName>
    <definedName name="_____PA3" localSheetId="24" hidden="1">{"'Sheet1'!$L$16"}</definedName>
    <definedName name="_____PA3" hidden="1">{"'Sheet1'!$L$16"}</definedName>
    <definedName name="____a1" localSheetId="22" hidden="1">{"'Sheet1'!$L$16"}</definedName>
    <definedName name="____a1" localSheetId="24" hidden="1">{"'Sheet1'!$L$16"}</definedName>
    <definedName name="____a1" hidden="1">{"'Sheet1'!$L$16"}</definedName>
    <definedName name="____a129" localSheetId="22" hidden="1">{"Offgrid",#N/A,FALSE,"OFFGRID";"Region",#N/A,FALSE,"REGION";"Offgrid -2",#N/A,FALSE,"OFFGRID";"WTP",#N/A,FALSE,"WTP";"WTP -2",#N/A,FALSE,"WTP";"Project",#N/A,FALSE,"PROJECT";"Summary -2",#N/A,FALSE,"SUMMARY"}</definedName>
    <definedName name="____a129" localSheetId="2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2" hidden="1">{"Offgrid",#N/A,FALSE,"OFFGRID";"Region",#N/A,FALSE,"REGION";"Offgrid -2",#N/A,FALSE,"OFFGRID";"WTP",#N/A,FALSE,"WTP";"WTP -2",#N/A,FALSE,"WTP";"Project",#N/A,FALSE,"PROJECT";"Summary -2",#N/A,FALSE,"SUMMARY"}</definedName>
    <definedName name="____a130" localSheetId="2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2" hidden="1">{"'Sheet1'!$L$16"}</definedName>
    <definedName name="____B1" localSheetId="24" hidden="1">{"'Sheet1'!$L$16"}</definedName>
    <definedName name="____B1" hidden="1">{"'Sheet1'!$L$16"}</definedName>
    <definedName name="____ban2" localSheetId="22" hidden="1">{"'Sheet1'!$L$16"}</definedName>
    <definedName name="____ban2" localSheetId="24" hidden="1">{"'Sheet1'!$L$16"}</definedName>
    <definedName name="____ban2" hidden="1">{"'Sheet1'!$L$16"}</definedName>
    <definedName name="____cep1" localSheetId="22" hidden="1">{"'Sheet1'!$L$16"}</definedName>
    <definedName name="____cep1" localSheetId="24" hidden="1">{"'Sheet1'!$L$16"}</definedName>
    <definedName name="____cep1" hidden="1">{"'Sheet1'!$L$16"}</definedName>
    <definedName name="____Coc39" localSheetId="22" hidden="1">{"'Sheet1'!$L$16"}</definedName>
    <definedName name="____Coc39" localSheetId="24" hidden="1">{"'Sheet1'!$L$16"}</definedName>
    <definedName name="____Coc39" hidden="1">{"'Sheet1'!$L$16"}</definedName>
    <definedName name="____CON1" localSheetId="1">#REF!</definedName>
    <definedName name="____CON1" localSheetId="6">#REF!</definedName>
    <definedName name="____CON1" localSheetId="7">#REF!</definedName>
    <definedName name="____CON1">#REF!</definedName>
    <definedName name="____CON2" localSheetId="1">#REF!</definedName>
    <definedName name="____CON2" localSheetId="6">#REF!</definedName>
    <definedName name="____CON2" localSheetId="7">#REF!</definedName>
    <definedName name="____CON2">#REF!</definedName>
    <definedName name="____Goi8" localSheetId="22" hidden="1">{"'Sheet1'!$L$16"}</definedName>
    <definedName name="____Goi8" localSheetId="24" hidden="1">{"'Sheet1'!$L$16"}</definedName>
    <definedName name="____Goi8" hidden="1">{"'Sheet1'!$L$16"}</definedName>
    <definedName name="____h1" localSheetId="22" hidden="1">{"'Sheet1'!$L$16"}</definedName>
    <definedName name="____h1" localSheetId="24" hidden="1">{"'Sheet1'!$L$16"}</definedName>
    <definedName name="____h1" hidden="1">{"'Sheet1'!$L$16"}</definedName>
    <definedName name="____hom2" localSheetId="1">#REF!</definedName>
    <definedName name="____hom2" localSheetId="6">#REF!</definedName>
    <definedName name="____hom2" localSheetId="7">#REF!</definedName>
    <definedName name="____hom2">#REF!</definedName>
    <definedName name="____hu1" localSheetId="22" hidden="1">{"'Sheet1'!$L$16"}</definedName>
    <definedName name="____hu1" localSheetId="24" hidden="1">{"'Sheet1'!$L$16"}</definedName>
    <definedName name="____hu1" hidden="1">{"'Sheet1'!$L$16"}</definedName>
    <definedName name="____hu2" localSheetId="22" hidden="1">{"'Sheet1'!$L$16"}</definedName>
    <definedName name="____hu2" localSheetId="24" hidden="1">{"'Sheet1'!$L$16"}</definedName>
    <definedName name="____hu2" hidden="1">{"'Sheet1'!$L$16"}</definedName>
    <definedName name="____hu5" localSheetId="22" hidden="1">{"'Sheet1'!$L$16"}</definedName>
    <definedName name="____hu5" localSheetId="24" hidden="1">{"'Sheet1'!$L$16"}</definedName>
    <definedName name="____hu5" hidden="1">{"'Sheet1'!$L$16"}</definedName>
    <definedName name="____hu6" localSheetId="22" hidden="1">{"'Sheet1'!$L$16"}</definedName>
    <definedName name="____hu6" localSheetId="24" hidden="1">{"'Sheet1'!$L$16"}</definedName>
    <definedName name="____hu6" hidden="1">{"'Sheet1'!$L$16"}</definedName>
    <definedName name="____KM188" localSheetId="1">#REF!</definedName>
    <definedName name="____KM188" localSheetId="6">#REF!</definedName>
    <definedName name="____KM188" localSheetId="7">#REF!</definedName>
    <definedName name="____KM188">#REF!</definedName>
    <definedName name="____km189" localSheetId="1">#REF!</definedName>
    <definedName name="____km189" localSheetId="6">#REF!</definedName>
    <definedName name="____km189" localSheetId="7">#REF!</definedName>
    <definedName name="____km189">#REF!</definedName>
    <definedName name="____km193" localSheetId="1">#REF!</definedName>
    <definedName name="____km193" localSheetId="6">#REF!</definedName>
    <definedName name="____km193" localSheetId="7">#REF!</definedName>
    <definedName name="____km193">#REF!</definedName>
    <definedName name="____km194" localSheetId="1">#REF!</definedName>
    <definedName name="____km194" localSheetId="6">#REF!</definedName>
    <definedName name="____km194" localSheetId="7">#REF!</definedName>
    <definedName name="____km194">#REF!</definedName>
    <definedName name="____km195" localSheetId="1">#REF!</definedName>
    <definedName name="____km195" localSheetId="6">#REF!</definedName>
    <definedName name="____km195" localSheetId="7">#REF!</definedName>
    <definedName name="____km195">#REF!</definedName>
    <definedName name="____km196" localSheetId="1">#REF!</definedName>
    <definedName name="____km196" localSheetId="6">#REF!</definedName>
    <definedName name="____km196" localSheetId="7">#REF!</definedName>
    <definedName name="____km196">#REF!</definedName>
    <definedName name="____km197" localSheetId="1">#REF!</definedName>
    <definedName name="____km197" localSheetId="6">#REF!</definedName>
    <definedName name="____km197" localSheetId="7">#REF!</definedName>
    <definedName name="____km197">#REF!</definedName>
    <definedName name="____km198" localSheetId="1">#REF!</definedName>
    <definedName name="____km198" localSheetId="6">#REF!</definedName>
    <definedName name="____km198" localSheetId="7">#REF!</definedName>
    <definedName name="____km198">#REF!</definedName>
    <definedName name="____Lan1" localSheetId="22" hidden="1">{"'Sheet1'!$L$16"}</definedName>
    <definedName name="____Lan1" localSheetId="24" hidden="1">{"'Sheet1'!$L$16"}</definedName>
    <definedName name="____Lan1" hidden="1">{"'Sheet1'!$L$16"}</definedName>
    <definedName name="____LAN3" localSheetId="22" hidden="1">{"'Sheet1'!$L$16"}</definedName>
    <definedName name="____LAN3" localSheetId="24" hidden="1">{"'Sheet1'!$L$16"}</definedName>
    <definedName name="____LAN3" hidden="1">{"'Sheet1'!$L$16"}</definedName>
    <definedName name="____lk2" localSheetId="22" hidden="1">{"'Sheet1'!$L$16"}</definedName>
    <definedName name="____lk2" localSheetId="24" hidden="1">{"'Sheet1'!$L$16"}</definedName>
    <definedName name="____lk2" hidden="1">{"'Sheet1'!$L$16"}</definedName>
    <definedName name="____M36" localSheetId="22" hidden="1">{"'Sheet1'!$L$16"}</definedName>
    <definedName name="____M36" localSheetId="24" hidden="1">{"'Sheet1'!$L$16"}</definedName>
    <definedName name="____M36" hidden="1">{"'Sheet1'!$L$16"}</definedName>
    <definedName name="____NCL100" localSheetId="1">#REF!</definedName>
    <definedName name="____NCL100" localSheetId="6">#REF!</definedName>
    <definedName name="____NCL100" localSheetId="7">#REF!</definedName>
    <definedName name="____NCL100">#REF!</definedName>
    <definedName name="____NCL200" localSheetId="1">#REF!</definedName>
    <definedName name="____NCL200" localSheetId="6">#REF!</definedName>
    <definedName name="____NCL200" localSheetId="7">#REF!</definedName>
    <definedName name="____NCL200">#REF!</definedName>
    <definedName name="____NCL250" localSheetId="1">#REF!</definedName>
    <definedName name="____NCL250" localSheetId="6">#REF!</definedName>
    <definedName name="____NCL250" localSheetId="7">#REF!</definedName>
    <definedName name="____NCL250">#REF!</definedName>
    <definedName name="____nin190" localSheetId="1">#REF!</definedName>
    <definedName name="____nin190" localSheetId="6">#REF!</definedName>
    <definedName name="____nin190" localSheetId="7">#REF!</definedName>
    <definedName name="____nin190">#REF!</definedName>
    <definedName name="____NSO2" localSheetId="22" hidden="1">{"'Sheet1'!$L$16"}</definedName>
    <definedName name="____NSO2" localSheetId="24" hidden="1">{"'Sheet1'!$L$16"}</definedName>
    <definedName name="____NSO2" hidden="1">{"'Sheet1'!$L$16"}</definedName>
    <definedName name="____PA3" localSheetId="22" hidden="1">{"'Sheet1'!$L$16"}</definedName>
    <definedName name="____PA3" localSheetId="24" hidden="1">{"'Sheet1'!$L$16"}</definedName>
    <definedName name="____PA3" hidden="1">{"'Sheet1'!$L$16"}</definedName>
    <definedName name="____Pl2" localSheetId="22" hidden="1">{"'Sheet1'!$L$16"}</definedName>
    <definedName name="____Pl2" localSheetId="24" hidden="1">{"'Sheet1'!$L$16"}</definedName>
    <definedName name="____Pl2" hidden="1">{"'Sheet1'!$L$16"}</definedName>
    <definedName name="____SN3" localSheetId="1">#REF!</definedName>
    <definedName name="____SN3" localSheetId="6">#REF!</definedName>
    <definedName name="____SN3" localSheetId="7">#REF!</definedName>
    <definedName name="____SN3">#REF!</definedName>
    <definedName name="____sua20" localSheetId="1">#REF!</definedName>
    <definedName name="____sua20" localSheetId="6">#REF!</definedName>
    <definedName name="____sua20" localSheetId="7">#REF!</definedName>
    <definedName name="____sua20">#REF!</definedName>
    <definedName name="____sua30" localSheetId="1">#REF!</definedName>
    <definedName name="____sua30" localSheetId="6">#REF!</definedName>
    <definedName name="____sua30" localSheetId="7">#REF!</definedName>
    <definedName name="____sua30">#REF!</definedName>
    <definedName name="____TB1" localSheetId="1">#REF!</definedName>
    <definedName name="____TB1" localSheetId="6">#REF!</definedName>
    <definedName name="____TB1" localSheetId="7">#REF!</definedName>
    <definedName name="____TB1">#REF!</definedName>
    <definedName name="____TL3" localSheetId="1">#REF!</definedName>
    <definedName name="____TL3" localSheetId="6">#REF!</definedName>
    <definedName name="____TL3" localSheetId="7">#REF!</definedName>
    <definedName name="____TL3">#REF!</definedName>
    <definedName name="____tt3" localSheetId="22" hidden="1">{"'Sheet1'!$L$16"}</definedName>
    <definedName name="____tt3" localSheetId="24" hidden="1">{"'Sheet1'!$L$16"}</definedName>
    <definedName name="____tt3" hidden="1">{"'Sheet1'!$L$16"}</definedName>
    <definedName name="____TT31" localSheetId="22" hidden="1">{"'Sheet1'!$L$16"}</definedName>
    <definedName name="____TT31" localSheetId="24" hidden="1">{"'Sheet1'!$L$16"}</definedName>
    <definedName name="____TT31" hidden="1">{"'Sheet1'!$L$16"}</definedName>
    <definedName name="____Tru21" localSheetId="22" hidden="1">{"'Sheet1'!$L$16"}</definedName>
    <definedName name="____Tru21" localSheetId="24" hidden="1">{"'Sheet1'!$L$16"}</definedName>
    <definedName name="____Tru21" hidden="1">{"'Sheet1'!$L$16"}</definedName>
    <definedName name="____VL100" localSheetId="1">#REF!</definedName>
    <definedName name="____VL100" localSheetId="6">#REF!</definedName>
    <definedName name="____VL100" localSheetId="7">#REF!</definedName>
    <definedName name="____VL100">#REF!</definedName>
    <definedName name="____VL250" localSheetId="1">#REF!</definedName>
    <definedName name="____VL250" localSheetId="6">#REF!</definedName>
    <definedName name="____VL250" localSheetId="7">#REF!</definedName>
    <definedName name="____VL250">#REF!</definedName>
    <definedName name="____xlfn.BAHTTEXT" hidden="1">#NAME?</definedName>
    <definedName name="___a1" localSheetId="22" hidden="1">{"'Sheet1'!$L$16"}</definedName>
    <definedName name="___a1" localSheetId="24" hidden="1">{"'Sheet1'!$L$16"}</definedName>
    <definedName name="___a1" hidden="1">{"'Sheet1'!$L$16"}</definedName>
    <definedName name="___atn1" localSheetId="1">#REF!</definedName>
    <definedName name="___atn1" localSheetId="6">#REF!</definedName>
    <definedName name="___atn1" localSheetId="7">#REF!</definedName>
    <definedName name="___atn1">#REF!</definedName>
    <definedName name="___atn10" localSheetId="1">#REF!</definedName>
    <definedName name="___atn10" localSheetId="6">#REF!</definedName>
    <definedName name="___atn10" localSheetId="7">#REF!</definedName>
    <definedName name="___atn10">#REF!</definedName>
    <definedName name="___atn2" localSheetId="1">#REF!</definedName>
    <definedName name="___atn2" localSheetId="6">#REF!</definedName>
    <definedName name="___atn2" localSheetId="7">#REF!</definedName>
    <definedName name="___atn2">#REF!</definedName>
    <definedName name="___atn3" localSheetId="1">#REF!</definedName>
    <definedName name="___atn3" localSheetId="6">#REF!</definedName>
    <definedName name="___atn3" localSheetId="7">#REF!</definedName>
    <definedName name="___atn3">#REF!</definedName>
    <definedName name="___atn4" localSheetId="1">#REF!</definedName>
    <definedName name="___atn4" localSheetId="6">#REF!</definedName>
    <definedName name="___atn4" localSheetId="7">#REF!</definedName>
    <definedName name="___atn4">#REF!</definedName>
    <definedName name="___atn5" localSheetId="1">#REF!</definedName>
    <definedName name="___atn5" localSheetId="6">#REF!</definedName>
    <definedName name="___atn5" localSheetId="7">#REF!</definedName>
    <definedName name="___atn5">#REF!</definedName>
    <definedName name="___atn6" localSheetId="1">#REF!</definedName>
    <definedName name="___atn6" localSheetId="6">#REF!</definedName>
    <definedName name="___atn6" localSheetId="7">#REF!</definedName>
    <definedName name="___atn6">#REF!</definedName>
    <definedName name="___atn7" localSheetId="1">#REF!</definedName>
    <definedName name="___atn7" localSheetId="6">#REF!</definedName>
    <definedName name="___atn7" localSheetId="7">#REF!</definedName>
    <definedName name="___atn7">#REF!</definedName>
    <definedName name="___atn8" localSheetId="1">#REF!</definedName>
    <definedName name="___atn8" localSheetId="6">#REF!</definedName>
    <definedName name="___atn8" localSheetId="7">#REF!</definedName>
    <definedName name="___atn8">#REF!</definedName>
    <definedName name="___atn9" localSheetId="1">#REF!</definedName>
    <definedName name="___atn9" localSheetId="6">#REF!</definedName>
    <definedName name="___atn9" localSheetId="7">#REF!</definedName>
    <definedName name="___atn9">#REF!</definedName>
    <definedName name="___B1" localSheetId="22" hidden="1">{"'Sheet1'!$L$16"}</definedName>
    <definedName name="___B1" localSheetId="24" hidden="1">{"'Sheet1'!$L$16"}</definedName>
    <definedName name="___B1" hidden="1">{"'Sheet1'!$L$16"}</definedName>
    <definedName name="___ban2" localSheetId="22" hidden="1">{"'Sheet1'!$L$16"}</definedName>
    <definedName name="___ban2" localSheetId="24" hidden="1">{"'Sheet1'!$L$16"}</definedName>
    <definedName name="___ban2" hidden="1">{"'Sheet1'!$L$16"}</definedName>
    <definedName name="___boi1" localSheetId="1">#REF!</definedName>
    <definedName name="___boi1" localSheetId="6">#REF!</definedName>
    <definedName name="___boi1" localSheetId="7">#REF!</definedName>
    <definedName name="___boi1">#REF!</definedName>
    <definedName name="___boi2" localSheetId="1">#REF!</definedName>
    <definedName name="___boi2" localSheetId="6">#REF!</definedName>
    <definedName name="___boi2" localSheetId="7">#REF!</definedName>
    <definedName name="___boi2">#REF!</definedName>
    <definedName name="___btm10" localSheetId="1">#REF!</definedName>
    <definedName name="___btm10" localSheetId="6">#REF!</definedName>
    <definedName name="___btm10" localSheetId="7">#REF!</definedName>
    <definedName name="___btm10">#REF!</definedName>
    <definedName name="___btm100" localSheetId="1">#REF!</definedName>
    <definedName name="___btm100" localSheetId="6">#REF!</definedName>
    <definedName name="___btm100" localSheetId="7">#REF!</definedName>
    <definedName name="___btm100">#REF!</definedName>
    <definedName name="___BTM250" localSheetId="1">#REF!</definedName>
    <definedName name="___BTM250" localSheetId="6">#REF!</definedName>
    <definedName name="___BTM250" localSheetId="7">#REF!</definedName>
    <definedName name="___BTM250">#REF!</definedName>
    <definedName name="___btM300" localSheetId="1">#REF!</definedName>
    <definedName name="___btM300" localSheetId="6">#REF!</definedName>
    <definedName name="___btM300" localSheetId="7">#REF!</definedName>
    <definedName name="___btM300">#REF!</definedName>
    <definedName name="___cao1" localSheetId="1">#REF!</definedName>
    <definedName name="___cao1" localSheetId="6">#REF!</definedName>
    <definedName name="___cao1" localSheetId="7">#REF!</definedName>
    <definedName name="___cao1">#REF!</definedName>
    <definedName name="___cao2" localSheetId="1">#REF!</definedName>
    <definedName name="___cao2" localSheetId="6">#REF!</definedName>
    <definedName name="___cao2" localSheetId="7">#REF!</definedName>
    <definedName name="___cao2">#REF!</definedName>
    <definedName name="___cao3" localSheetId="1">#REF!</definedName>
    <definedName name="___cao3" localSheetId="6">#REF!</definedName>
    <definedName name="___cao3" localSheetId="7">#REF!</definedName>
    <definedName name="___cao3">#REF!</definedName>
    <definedName name="___cao4" localSheetId="1">#REF!</definedName>
    <definedName name="___cao4" localSheetId="6">#REF!</definedName>
    <definedName name="___cao4" localSheetId="7">#REF!</definedName>
    <definedName name="___cao4">#REF!</definedName>
    <definedName name="___cao5" localSheetId="1">#REF!</definedName>
    <definedName name="___cao5" localSheetId="6">#REF!</definedName>
    <definedName name="___cao5" localSheetId="7">#REF!</definedName>
    <definedName name="___cao5">#REF!</definedName>
    <definedName name="___cao6" localSheetId="1">#REF!</definedName>
    <definedName name="___cao6" localSheetId="6">#REF!</definedName>
    <definedName name="___cao6" localSheetId="7">#REF!</definedName>
    <definedName name="___cao6">#REF!</definedName>
    <definedName name="___cep1" localSheetId="22" hidden="1">{"'Sheet1'!$L$16"}</definedName>
    <definedName name="___cep1" localSheetId="24" hidden="1">{"'Sheet1'!$L$16"}</definedName>
    <definedName name="___cep1" hidden="1">{"'Sheet1'!$L$16"}</definedName>
    <definedName name="___Coc39" localSheetId="22" hidden="1">{"'Sheet1'!$L$16"}</definedName>
    <definedName name="___Coc39" localSheetId="24" hidden="1">{"'Sheet1'!$L$16"}</definedName>
    <definedName name="___Coc39" hidden="1">{"'Sheet1'!$L$16"}</definedName>
    <definedName name="___CON1" localSheetId="1">#REF!</definedName>
    <definedName name="___CON1" localSheetId="6">#REF!</definedName>
    <definedName name="___CON1" localSheetId="7">#REF!</definedName>
    <definedName name="___CON1">#REF!</definedName>
    <definedName name="___CON2" localSheetId="1">#REF!</definedName>
    <definedName name="___CON2" localSheetId="6">#REF!</definedName>
    <definedName name="___CON2" localSheetId="7">#REF!</definedName>
    <definedName name="___CON2">#REF!</definedName>
    <definedName name="___dai1" localSheetId="1">#REF!</definedName>
    <definedName name="___dai1" localSheetId="6">#REF!</definedName>
    <definedName name="___dai1" localSheetId="7">#REF!</definedName>
    <definedName name="___dai1">#REF!</definedName>
    <definedName name="___dai2" localSheetId="1">#REF!</definedName>
    <definedName name="___dai2" localSheetId="6">#REF!</definedName>
    <definedName name="___dai2" localSheetId="7">#REF!</definedName>
    <definedName name="___dai2">#REF!</definedName>
    <definedName name="___dai3" localSheetId="1">#REF!</definedName>
    <definedName name="___dai3" localSheetId="6">#REF!</definedName>
    <definedName name="___dai3" localSheetId="7">#REF!</definedName>
    <definedName name="___dai3">#REF!</definedName>
    <definedName name="___dai4" localSheetId="1">#REF!</definedName>
    <definedName name="___dai4" localSheetId="6">#REF!</definedName>
    <definedName name="___dai4" localSheetId="7">#REF!</definedName>
    <definedName name="___dai4">#REF!</definedName>
    <definedName name="___dai5" localSheetId="1">#REF!</definedName>
    <definedName name="___dai5" localSheetId="6">#REF!</definedName>
    <definedName name="___dai5" localSheetId="7">#REF!</definedName>
    <definedName name="___dai5">#REF!</definedName>
    <definedName name="___dai6" localSheetId="1">#REF!</definedName>
    <definedName name="___dai6" localSheetId="6">#REF!</definedName>
    <definedName name="___dai6" localSheetId="7">#REF!</definedName>
    <definedName name="___dai6">#REF!</definedName>
    <definedName name="___dan1" localSheetId="1">#REF!</definedName>
    <definedName name="___dan1" localSheetId="6">#REF!</definedName>
    <definedName name="___dan1" localSheetId="7">#REF!</definedName>
    <definedName name="___dan1">#REF!</definedName>
    <definedName name="___dan2" localSheetId="1">#REF!</definedName>
    <definedName name="___dan2" localSheetId="6">#REF!</definedName>
    <definedName name="___dan2" localSheetId="7">#REF!</definedName>
    <definedName name="___dan2">#REF!</definedName>
    <definedName name="___ddn400" localSheetId="1">#REF!</definedName>
    <definedName name="___ddn400" localSheetId="6">#REF!</definedName>
    <definedName name="___ddn400" localSheetId="7">#REF!</definedName>
    <definedName name="___ddn400">#REF!</definedName>
    <definedName name="___ddn600" localSheetId="1">#REF!</definedName>
    <definedName name="___ddn600" localSheetId="6">#REF!</definedName>
    <definedName name="___ddn600" localSheetId="7">#REF!</definedName>
    <definedName name="___ddn600">#REF!</definedName>
    <definedName name="___deo1" localSheetId="1">#REF!</definedName>
    <definedName name="___deo1" localSheetId="6">#REF!</definedName>
    <definedName name="___deo1" localSheetId="7">#REF!</definedName>
    <definedName name="___deo1">#REF!</definedName>
    <definedName name="___deo10" localSheetId="1">#REF!</definedName>
    <definedName name="___deo10" localSheetId="6">#REF!</definedName>
    <definedName name="___deo10" localSheetId="7">#REF!</definedName>
    <definedName name="___deo10">#REF!</definedName>
    <definedName name="___deo2" localSheetId="1">#REF!</definedName>
    <definedName name="___deo2" localSheetId="6">#REF!</definedName>
    <definedName name="___deo2" localSheetId="7">#REF!</definedName>
    <definedName name="___deo2">#REF!</definedName>
    <definedName name="___deo3" localSheetId="1">#REF!</definedName>
    <definedName name="___deo3" localSheetId="6">#REF!</definedName>
    <definedName name="___deo3" localSheetId="7">#REF!</definedName>
    <definedName name="___deo3">#REF!</definedName>
    <definedName name="___deo4" localSheetId="1">#REF!</definedName>
    <definedName name="___deo4" localSheetId="6">#REF!</definedName>
    <definedName name="___deo4" localSheetId="7">#REF!</definedName>
    <definedName name="___deo4">#REF!</definedName>
    <definedName name="___deo5" localSheetId="1">#REF!</definedName>
    <definedName name="___deo5" localSheetId="6">#REF!</definedName>
    <definedName name="___deo5" localSheetId="7">#REF!</definedName>
    <definedName name="___deo5">#REF!</definedName>
    <definedName name="___deo6" localSheetId="1">#REF!</definedName>
    <definedName name="___deo6" localSheetId="6">#REF!</definedName>
    <definedName name="___deo6" localSheetId="7">#REF!</definedName>
    <definedName name="___deo6">#REF!</definedName>
    <definedName name="___deo7" localSheetId="1">#REF!</definedName>
    <definedName name="___deo7" localSheetId="6">#REF!</definedName>
    <definedName name="___deo7" localSheetId="7">#REF!</definedName>
    <definedName name="___deo7">#REF!</definedName>
    <definedName name="___deo8" localSheetId="1">#REF!</definedName>
    <definedName name="___deo8" localSheetId="6">#REF!</definedName>
    <definedName name="___deo8" localSheetId="7">#REF!</definedName>
    <definedName name="___deo8">#REF!</definedName>
    <definedName name="___deo9" localSheetId="1">#REF!</definedName>
    <definedName name="___deo9" localSheetId="6">#REF!</definedName>
    <definedName name="___deo9" localSheetId="7">#REF!</definedName>
    <definedName name="___deo9">#REF!</definedName>
    <definedName name="___Goi8" localSheetId="22" hidden="1">{"'Sheet1'!$L$16"}</definedName>
    <definedName name="___Goi8" localSheetId="24" hidden="1">{"'Sheet1'!$L$16"}</definedName>
    <definedName name="___Goi8" hidden="1">{"'Sheet1'!$L$16"}</definedName>
    <definedName name="___gon4" localSheetId="1">#REF!</definedName>
    <definedName name="___gon4" localSheetId="6">#REF!</definedName>
    <definedName name="___gon4" localSheetId="7">#REF!</definedName>
    <definedName name="___gon4">#REF!</definedName>
    <definedName name="___h1" localSheetId="22" hidden="1">{"'Sheet1'!$L$16"}</definedName>
    <definedName name="___h1" localSheetId="24" hidden="1">{"'Sheet1'!$L$16"}</definedName>
    <definedName name="___h1" hidden="1">{"'Sheet1'!$L$16"}</definedName>
    <definedName name="___hsm2">1.1289</definedName>
    <definedName name="___hu1" localSheetId="22" hidden="1">{"'Sheet1'!$L$16"}</definedName>
    <definedName name="___hu1" localSheetId="24" hidden="1">{"'Sheet1'!$L$16"}</definedName>
    <definedName name="___hu1" hidden="1">{"'Sheet1'!$L$16"}</definedName>
    <definedName name="___hu2" localSheetId="22" hidden="1">{"'Sheet1'!$L$16"}</definedName>
    <definedName name="___hu2" localSheetId="24" hidden="1">{"'Sheet1'!$L$16"}</definedName>
    <definedName name="___hu2" hidden="1">{"'Sheet1'!$L$16"}</definedName>
    <definedName name="___hu5" localSheetId="22" hidden="1">{"'Sheet1'!$L$16"}</definedName>
    <definedName name="___hu5" localSheetId="24" hidden="1">{"'Sheet1'!$L$16"}</definedName>
    <definedName name="___hu5" hidden="1">{"'Sheet1'!$L$16"}</definedName>
    <definedName name="___hu6" localSheetId="22" hidden="1">{"'Sheet1'!$L$16"}</definedName>
    <definedName name="___hu6" localSheetId="24"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6">#REF!</definedName>
    <definedName name="___km190" localSheetId="7">#REF!</definedName>
    <definedName name="___km190">#REF!</definedName>
    <definedName name="___km191" localSheetId="1">#REF!</definedName>
    <definedName name="___km191" localSheetId="6">#REF!</definedName>
    <definedName name="___km191" localSheetId="7">#REF!</definedName>
    <definedName name="___km191">#REF!</definedName>
    <definedName name="___km192" localSheetId="1">#REF!</definedName>
    <definedName name="___km192" localSheetId="6">#REF!</definedName>
    <definedName name="___km192" localSheetId="7">#REF!</definedName>
    <definedName name="___km192">#REF!</definedName>
    <definedName name="___Lan1" localSheetId="22" hidden="1">{"'Sheet1'!$L$16"}</definedName>
    <definedName name="___Lan1" localSheetId="24" hidden="1">{"'Sheet1'!$L$16"}</definedName>
    <definedName name="___Lan1" hidden="1">{"'Sheet1'!$L$16"}</definedName>
    <definedName name="___LAN3" localSheetId="22" hidden="1">{"'Sheet1'!$L$16"}</definedName>
    <definedName name="___LAN3" localSheetId="24" hidden="1">{"'Sheet1'!$L$16"}</definedName>
    <definedName name="___LAN3" hidden="1">{"'Sheet1'!$L$16"}</definedName>
    <definedName name="___lap1" localSheetId="1">#REF!</definedName>
    <definedName name="___lap1" localSheetId="6">#REF!</definedName>
    <definedName name="___lap1" localSheetId="7">#REF!</definedName>
    <definedName name="___lap1">#REF!</definedName>
    <definedName name="___lap2" localSheetId="1">#REF!</definedName>
    <definedName name="___lap2" localSheetId="6">#REF!</definedName>
    <definedName name="___lap2" localSheetId="7">#REF!</definedName>
    <definedName name="___lap2">#REF!</definedName>
    <definedName name="___lk2" localSheetId="22" hidden="1">{"'Sheet1'!$L$16"}</definedName>
    <definedName name="___lk2" localSheetId="24" hidden="1">{"'Sheet1'!$L$16"}</definedName>
    <definedName name="___lk2" hidden="1">{"'Sheet1'!$L$16"}</definedName>
    <definedName name="___M36" localSheetId="22" hidden="1">{"'Sheet1'!$L$16"}</definedName>
    <definedName name="___M36" localSheetId="24" hidden="1">{"'Sheet1'!$L$16"}</definedName>
    <definedName name="___M36" hidden="1">{"'Sheet1'!$L$16"}</definedName>
    <definedName name="___MAC12" localSheetId="1">#REF!</definedName>
    <definedName name="___MAC12" localSheetId="6">#REF!</definedName>
    <definedName name="___MAC12" localSheetId="7">#REF!</definedName>
    <definedName name="___MAC12">#REF!</definedName>
    <definedName name="___MAC46" localSheetId="1">#REF!</definedName>
    <definedName name="___MAC46" localSheetId="6">#REF!</definedName>
    <definedName name="___MAC46" localSheetId="7">#REF!</definedName>
    <definedName name="___MAC46">#REF!</definedName>
    <definedName name="___NET2" localSheetId="1">#REF!</definedName>
    <definedName name="___NET2" localSheetId="6">#REF!</definedName>
    <definedName name="___NET2" localSheetId="7">#REF!</definedName>
    <definedName name="___NET2">#REF!</definedName>
    <definedName name="___NSO2" localSheetId="22" hidden="1">{"'Sheet1'!$L$16"}</definedName>
    <definedName name="___NSO2" localSheetId="24" hidden="1">{"'Sheet1'!$L$16"}</definedName>
    <definedName name="___NSO2" hidden="1">{"'Sheet1'!$L$16"}</definedName>
    <definedName name="___PA3" localSheetId="22" hidden="1">{"'Sheet1'!$L$16"}</definedName>
    <definedName name="___PA3" localSheetId="24" hidden="1">{"'Sheet1'!$L$16"}</definedName>
    <definedName name="___PA3" hidden="1">{"'Sheet1'!$L$16"}</definedName>
    <definedName name="___Pl2" localSheetId="22" hidden="1">{"'Sheet1'!$L$16"}</definedName>
    <definedName name="___Pl2" localSheetId="24" hidden="1">{"'Sheet1'!$L$16"}</definedName>
    <definedName name="___Pl2" hidden="1">{"'Sheet1'!$L$16"}</definedName>
    <definedName name="___PL3" localSheetId="1" hidden="1">#REF!</definedName>
    <definedName name="___PL3" localSheetId="6" hidden="1">#REF!</definedName>
    <definedName name="___PL3" localSheetId="5" hidden="1">#REF!</definedName>
    <definedName name="___PL3" localSheetId="7" hidden="1">#REF!</definedName>
    <definedName name="___PL3" hidden="1">#REF!</definedName>
    <definedName name="___phi10" localSheetId="1">#REF!</definedName>
    <definedName name="___phi10" localSheetId="6">#REF!</definedName>
    <definedName name="___phi10" localSheetId="7">#REF!</definedName>
    <definedName name="___phi10">#REF!</definedName>
    <definedName name="___phi12" localSheetId="1">#REF!</definedName>
    <definedName name="___phi12" localSheetId="6">#REF!</definedName>
    <definedName name="___phi12" localSheetId="7">#REF!</definedName>
    <definedName name="___phi12">#REF!</definedName>
    <definedName name="___phi14" localSheetId="1">#REF!</definedName>
    <definedName name="___phi14" localSheetId="6">#REF!</definedName>
    <definedName name="___phi14" localSheetId="7">#REF!</definedName>
    <definedName name="___phi14">#REF!</definedName>
    <definedName name="___phi16" localSheetId="1">#REF!</definedName>
    <definedName name="___phi16" localSheetId="6">#REF!</definedName>
    <definedName name="___phi16" localSheetId="7">#REF!</definedName>
    <definedName name="___phi16">#REF!</definedName>
    <definedName name="___phi18" localSheetId="1">#REF!</definedName>
    <definedName name="___phi18" localSheetId="6">#REF!</definedName>
    <definedName name="___phi18" localSheetId="7">#REF!</definedName>
    <definedName name="___phi18">#REF!</definedName>
    <definedName name="___phi20" localSheetId="1">#REF!</definedName>
    <definedName name="___phi20" localSheetId="6">#REF!</definedName>
    <definedName name="___phi20" localSheetId="7">#REF!</definedName>
    <definedName name="___phi20">#REF!</definedName>
    <definedName name="___phi22" localSheetId="1">#REF!</definedName>
    <definedName name="___phi22" localSheetId="6">#REF!</definedName>
    <definedName name="___phi22" localSheetId="7">#REF!</definedName>
    <definedName name="___phi22">#REF!</definedName>
    <definedName name="___phi25" localSheetId="1">#REF!</definedName>
    <definedName name="___phi25" localSheetId="6">#REF!</definedName>
    <definedName name="___phi25" localSheetId="7">#REF!</definedName>
    <definedName name="___phi25">#REF!</definedName>
    <definedName name="___phi28" localSheetId="1">#REF!</definedName>
    <definedName name="___phi28" localSheetId="6">#REF!</definedName>
    <definedName name="___phi28" localSheetId="7">#REF!</definedName>
    <definedName name="___phi28">#REF!</definedName>
    <definedName name="___phi6" localSheetId="1">#REF!</definedName>
    <definedName name="___phi6" localSheetId="6">#REF!</definedName>
    <definedName name="___phi6" localSheetId="7">#REF!</definedName>
    <definedName name="___phi6">#REF!</definedName>
    <definedName name="___phi8" localSheetId="1">#REF!</definedName>
    <definedName name="___phi8" localSheetId="6">#REF!</definedName>
    <definedName name="___phi8" localSheetId="7">#REF!</definedName>
    <definedName name="___phi8">#REF!</definedName>
    <definedName name="___sat16" localSheetId="1">#REF!</definedName>
    <definedName name="___sat16" localSheetId="6">#REF!</definedName>
    <definedName name="___sat16" localSheetId="7">#REF!</definedName>
    <definedName name="___sat16">#REF!</definedName>
    <definedName name="___sat20" localSheetId="1">#REF!</definedName>
    <definedName name="___sat20" localSheetId="6">#REF!</definedName>
    <definedName name="___sat20" localSheetId="7">#REF!</definedName>
    <definedName name="___sat20">#REF!</definedName>
    <definedName name="___sc1" localSheetId="1">#REF!</definedName>
    <definedName name="___sc1" localSheetId="6">#REF!</definedName>
    <definedName name="___sc1" localSheetId="7">#REF!</definedName>
    <definedName name="___sc1">#REF!</definedName>
    <definedName name="___SC2" localSheetId="1">#REF!</definedName>
    <definedName name="___SC2" localSheetId="6">#REF!</definedName>
    <definedName name="___SC2" localSheetId="7">#REF!</definedName>
    <definedName name="___SC2">#REF!</definedName>
    <definedName name="___sc3" localSheetId="1">#REF!</definedName>
    <definedName name="___sc3" localSheetId="6">#REF!</definedName>
    <definedName name="___sc3" localSheetId="7">#REF!</definedName>
    <definedName name="___sc3">#REF!</definedName>
    <definedName name="___slg1" localSheetId="1">#REF!</definedName>
    <definedName name="___slg1" localSheetId="6">#REF!</definedName>
    <definedName name="___slg1" localSheetId="7">#REF!</definedName>
    <definedName name="___slg1">#REF!</definedName>
    <definedName name="___slg2" localSheetId="1">#REF!</definedName>
    <definedName name="___slg2" localSheetId="6">#REF!</definedName>
    <definedName name="___slg2" localSheetId="7">#REF!</definedName>
    <definedName name="___slg2">#REF!</definedName>
    <definedName name="___slg3" localSheetId="1">#REF!</definedName>
    <definedName name="___slg3" localSheetId="6">#REF!</definedName>
    <definedName name="___slg3" localSheetId="7">#REF!</definedName>
    <definedName name="___slg3">#REF!</definedName>
    <definedName name="___slg4" localSheetId="1">#REF!</definedName>
    <definedName name="___slg4" localSheetId="6">#REF!</definedName>
    <definedName name="___slg4" localSheetId="7">#REF!</definedName>
    <definedName name="___slg4">#REF!</definedName>
    <definedName name="___slg5" localSheetId="1">#REF!</definedName>
    <definedName name="___slg5" localSheetId="6">#REF!</definedName>
    <definedName name="___slg5" localSheetId="7">#REF!</definedName>
    <definedName name="___slg5">#REF!</definedName>
    <definedName name="___slg6" localSheetId="1">#REF!</definedName>
    <definedName name="___slg6" localSheetId="6">#REF!</definedName>
    <definedName name="___slg6" localSheetId="7">#REF!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6">#REF!</definedName>
    <definedName name="___TL1" localSheetId="7">#REF!</definedName>
    <definedName name="___TL1">#REF!</definedName>
    <definedName name="___TL2" localSheetId="1">#REF!</definedName>
    <definedName name="___TL2" localSheetId="6">#REF!</definedName>
    <definedName name="___TL2" localSheetId="7">#REF!</definedName>
    <definedName name="___TL2">#REF!</definedName>
    <definedName name="___TLA120" localSheetId="1">#REF!</definedName>
    <definedName name="___TLA120" localSheetId="6">#REF!</definedName>
    <definedName name="___TLA120" localSheetId="7">#REF!</definedName>
    <definedName name="___TLA120">#REF!</definedName>
    <definedName name="___TLA35" localSheetId="1">#REF!</definedName>
    <definedName name="___TLA35" localSheetId="6">#REF!</definedName>
    <definedName name="___TLA35" localSheetId="7">#REF!</definedName>
    <definedName name="___TLA35">#REF!</definedName>
    <definedName name="___TLA50" localSheetId="1">#REF!</definedName>
    <definedName name="___TLA50" localSheetId="6">#REF!</definedName>
    <definedName name="___TLA50" localSheetId="7">#REF!</definedName>
    <definedName name="___TLA50">#REF!</definedName>
    <definedName name="___TLA70" localSheetId="1">#REF!</definedName>
    <definedName name="___TLA70" localSheetId="6">#REF!</definedName>
    <definedName name="___TLA70" localSheetId="7">#REF!</definedName>
    <definedName name="___TLA70">#REF!</definedName>
    <definedName name="___TLA95" localSheetId="1">#REF!</definedName>
    <definedName name="___TLA95" localSheetId="6">#REF!</definedName>
    <definedName name="___TLA95" localSheetId="7">#REF!</definedName>
    <definedName name="___TLA95">#REF!</definedName>
    <definedName name="___tt3" localSheetId="22" hidden="1">{"'Sheet1'!$L$16"}</definedName>
    <definedName name="___tt3" localSheetId="24" hidden="1">{"'Sheet1'!$L$16"}</definedName>
    <definedName name="___tt3" hidden="1">{"'Sheet1'!$L$16"}</definedName>
    <definedName name="___TT31" localSheetId="22" hidden="1">{"'Sheet1'!$L$16"}</definedName>
    <definedName name="___TT31" localSheetId="24" hidden="1">{"'Sheet1'!$L$16"}</definedName>
    <definedName name="___TT31" hidden="1">{"'Sheet1'!$L$16"}</definedName>
    <definedName name="___Tru21" localSheetId="22" hidden="1">{"'Sheet1'!$L$16"}</definedName>
    <definedName name="___Tru21" localSheetId="24" hidden="1">{"'Sheet1'!$L$16"}</definedName>
    <definedName name="___Tru21" hidden="1">{"'Sheet1'!$L$16"}</definedName>
    <definedName name="___xlfn.BAHTTEXT" hidden="1">#NAME?</definedName>
    <definedName name="__a1" localSheetId="22" hidden="1">{"'Sheet1'!$L$16"}</definedName>
    <definedName name="__a1" localSheetId="24" hidden="1">{"'Sheet1'!$L$16"}</definedName>
    <definedName name="__a1" hidden="1">{"'Sheet1'!$L$16"}</definedName>
    <definedName name="__a129" localSheetId="22" hidden="1">{"Offgrid",#N/A,FALSE,"OFFGRID";"Region",#N/A,FALSE,"REGION";"Offgrid -2",#N/A,FALSE,"OFFGRID";"WTP",#N/A,FALSE,"WTP";"WTP -2",#N/A,FALSE,"WTP";"Project",#N/A,FALSE,"PROJECT";"Summary -2",#N/A,FALSE,"SUMMARY"}</definedName>
    <definedName name="__a129" localSheetId="2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2" hidden="1">{"Offgrid",#N/A,FALSE,"OFFGRID";"Region",#N/A,FALSE,"REGION";"Offgrid -2",#N/A,FALSE,"OFFGRID";"WTP",#N/A,FALSE,"WTP";"WTP -2",#N/A,FALSE,"WTP";"Project",#N/A,FALSE,"PROJECT";"Summary -2",#N/A,FALSE,"SUMMARY"}</definedName>
    <definedName name="__a130" localSheetId="2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6">#REF!</definedName>
    <definedName name="__atn1" localSheetId="7">#REF!</definedName>
    <definedName name="__atn1">#REF!</definedName>
    <definedName name="__atn10" localSheetId="1">#REF!</definedName>
    <definedName name="__atn10" localSheetId="6">#REF!</definedName>
    <definedName name="__atn10" localSheetId="7">#REF!</definedName>
    <definedName name="__atn10">#REF!</definedName>
    <definedName name="__atn2" localSheetId="1">#REF!</definedName>
    <definedName name="__atn2" localSheetId="6">#REF!</definedName>
    <definedName name="__atn2" localSheetId="7">#REF!</definedName>
    <definedName name="__atn2">#REF!</definedName>
    <definedName name="__atn3" localSheetId="1">#REF!</definedName>
    <definedName name="__atn3" localSheetId="6">#REF!</definedName>
    <definedName name="__atn3" localSheetId="7">#REF!</definedName>
    <definedName name="__atn3">#REF!</definedName>
    <definedName name="__atn4" localSheetId="1">#REF!</definedName>
    <definedName name="__atn4" localSheetId="6">#REF!</definedName>
    <definedName name="__atn4" localSheetId="7">#REF!</definedName>
    <definedName name="__atn4">#REF!</definedName>
    <definedName name="__atn5" localSheetId="1">#REF!</definedName>
    <definedName name="__atn5" localSheetId="6">#REF!</definedName>
    <definedName name="__atn5" localSheetId="7">#REF!</definedName>
    <definedName name="__atn5">#REF!</definedName>
    <definedName name="__atn6" localSheetId="1">#REF!</definedName>
    <definedName name="__atn6" localSheetId="6">#REF!</definedName>
    <definedName name="__atn6" localSheetId="7">#REF!</definedName>
    <definedName name="__atn6">#REF!</definedName>
    <definedName name="__atn7" localSheetId="1">#REF!</definedName>
    <definedName name="__atn7" localSheetId="6">#REF!</definedName>
    <definedName name="__atn7" localSheetId="7">#REF!</definedName>
    <definedName name="__atn7">#REF!</definedName>
    <definedName name="__atn8" localSheetId="1">#REF!</definedName>
    <definedName name="__atn8" localSheetId="6">#REF!</definedName>
    <definedName name="__atn8" localSheetId="7">#REF!</definedName>
    <definedName name="__atn8">#REF!</definedName>
    <definedName name="__atn9" localSheetId="1">#REF!</definedName>
    <definedName name="__atn9" localSheetId="6">#REF!</definedName>
    <definedName name="__atn9" localSheetId="7">#REF!</definedName>
    <definedName name="__atn9">#REF!</definedName>
    <definedName name="__B1" localSheetId="22" hidden="1">{"'Sheet1'!$L$16"}</definedName>
    <definedName name="__B1" localSheetId="24" hidden="1">{"'Sheet1'!$L$16"}</definedName>
    <definedName name="__B1" hidden="1">{"'Sheet1'!$L$16"}</definedName>
    <definedName name="__ban1" localSheetId="1">#REF!</definedName>
    <definedName name="__ban1" localSheetId="6">#REF!</definedName>
    <definedName name="__ban1" localSheetId="7">#REF!</definedName>
    <definedName name="__ban1">#REF!</definedName>
    <definedName name="__ban2" localSheetId="22" hidden="1">{"'Sheet1'!$L$16"}</definedName>
    <definedName name="__ban2" localSheetId="24" hidden="1">{"'Sheet1'!$L$16"}</definedName>
    <definedName name="__ban2" hidden="1">{"'Sheet1'!$L$16"}</definedName>
    <definedName name="__bat1" localSheetId="1">#REF!</definedName>
    <definedName name="__bat1" localSheetId="6">#REF!</definedName>
    <definedName name="__bat1" localSheetId="7">#REF!</definedName>
    <definedName name="__bat1">#REF!</definedName>
    <definedName name="__boi1" localSheetId="1">#REF!</definedName>
    <definedName name="__boi1" localSheetId="6">#REF!</definedName>
    <definedName name="__boi1" localSheetId="7">#REF!</definedName>
    <definedName name="__boi1">#REF!</definedName>
    <definedName name="__boi2" localSheetId="1">#REF!</definedName>
    <definedName name="__boi2" localSheetId="6">#REF!</definedName>
    <definedName name="__boi2" localSheetId="7">#REF!</definedName>
    <definedName name="__boi2">#REF!</definedName>
    <definedName name="__boi3" localSheetId="1">#REF!</definedName>
    <definedName name="__boi3" localSheetId="6">#REF!</definedName>
    <definedName name="__boi3" localSheetId="7">#REF!</definedName>
    <definedName name="__boi3">#REF!</definedName>
    <definedName name="__boi4" localSheetId="1">#REF!</definedName>
    <definedName name="__boi4" localSheetId="6">#REF!</definedName>
    <definedName name="__boi4" localSheetId="7">#REF!</definedName>
    <definedName name="__boi4">#REF!</definedName>
    <definedName name="__btc20" localSheetId="1">#REF!</definedName>
    <definedName name="__btc20" localSheetId="6">#REF!</definedName>
    <definedName name="__btc20" localSheetId="7">#REF!</definedName>
    <definedName name="__btc20">#REF!</definedName>
    <definedName name="__btc30" localSheetId="1">#REF!</definedName>
    <definedName name="__btc30" localSheetId="6">#REF!</definedName>
    <definedName name="__btc30" localSheetId="7">#REF!</definedName>
    <definedName name="__btc30">#REF!</definedName>
    <definedName name="__btc35" localSheetId="1">#REF!</definedName>
    <definedName name="__btc35" localSheetId="6">#REF!</definedName>
    <definedName name="__btc35" localSheetId="7">#REF!</definedName>
    <definedName name="__btc35">#REF!</definedName>
    <definedName name="__BTM150" localSheetId="1">#REF!</definedName>
    <definedName name="__BTM150" localSheetId="6">#REF!</definedName>
    <definedName name="__BTM150" localSheetId="7">#REF!</definedName>
    <definedName name="__BTM150">#REF!</definedName>
    <definedName name="__BTM200" localSheetId="1">#REF!</definedName>
    <definedName name="__BTM200" localSheetId="6">#REF!</definedName>
    <definedName name="__BTM200" localSheetId="7">#REF!</definedName>
    <definedName name="__BTM200">#REF!</definedName>
    <definedName name="__BTM250" localSheetId="1">#REF!</definedName>
    <definedName name="__BTM250" localSheetId="6">#REF!</definedName>
    <definedName name="__BTM250" localSheetId="7">#REF!</definedName>
    <definedName name="__BTM250">#REF!</definedName>
    <definedName name="__btm300" localSheetId="1">#REF!</definedName>
    <definedName name="__btm300" localSheetId="6">#REF!</definedName>
    <definedName name="__btm300" localSheetId="7">#REF!</definedName>
    <definedName name="__btm300">#REF!</definedName>
    <definedName name="__BTM50" localSheetId="1">#REF!</definedName>
    <definedName name="__BTM50" localSheetId="6">#REF!</definedName>
    <definedName name="__BTM50" localSheetId="7">#REF!</definedName>
    <definedName name="__BTM50">#REF!</definedName>
    <definedName name="__bua25" localSheetId="1">#REF!</definedName>
    <definedName name="__bua25" localSheetId="6">#REF!</definedName>
    <definedName name="__bua25" localSheetId="7">#REF!</definedName>
    <definedName name="__bua25">#REF!</definedName>
    <definedName name="__but1" localSheetId="1">#REF!</definedName>
    <definedName name="__but1" localSheetId="6">#REF!</definedName>
    <definedName name="__but1" localSheetId="7">#REF!</definedName>
    <definedName name="__but1">#REF!</definedName>
    <definedName name="__but11" localSheetId="1">#REF!</definedName>
    <definedName name="__but11" localSheetId="6">#REF!</definedName>
    <definedName name="__but11" localSheetId="7">#REF!</definedName>
    <definedName name="__but11">#REF!</definedName>
    <definedName name="__but2" localSheetId="1">#REF!</definedName>
    <definedName name="__but2" localSheetId="6">#REF!</definedName>
    <definedName name="__but2" localSheetId="7">#REF!</definedName>
    <definedName name="__but2">#REF!</definedName>
    <definedName name="__but22" localSheetId="1">#REF!</definedName>
    <definedName name="__but22" localSheetId="6">#REF!</definedName>
    <definedName name="__but22" localSheetId="7">#REF!</definedName>
    <definedName name="__but22">#REF!</definedName>
    <definedName name="__but3" localSheetId="1">#REF!</definedName>
    <definedName name="__but3" localSheetId="6">#REF!</definedName>
    <definedName name="__but3" localSheetId="7">#REF!</definedName>
    <definedName name="__but3">#REF!</definedName>
    <definedName name="__but33" localSheetId="1">#REF!</definedName>
    <definedName name="__but33" localSheetId="6">#REF!</definedName>
    <definedName name="__but33" localSheetId="7">#REF!</definedName>
    <definedName name="__but33">#REF!</definedName>
    <definedName name="__but4" localSheetId="1">#REF!</definedName>
    <definedName name="__but4" localSheetId="6">#REF!</definedName>
    <definedName name="__but4" localSheetId="7">#REF!</definedName>
    <definedName name="__but4">#REF!</definedName>
    <definedName name="__but44" localSheetId="1">#REF!</definedName>
    <definedName name="__but44" localSheetId="6">#REF!</definedName>
    <definedName name="__but44" localSheetId="7">#REF!</definedName>
    <definedName name="__but44">#REF!</definedName>
    <definedName name="__but5" localSheetId="1">#REF!</definedName>
    <definedName name="__but5" localSheetId="6">#REF!</definedName>
    <definedName name="__but5" localSheetId="7">#REF!</definedName>
    <definedName name="__but5">#REF!</definedName>
    <definedName name="__but55" localSheetId="1">#REF!</definedName>
    <definedName name="__but55" localSheetId="6">#REF!</definedName>
    <definedName name="__but55" localSheetId="7">#REF!</definedName>
    <definedName name="__but55">#REF!</definedName>
    <definedName name="__but6" localSheetId="1">#REF!</definedName>
    <definedName name="__but6" localSheetId="6">#REF!</definedName>
    <definedName name="__but6" localSheetId="7">#REF!</definedName>
    <definedName name="__but6">#REF!</definedName>
    <definedName name="__but66" localSheetId="1">#REF!</definedName>
    <definedName name="__but66" localSheetId="6">#REF!</definedName>
    <definedName name="__but66" localSheetId="7">#REF!</definedName>
    <definedName name="__but66">#REF!</definedName>
    <definedName name="__Can2" localSheetId="1">#REF!</definedName>
    <definedName name="__Can2" localSheetId="6">#REF!</definedName>
    <definedName name="__Can2" localSheetId="7">#REF!</definedName>
    <definedName name="__Can2">#REF!</definedName>
    <definedName name="__cao1" localSheetId="1">#REF!</definedName>
    <definedName name="__cao1" localSheetId="6">#REF!</definedName>
    <definedName name="__cao1" localSheetId="7">#REF!</definedName>
    <definedName name="__cao1">#REF!</definedName>
    <definedName name="__cao2" localSheetId="1">#REF!</definedName>
    <definedName name="__cao2" localSheetId="6">#REF!</definedName>
    <definedName name="__cao2" localSheetId="7">#REF!</definedName>
    <definedName name="__cao2">#REF!</definedName>
    <definedName name="__cao3" localSheetId="1">#REF!</definedName>
    <definedName name="__cao3" localSheetId="6">#REF!</definedName>
    <definedName name="__cao3" localSheetId="7">#REF!</definedName>
    <definedName name="__cao3">#REF!</definedName>
    <definedName name="__cao4" localSheetId="1">#REF!</definedName>
    <definedName name="__cao4" localSheetId="6">#REF!</definedName>
    <definedName name="__cao4" localSheetId="7">#REF!</definedName>
    <definedName name="__cao4">#REF!</definedName>
    <definedName name="__cao5" localSheetId="1">#REF!</definedName>
    <definedName name="__cao5" localSheetId="6">#REF!</definedName>
    <definedName name="__cao5" localSheetId="7">#REF!</definedName>
    <definedName name="__cao5">#REF!</definedName>
    <definedName name="__cao6" localSheetId="1">#REF!</definedName>
    <definedName name="__cao6" localSheetId="6">#REF!</definedName>
    <definedName name="__cao6" localSheetId="7">#REF!</definedName>
    <definedName name="__cao6">#REF!</definedName>
    <definedName name="__cat2" localSheetId="1">#REF!</definedName>
    <definedName name="__cat2" localSheetId="6">#REF!</definedName>
    <definedName name="__cat2" localSheetId="7">#REF!</definedName>
    <definedName name="__cat2">#REF!</definedName>
    <definedName name="__cat3" localSheetId="1">#REF!</definedName>
    <definedName name="__cat3" localSheetId="6">#REF!</definedName>
    <definedName name="__cat3" localSheetId="7">#REF!</definedName>
    <definedName name="__cat3">#REF!</definedName>
    <definedName name="__cat4" localSheetId="1">#REF!</definedName>
    <definedName name="__cat4" localSheetId="6">#REF!</definedName>
    <definedName name="__cat4" localSheetId="7">#REF!</definedName>
    <definedName name="__cat4">#REF!</definedName>
    <definedName name="__cat5" localSheetId="1">#REF!</definedName>
    <definedName name="__cat5" localSheetId="6">#REF!</definedName>
    <definedName name="__cat5" localSheetId="7">#REF!</definedName>
    <definedName name="__cat5">#REF!</definedName>
    <definedName name="__cau10" localSheetId="1">#REF!</definedName>
    <definedName name="__cau10" localSheetId="6">#REF!</definedName>
    <definedName name="__cau10" localSheetId="7">#REF!</definedName>
    <definedName name="__cau10">#REF!</definedName>
    <definedName name="__cau16" localSheetId="1">#REF!</definedName>
    <definedName name="__cau16" localSheetId="6">#REF!</definedName>
    <definedName name="__cau16" localSheetId="7">#REF!</definedName>
    <definedName name="__cau16">#REF!</definedName>
    <definedName name="__cau25" localSheetId="1">#REF!</definedName>
    <definedName name="__cau25" localSheetId="6">#REF!</definedName>
    <definedName name="__cau25" localSheetId="7">#REF!</definedName>
    <definedName name="__cau25">#REF!</definedName>
    <definedName name="__cau40" localSheetId="1">#REF!</definedName>
    <definedName name="__cau40" localSheetId="6">#REF!</definedName>
    <definedName name="__cau40" localSheetId="7">#REF!</definedName>
    <definedName name="__cau40">#REF!</definedName>
    <definedName name="__cau5" localSheetId="1">#REF!</definedName>
    <definedName name="__cau5" localSheetId="6">#REF!</definedName>
    <definedName name="__cau5" localSheetId="7">#REF!</definedName>
    <definedName name="__cau5">#REF!</definedName>
    <definedName name="__cau50" localSheetId="1">#REF!</definedName>
    <definedName name="__cau50" localSheetId="6">#REF!</definedName>
    <definedName name="__cau50" localSheetId="7">#REF!</definedName>
    <definedName name="__cau50">#REF!</definedName>
    <definedName name="__cep1" localSheetId="22" hidden="1">{"'Sheet1'!$L$16"}</definedName>
    <definedName name="__cep1" localSheetId="24" hidden="1">{"'Sheet1'!$L$16"}</definedName>
    <definedName name="__cep1" hidden="1">{"'Sheet1'!$L$16"}</definedName>
    <definedName name="__ckn12" localSheetId="1">#REF!</definedName>
    <definedName name="__ckn12" localSheetId="6">#REF!</definedName>
    <definedName name="__ckn12" localSheetId="7">#REF!</definedName>
    <definedName name="__ckn12">#REF!</definedName>
    <definedName name="__CNA50" localSheetId="1">#REF!</definedName>
    <definedName name="__CNA50" localSheetId="6">#REF!</definedName>
    <definedName name="__CNA50" localSheetId="7">#REF!</definedName>
    <definedName name="__CNA50">#REF!</definedName>
    <definedName name="__Coc39" localSheetId="22" hidden="1">{"'Sheet1'!$L$16"}</definedName>
    <definedName name="__Coc39" localSheetId="24" hidden="1">{"'Sheet1'!$L$16"}</definedName>
    <definedName name="__Coc39" hidden="1">{"'Sheet1'!$L$16"}</definedName>
    <definedName name="__CON1" localSheetId="1">#REF!</definedName>
    <definedName name="__CON1" localSheetId="6">#REF!</definedName>
    <definedName name="__CON1" localSheetId="7">#REF!</definedName>
    <definedName name="__CON1">#REF!</definedName>
    <definedName name="__CON2" localSheetId="1">#REF!</definedName>
    <definedName name="__CON2" localSheetId="6">#REF!</definedName>
    <definedName name="__CON2" localSheetId="7">#REF!</definedName>
    <definedName name="__CON2">#REF!</definedName>
    <definedName name="__cpd1" localSheetId="1">#REF!</definedName>
    <definedName name="__cpd1" localSheetId="6">#REF!</definedName>
    <definedName name="__cpd1" localSheetId="7">#REF!</definedName>
    <definedName name="__cpd1">#REF!</definedName>
    <definedName name="__cpd2" localSheetId="1">#REF!</definedName>
    <definedName name="__cpd2" localSheetId="6">#REF!</definedName>
    <definedName name="__cpd2" localSheetId="7">#REF!</definedName>
    <definedName name="__cpd2">#REF!</definedName>
    <definedName name="__ct456789" localSheetId="1">IF(#REF!="","",#REF!*#REF!)</definedName>
    <definedName name="__ct456789" localSheetId="22">IF(#REF!="","",#REF!*#REF!)</definedName>
    <definedName name="__ct456789" localSheetId="24">IF(#REF!="","",#REF!*#REF!)</definedName>
    <definedName name="__ct456789" localSheetId="6">IF(#REF!="","",#REF!*#REF!)</definedName>
    <definedName name="__ct456789" localSheetId="7">IF(#REF!="","",#REF!*#REF!)</definedName>
    <definedName name="__ct456789">IF(#REF!="","",#REF!*#REF!)</definedName>
    <definedName name="__CVC1" localSheetId="1">#REF!</definedName>
    <definedName name="__CVC1" localSheetId="6">#REF!</definedName>
    <definedName name="__CVC1" localSheetId="7">#REF!</definedName>
    <definedName name="__CVC1">#REF!</definedName>
    <definedName name="__dai1" localSheetId="1">#REF!</definedName>
    <definedName name="__dai1" localSheetId="6">#REF!</definedName>
    <definedName name="__dai1" localSheetId="7">#REF!</definedName>
    <definedName name="__dai1">#REF!</definedName>
    <definedName name="__dai2" localSheetId="1">#REF!</definedName>
    <definedName name="__dai2" localSheetId="6">#REF!</definedName>
    <definedName name="__dai2" localSheetId="7">#REF!</definedName>
    <definedName name="__dai2">#REF!</definedName>
    <definedName name="__dai3" localSheetId="1">#REF!</definedName>
    <definedName name="__dai3" localSheetId="6">#REF!</definedName>
    <definedName name="__dai3" localSheetId="7">#REF!</definedName>
    <definedName name="__dai3">#REF!</definedName>
    <definedName name="__dai4" localSheetId="1">#REF!</definedName>
    <definedName name="__dai4" localSheetId="6">#REF!</definedName>
    <definedName name="__dai4" localSheetId="7">#REF!</definedName>
    <definedName name="__dai4">#REF!</definedName>
    <definedName name="__dai5" localSheetId="1">#REF!</definedName>
    <definedName name="__dai5" localSheetId="6">#REF!</definedName>
    <definedName name="__dai5" localSheetId="7">#REF!</definedName>
    <definedName name="__dai5">#REF!</definedName>
    <definedName name="__dai6" localSheetId="1">#REF!</definedName>
    <definedName name="__dai6" localSheetId="6">#REF!</definedName>
    <definedName name="__dai6" localSheetId="7">#REF!</definedName>
    <definedName name="__dai6">#REF!</definedName>
    <definedName name="__dam18" localSheetId="1">#REF!</definedName>
    <definedName name="__dam18" localSheetId="6">#REF!</definedName>
    <definedName name="__dam18" localSheetId="7">#REF!</definedName>
    <definedName name="__dam18">#REF!</definedName>
    <definedName name="__dan1" localSheetId="1">#REF!</definedName>
    <definedName name="__dan1" localSheetId="6">#REF!</definedName>
    <definedName name="__dan1" localSheetId="7">#REF!</definedName>
    <definedName name="__dan1">#REF!</definedName>
    <definedName name="__dan2" localSheetId="1">#REF!</definedName>
    <definedName name="__dan2" localSheetId="6">#REF!</definedName>
    <definedName name="__dan2" localSheetId="7">#REF!</definedName>
    <definedName name="__dan2">#REF!</definedName>
    <definedName name="__dao1" localSheetId="1">#REF!</definedName>
    <definedName name="__dao1" localSheetId="6">#REF!</definedName>
    <definedName name="__dao1" localSheetId="7">#REF!</definedName>
    <definedName name="__dao1">#REF!</definedName>
    <definedName name="__dbu1" localSheetId="1">#REF!</definedName>
    <definedName name="__dbu1" localSheetId="6">#REF!</definedName>
    <definedName name="__dbu1" localSheetId="7">#REF!</definedName>
    <definedName name="__dbu1">#REF!</definedName>
    <definedName name="__dbu2" localSheetId="1">#REF!</definedName>
    <definedName name="__dbu2" localSheetId="6">#REF!</definedName>
    <definedName name="__dbu2" localSheetId="7">#REF!</definedName>
    <definedName name="__dbu2">#REF!</definedName>
    <definedName name="__ddn400" localSheetId="1">#REF!</definedName>
    <definedName name="__ddn400" localSheetId="6">#REF!</definedName>
    <definedName name="__ddn400" localSheetId="7">#REF!</definedName>
    <definedName name="__ddn400">#REF!</definedName>
    <definedName name="__ddn600" localSheetId="1">#REF!</definedName>
    <definedName name="__ddn600" localSheetId="6">#REF!</definedName>
    <definedName name="__ddn600" localSheetId="7">#REF!</definedName>
    <definedName name="__ddn600">#REF!</definedName>
    <definedName name="__deo1" localSheetId="1">#REF!</definedName>
    <definedName name="__deo1" localSheetId="6">#REF!</definedName>
    <definedName name="__deo1" localSheetId="7">#REF!</definedName>
    <definedName name="__deo1">#REF!</definedName>
    <definedName name="__deo10" localSheetId="1">#REF!</definedName>
    <definedName name="__deo10" localSheetId="6">#REF!</definedName>
    <definedName name="__deo10" localSheetId="7">#REF!</definedName>
    <definedName name="__deo10">#REF!</definedName>
    <definedName name="__deo2" localSheetId="1">#REF!</definedName>
    <definedName name="__deo2" localSheetId="6">#REF!</definedName>
    <definedName name="__deo2" localSheetId="7">#REF!</definedName>
    <definedName name="__deo2">#REF!</definedName>
    <definedName name="__deo3" localSheetId="1">#REF!</definedName>
    <definedName name="__deo3" localSheetId="6">#REF!</definedName>
    <definedName name="__deo3" localSheetId="7">#REF!</definedName>
    <definedName name="__deo3">#REF!</definedName>
    <definedName name="__deo4" localSheetId="1">#REF!</definedName>
    <definedName name="__deo4" localSheetId="6">#REF!</definedName>
    <definedName name="__deo4" localSheetId="7">#REF!</definedName>
    <definedName name="__deo4">#REF!</definedName>
    <definedName name="__deo5" localSheetId="1">#REF!</definedName>
    <definedName name="__deo5" localSheetId="6">#REF!</definedName>
    <definedName name="__deo5" localSheetId="7">#REF!</definedName>
    <definedName name="__deo5">#REF!</definedName>
    <definedName name="__deo6" localSheetId="1">#REF!</definedName>
    <definedName name="__deo6" localSheetId="6">#REF!</definedName>
    <definedName name="__deo6" localSheetId="7">#REF!</definedName>
    <definedName name="__deo6">#REF!</definedName>
    <definedName name="__deo7" localSheetId="1">#REF!</definedName>
    <definedName name="__deo7" localSheetId="6">#REF!</definedName>
    <definedName name="__deo7" localSheetId="7">#REF!</definedName>
    <definedName name="__deo7">#REF!</definedName>
    <definedName name="__deo8" localSheetId="1">#REF!</definedName>
    <definedName name="__deo8" localSheetId="6">#REF!</definedName>
    <definedName name="__deo8" localSheetId="7">#REF!</definedName>
    <definedName name="__deo8">#REF!</definedName>
    <definedName name="__deo9" localSheetId="1">#REF!</definedName>
    <definedName name="__deo9" localSheetId="6">#REF!</definedName>
    <definedName name="__deo9" localSheetId="7">#REF!</definedName>
    <definedName name="__deo9">#REF!</definedName>
    <definedName name="__E99999" localSheetId="1">#REF!</definedName>
    <definedName name="__E99999" localSheetId="6">#REF!</definedName>
    <definedName name="__E99999" localSheetId="7">#REF!</definedName>
    <definedName name="__E99999">#REF!</definedName>
    <definedName name="__ech2" localSheetId="1">#REF!</definedName>
    <definedName name="__ech2" localSheetId="6">#REF!</definedName>
    <definedName name="__ech2" localSheetId="7">#REF!</definedName>
    <definedName name="__ech2">#REF!</definedName>
    <definedName name="__FIL2" localSheetId="1">#REF!</definedName>
    <definedName name="__FIL2" localSheetId="6">#REF!</definedName>
    <definedName name="__FIL2" localSheetId="7">#REF!</definedName>
    <definedName name="__FIL2">#REF!</definedName>
    <definedName name="__Goi8" localSheetId="22" hidden="1">{"'Sheet1'!$L$16"}</definedName>
    <definedName name="__Goi8" localSheetId="24" hidden="1">{"'Sheet1'!$L$16"}</definedName>
    <definedName name="__Goi8" hidden="1">{"'Sheet1'!$L$16"}</definedName>
    <definedName name="__gon4" localSheetId="1">#REF!</definedName>
    <definedName name="__gon4" localSheetId="6">#REF!</definedName>
    <definedName name="__gon4" localSheetId="7">#REF!</definedName>
    <definedName name="__gon4">#REF!</definedName>
    <definedName name="__gis150" localSheetId="1">#REF!</definedName>
    <definedName name="__gis150" localSheetId="6">#REF!</definedName>
    <definedName name="__gis150" localSheetId="7">#REF!</definedName>
    <definedName name="__gis150">#REF!</definedName>
    <definedName name="__h1" localSheetId="22" hidden="1">{"'Sheet1'!$L$16"}</definedName>
    <definedName name="__h1" localSheetId="24" hidden="1">{"'Sheet1'!$L$16"}</definedName>
    <definedName name="__h1" hidden="1">{"'Sheet1'!$L$16"}</definedName>
    <definedName name="__H500866" localSheetId="1">#REF!</definedName>
    <definedName name="__H500866" localSheetId="6">#REF!</definedName>
    <definedName name="__H500866" localSheetId="7">#REF!</definedName>
    <definedName name="__H500866">#REF!</definedName>
    <definedName name="__han23" localSheetId="1">#REF!</definedName>
    <definedName name="__han23" localSheetId="6">#REF!</definedName>
    <definedName name="__han23" localSheetId="7">#REF!</definedName>
    <definedName name="__han23">#REF!</definedName>
    <definedName name="__hau1" localSheetId="1">#REF!</definedName>
    <definedName name="__hau1" localSheetId="6">#REF!</definedName>
    <definedName name="__hau1" localSheetId="7">#REF!</definedName>
    <definedName name="__hau1">#REF!</definedName>
    <definedName name="__hau12" localSheetId="1">#REF!</definedName>
    <definedName name="__hau12" localSheetId="6">#REF!</definedName>
    <definedName name="__hau12" localSheetId="7">#REF!</definedName>
    <definedName name="__hau12">#REF!</definedName>
    <definedName name="__hau2" localSheetId="1">#REF!</definedName>
    <definedName name="__hau2" localSheetId="6">#REF!</definedName>
    <definedName name="__hau2" localSheetId="7">#REF!</definedName>
    <definedName name="__hau2">#REF!</definedName>
    <definedName name="__hom2" localSheetId="1">#REF!</definedName>
    <definedName name="__hom2" localSheetId="6">#REF!</definedName>
    <definedName name="__hom2" localSheetId="7">#REF!</definedName>
    <definedName name="__hom2">#REF!</definedName>
    <definedName name="__hsm2">1.1289</definedName>
    <definedName name="__hso2" localSheetId="1">#REF!</definedName>
    <definedName name="__hso2" localSheetId="6">#REF!</definedName>
    <definedName name="__hso2" localSheetId="7">#REF!</definedName>
    <definedName name="__hso2">#REF!</definedName>
    <definedName name="__hu1" localSheetId="22" hidden="1">{"'Sheet1'!$L$16"}</definedName>
    <definedName name="__hu1" localSheetId="24" hidden="1">{"'Sheet1'!$L$16"}</definedName>
    <definedName name="__hu1" hidden="1">{"'Sheet1'!$L$16"}</definedName>
    <definedName name="__hu2" localSheetId="22" hidden="1">{"'Sheet1'!$L$16"}</definedName>
    <definedName name="__hu2" localSheetId="24" hidden="1">{"'Sheet1'!$L$16"}</definedName>
    <definedName name="__hu2" hidden="1">{"'Sheet1'!$L$16"}</definedName>
    <definedName name="__hu5" localSheetId="22" hidden="1">{"'Sheet1'!$L$16"}</definedName>
    <definedName name="__hu5" localSheetId="24" hidden="1">{"'Sheet1'!$L$16"}</definedName>
    <definedName name="__hu5" hidden="1">{"'Sheet1'!$L$16"}</definedName>
    <definedName name="__hu6" localSheetId="22" hidden="1">{"'Sheet1'!$L$16"}</definedName>
    <definedName name="__hu6" localSheetId="24" hidden="1">{"'Sheet1'!$L$16"}</definedName>
    <definedName name="__hu6" hidden="1">{"'Sheet1'!$L$16"}</definedName>
    <definedName name="__hvk1" localSheetId="1">#REF!</definedName>
    <definedName name="__hvk1" localSheetId="6">#REF!</definedName>
    <definedName name="__hvk1" localSheetId="7">#REF!</definedName>
    <definedName name="__hvk1">#REF!</definedName>
    <definedName name="__hvk2" localSheetId="1">#REF!</definedName>
    <definedName name="__hvk2" localSheetId="6">#REF!</definedName>
    <definedName name="__hvk2" localSheetId="7">#REF!</definedName>
    <definedName name="__hvk2">#REF!</definedName>
    <definedName name="__hvk3" localSheetId="1">#REF!</definedName>
    <definedName name="__hvk3" localSheetId="6">#REF!</definedName>
    <definedName name="__hvk3" localSheetId="7">#REF!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6">#REF!</definedName>
    <definedName name="__JK4" localSheetId="7">#REF!</definedName>
    <definedName name="__JK4">#REF!</definedName>
    <definedName name="__kl1" localSheetId="1">#REF!</definedName>
    <definedName name="__kl1" localSheetId="6">#REF!</definedName>
    <definedName name="__kl1" localSheetId="7">#REF!</definedName>
    <definedName name="__kl1">#REF!</definedName>
    <definedName name="__KL2" localSheetId="1">#REF!</definedName>
    <definedName name="__KL2" localSheetId="6">#REF!</definedName>
    <definedName name="__KL2" localSheetId="7">#REF!</definedName>
    <definedName name="__KL2">#REF!</definedName>
    <definedName name="__KL3" localSheetId="1">#REF!</definedName>
    <definedName name="__KL3" localSheetId="6">#REF!</definedName>
    <definedName name="__KL3" localSheetId="7">#REF!</definedName>
    <definedName name="__KL3">#REF!</definedName>
    <definedName name="__KL4" localSheetId="1">#REF!</definedName>
    <definedName name="__KL4" localSheetId="6">#REF!</definedName>
    <definedName name="__KL4" localSheetId="7">#REF!</definedName>
    <definedName name="__KL4">#REF!</definedName>
    <definedName name="__KL5" localSheetId="1">#REF!</definedName>
    <definedName name="__KL5" localSheetId="6">#REF!</definedName>
    <definedName name="__KL5" localSheetId="7">#REF!</definedName>
    <definedName name="__KL5">#REF!</definedName>
    <definedName name="__KL6" localSheetId="1">#REF!</definedName>
    <definedName name="__KL6" localSheetId="6">#REF!</definedName>
    <definedName name="__KL6" localSheetId="7">#REF!</definedName>
    <definedName name="__KL6">#REF!</definedName>
    <definedName name="__KL7" localSheetId="1">#REF!</definedName>
    <definedName name="__KL7" localSheetId="6">#REF!</definedName>
    <definedName name="__KL7" localSheetId="7">#REF!</definedName>
    <definedName name="__KL7">#REF!</definedName>
    <definedName name="__KM188" localSheetId="1">#REF!</definedName>
    <definedName name="__KM188" localSheetId="6">#REF!</definedName>
    <definedName name="__KM188" localSheetId="7">#REF!</definedName>
    <definedName name="__KM188">#REF!</definedName>
    <definedName name="__km189" localSheetId="1">#REF!</definedName>
    <definedName name="__km189" localSheetId="6">#REF!</definedName>
    <definedName name="__km189" localSheetId="7">#REF!</definedName>
    <definedName name="__km189">#REF!</definedName>
    <definedName name="__km190" localSheetId="1">#REF!</definedName>
    <definedName name="__km190" localSheetId="6">#REF!</definedName>
    <definedName name="__km190" localSheetId="7">#REF!</definedName>
    <definedName name="__km190">#REF!</definedName>
    <definedName name="__km191" localSheetId="1">#REF!</definedName>
    <definedName name="__km191" localSheetId="6">#REF!</definedName>
    <definedName name="__km191" localSheetId="7">#REF!</definedName>
    <definedName name="__km191">#REF!</definedName>
    <definedName name="__km192" localSheetId="1">#REF!</definedName>
    <definedName name="__km192" localSheetId="6">#REF!</definedName>
    <definedName name="__km192" localSheetId="7">#REF!</definedName>
    <definedName name="__km192">#REF!</definedName>
    <definedName name="__km193" localSheetId="1">#REF!</definedName>
    <definedName name="__km193" localSheetId="6">#REF!</definedName>
    <definedName name="__km193" localSheetId="7">#REF!</definedName>
    <definedName name="__km193">#REF!</definedName>
    <definedName name="__km194" localSheetId="1">#REF!</definedName>
    <definedName name="__km194" localSheetId="6">#REF!</definedName>
    <definedName name="__km194" localSheetId="7">#REF!</definedName>
    <definedName name="__km194">#REF!</definedName>
    <definedName name="__km195" localSheetId="1">#REF!</definedName>
    <definedName name="__km195" localSheetId="6">#REF!</definedName>
    <definedName name="__km195" localSheetId="7">#REF!</definedName>
    <definedName name="__km195">#REF!</definedName>
    <definedName name="__km196" localSheetId="1">#REF!</definedName>
    <definedName name="__km196" localSheetId="6">#REF!</definedName>
    <definedName name="__km196" localSheetId="7">#REF!</definedName>
    <definedName name="__km196">#REF!</definedName>
    <definedName name="__km197" localSheetId="1">#REF!</definedName>
    <definedName name="__km197" localSheetId="6">#REF!</definedName>
    <definedName name="__km197" localSheetId="7">#REF!</definedName>
    <definedName name="__km197">#REF!</definedName>
    <definedName name="__km198" localSheetId="1">#REF!</definedName>
    <definedName name="__km198" localSheetId="6">#REF!</definedName>
    <definedName name="__km198" localSheetId="7">#REF!</definedName>
    <definedName name="__km198">#REF!</definedName>
    <definedName name="__kn12" localSheetId="1">#REF!</definedName>
    <definedName name="__kn12" localSheetId="6">#REF!</definedName>
    <definedName name="__kn12" localSheetId="7">#REF!</definedName>
    <definedName name="__kn12">#REF!</definedName>
    <definedName name="__Lan1" localSheetId="22" hidden="1">{"'Sheet1'!$L$16"}</definedName>
    <definedName name="__Lan1" localSheetId="24" hidden="1">{"'Sheet1'!$L$16"}</definedName>
    <definedName name="__Lan1" hidden="1">{"'Sheet1'!$L$16"}</definedName>
    <definedName name="__LAN3" localSheetId="22" hidden="1">{"'Sheet1'!$L$16"}</definedName>
    <definedName name="__LAN3" localSheetId="24" hidden="1">{"'Sheet1'!$L$16"}</definedName>
    <definedName name="__LAN3" hidden="1">{"'Sheet1'!$L$16"}</definedName>
    <definedName name="__lap1" localSheetId="1">#REF!</definedName>
    <definedName name="__lap1" localSheetId="6">#REF!</definedName>
    <definedName name="__lap1" localSheetId="7">#REF!</definedName>
    <definedName name="__lap1">#REF!</definedName>
    <definedName name="__lap2" localSheetId="1">#REF!</definedName>
    <definedName name="__lap2" localSheetId="6">#REF!</definedName>
    <definedName name="__lap2" localSheetId="7">#REF!</definedName>
    <definedName name="__lap2">#REF!</definedName>
    <definedName name="__lk2" localSheetId="22" hidden="1">{"'Sheet1'!$L$16"}</definedName>
    <definedName name="__lk2" localSheetId="24" hidden="1">{"'Sheet1'!$L$16"}</definedName>
    <definedName name="__lk2" hidden="1">{"'Sheet1'!$L$16"}</definedName>
    <definedName name="__lop16" localSheetId="1">#REF!</definedName>
    <definedName name="__lop16" localSheetId="6">#REF!</definedName>
    <definedName name="__lop16" localSheetId="7">#REF!</definedName>
    <definedName name="__lop16">#REF!</definedName>
    <definedName name="__lop25" localSheetId="1">#REF!</definedName>
    <definedName name="__lop25" localSheetId="6">#REF!</definedName>
    <definedName name="__lop25" localSheetId="7">#REF!</definedName>
    <definedName name="__lop25">#REF!</definedName>
    <definedName name="__lop9" localSheetId="1">#REF!</definedName>
    <definedName name="__lop9" localSheetId="6">#REF!</definedName>
    <definedName name="__lop9" localSheetId="7">#REF!</definedName>
    <definedName name="__lop9">#REF!</definedName>
    <definedName name="__lu13" localSheetId="1">#REF!</definedName>
    <definedName name="__lu13" localSheetId="6">#REF!</definedName>
    <definedName name="__lu13" localSheetId="7">#REF!</definedName>
    <definedName name="__lu13">#REF!</definedName>
    <definedName name="__lu85" localSheetId="1">#REF!</definedName>
    <definedName name="__lu85" localSheetId="6">#REF!</definedName>
    <definedName name="__lu85" localSheetId="7">#REF!</definedName>
    <definedName name="__lu85">#REF!</definedName>
    <definedName name="__M36" localSheetId="22" hidden="1">{"'Sheet1'!$L$16"}</definedName>
    <definedName name="__M36" localSheetId="24" hidden="1">{"'Sheet1'!$L$16"}</definedName>
    <definedName name="__M36" hidden="1">{"'Sheet1'!$L$16"}</definedName>
    <definedName name="__ma1" localSheetId="1">#REF!</definedName>
    <definedName name="__ma1" localSheetId="6">#REF!</definedName>
    <definedName name="__ma1" localSheetId="7">#REF!</definedName>
    <definedName name="__ma1">#REF!</definedName>
    <definedName name="__ma10" localSheetId="1">#REF!</definedName>
    <definedName name="__ma10" localSheetId="6">#REF!</definedName>
    <definedName name="__ma10" localSheetId="7">#REF!</definedName>
    <definedName name="__ma10">#REF!</definedName>
    <definedName name="__ma2" localSheetId="1">#REF!</definedName>
    <definedName name="__ma2" localSheetId="6">#REF!</definedName>
    <definedName name="__ma2" localSheetId="7">#REF!</definedName>
    <definedName name="__ma2">#REF!</definedName>
    <definedName name="__ma3" localSheetId="1">#REF!</definedName>
    <definedName name="__ma3" localSheetId="6">#REF!</definedName>
    <definedName name="__ma3" localSheetId="7">#REF!</definedName>
    <definedName name="__ma3">#REF!</definedName>
    <definedName name="__ma4" localSheetId="1">#REF!</definedName>
    <definedName name="__ma4" localSheetId="6">#REF!</definedName>
    <definedName name="__ma4" localSheetId="7">#REF!</definedName>
    <definedName name="__ma4">#REF!</definedName>
    <definedName name="__ma5" localSheetId="1">#REF!</definedName>
    <definedName name="__ma5" localSheetId="6">#REF!</definedName>
    <definedName name="__ma5" localSheetId="7">#REF!</definedName>
    <definedName name="__ma5">#REF!</definedName>
    <definedName name="__ma6" localSheetId="1">#REF!</definedName>
    <definedName name="__ma6" localSheetId="6">#REF!</definedName>
    <definedName name="__ma6" localSheetId="7">#REF!</definedName>
    <definedName name="__ma6">#REF!</definedName>
    <definedName name="__ma7" localSheetId="1">#REF!</definedName>
    <definedName name="__ma7" localSheetId="6">#REF!</definedName>
    <definedName name="__ma7" localSheetId="7">#REF!</definedName>
    <definedName name="__ma7">#REF!</definedName>
    <definedName name="__ma8" localSheetId="1">#REF!</definedName>
    <definedName name="__ma8" localSheetId="6">#REF!</definedName>
    <definedName name="__ma8" localSheetId="7">#REF!</definedName>
    <definedName name="__ma8">#REF!</definedName>
    <definedName name="__ma9" localSheetId="1">#REF!</definedName>
    <definedName name="__ma9" localSheetId="6">#REF!</definedName>
    <definedName name="__ma9" localSheetId="7">#REF!</definedName>
    <definedName name="__ma9">#REF!</definedName>
    <definedName name="__MAC12" localSheetId="1">#REF!</definedName>
    <definedName name="__MAC12" localSheetId="6">#REF!</definedName>
    <definedName name="__MAC12" localSheetId="7">#REF!</definedName>
    <definedName name="__MAC12">#REF!</definedName>
    <definedName name="__MAC46" localSheetId="1">#REF!</definedName>
    <definedName name="__MAC46" localSheetId="6">#REF!</definedName>
    <definedName name="__MAC46" localSheetId="7">#REF!</definedName>
    <definedName name="__MAC46">#REF!</definedName>
    <definedName name="__may2" localSheetId="1">#REF!</definedName>
    <definedName name="__may2" localSheetId="6">#REF!</definedName>
    <definedName name="__may2" localSheetId="7">#REF!</definedName>
    <definedName name="__may2">#REF!</definedName>
    <definedName name="__may3" localSheetId="1">#REF!</definedName>
    <definedName name="__may3" localSheetId="6">#REF!</definedName>
    <definedName name="__may3" localSheetId="7">#REF!</definedName>
    <definedName name="__may3">#REF!</definedName>
    <definedName name="__MDL1" localSheetId="1">#REF!</definedName>
    <definedName name="__MDL1" localSheetId="6">#REF!</definedName>
    <definedName name="__MDL1" localSheetId="7">#REF!</definedName>
    <definedName name="__MDL1">#REF!</definedName>
    <definedName name="__Mgh2" localSheetId="1">#REF!</definedName>
    <definedName name="__Mgh2" localSheetId="6">#REF!</definedName>
    <definedName name="__Mgh2" localSheetId="7">#REF!</definedName>
    <definedName name="__Mgh2">#REF!</definedName>
    <definedName name="__mh1" localSheetId="1">#REF!</definedName>
    <definedName name="__mh1" localSheetId="6">#REF!</definedName>
    <definedName name="__mh1" localSheetId="7">#REF!</definedName>
    <definedName name="__mh1">#REF!</definedName>
    <definedName name="__Mh2" localSheetId="1">#REF!</definedName>
    <definedName name="__Mh2" localSheetId="6">#REF!</definedName>
    <definedName name="__Mh2" localSheetId="7">#REF!</definedName>
    <definedName name="__Mh2">#REF!</definedName>
    <definedName name="__mh3" localSheetId="1">#REF!</definedName>
    <definedName name="__mh3" localSheetId="6">#REF!</definedName>
    <definedName name="__mh3" localSheetId="7">#REF!</definedName>
    <definedName name="__mh3">#REF!</definedName>
    <definedName name="__mh4" localSheetId="1">#REF!</definedName>
    <definedName name="__mh4" localSheetId="6">#REF!</definedName>
    <definedName name="__mh4" localSheetId="7">#REF!</definedName>
    <definedName name="__mh4">#REF!</definedName>
    <definedName name="__mix6" localSheetId="1">#REF!</definedName>
    <definedName name="__mix6" localSheetId="6">#REF!</definedName>
    <definedName name="__mix6" localSheetId="7">#REF!</definedName>
    <definedName name="__mix6">#REF!</definedName>
    <definedName name="__msl100" localSheetId="1">#REF!</definedName>
    <definedName name="__msl100" localSheetId="6">#REF!</definedName>
    <definedName name="__msl100" localSheetId="7">#REF!</definedName>
    <definedName name="__msl100">#REF!</definedName>
    <definedName name="__msl200" localSheetId="1">#REF!</definedName>
    <definedName name="__msl200" localSheetId="6">#REF!</definedName>
    <definedName name="__msl200" localSheetId="7">#REF!</definedName>
    <definedName name="__msl200">#REF!</definedName>
    <definedName name="__msl250" localSheetId="1">#REF!</definedName>
    <definedName name="__msl250" localSheetId="6">#REF!</definedName>
    <definedName name="__msl250" localSheetId="7">#REF!</definedName>
    <definedName name="__msl250">#REF!</definedName>
    <definedName name="__msl300" localSheetId="1">#REF!</definedName>
    <definedName name="__msl300" localSheetId="6">#REF!</definedName>
    <definedName name="__msl300" localSheetId="7">#REF!</definedName>
    <definedName name="__msl300">#REF!</definedName>
    <definedName name="__msl400" localSheetId="1">#REF!</definedName>
    <definedName name="__msl400" localSheetId="6">#REF!</definedName>
    <definedName name="__msl400" localSheetId="7">#REF!</definedName>
    <definedName name="__msl400">#REF!</definedName>
    <definedName name="__msl800" localSheetId="1">#REF!</definedName>
    <definedName name="__msl800" localSheetId="6">#REF!</definedName>
    <definedName name="__msl800" localSheetId="7">#REF!</definedName>
    <definedName name="__msl800">#REF!</definedName>
    <definedName name="__mt2" localSheetId="1">#REF!</definedName>
    <definedName name="__mt2" localSheetId="6">#REF!</definedName>
    <definedName name="__mt2" localSheetId="7">#REF!</definedName>
    <definedName name="__mt2">#REF!</definedName>
    <definedName name="__mt3" localSheetId="1">#REF!</definedName>
    <definedName name="__mt3" localSheetId="6">#REF!</definedName>
    <definedName name="__mt3" localSheetId="7">#REF!</definedName>
    <definedName name="__mt3">#REF!</definedName>
    <definedName name="__mt4" localSheetId="1">#REF!</definedName>
    <definedName name="__mt4" localSheetId="6">#REF!</definedName>
    <definedName name="__mt4" localSheetId="7">#REF!</definedName>
    <definedName name="__mt4">#REF!</definedName>
    <definedName name="__mt5" localSheetId="1">#REF!</definedName>
    <definedName name="__mt5" localSheetId="6">#REF!</definedName>
    <definedName name="__mt5" localSheetId="7">#REF!</definedName>
    <definedName name="__mt5">#REF!</definedName>
    <definedName name="__mt6" localSheetId="1">#REF!</definedName>
    <definedName name="__mt6" localSheetId="6">#REF!</definedName>
    <definedName name="__mt6" localSheetId="7">#REF!</definedName>
    <definedName name="__mt6">#REF!</definedName>
    <definedName name="__mt7" localSheetId="1">#REF!</definedName>
    <definedName name="__mt7" localSheetId="6">#REF!</definedName>
    <definedName name="__mt7" localSheetId="7">#REF!</definedName>
    <definedName name="__mt7">#REF!</definedName>
    <definedName name="__mt8" localSheetId="1">#REF!</definedName>
    <definedName name="__mt8" localSheetId="6">#REF!</definedName>
    <definedName name="__mt8" localSheetId="7">#REF!</definedName>
    <definedName name="__mt8">#REF!</definedName>
    <definedName name="__mtc1" localSheetId="1">#REF!</definedName>
    <definedName name="__mtc1" localSheetId="6">#REF!</definedName>
    <definedName name="__mtc1" localSheetId="7">#REF!</definedName>
    <definedName name="__mtc1">#REF!</definedName>
    <definedName name="__mtc2" localSheetId="1">#REF!</definedName>
    <definedName name="__mtc2" localSheetId="6">#REF!</definedName>
    <definedName name="__mtc2" localSheetId="7">#REF!</definedName>
    <definedName name="__mtc2">#REF!</definedName>
    <definedName name="__mtc3" localSheetId="1">#REF!</definedName>
    <definedName name="__mtc3" localSheetId="6">#REF!</definedName>
    <definedName name="__mtc3" localSheetId="7">#REF!</definedName>
    <definedName name="__mtc3">#REF!</definedName>
    <definedName name="__mui100" localSheetId="1">#REF!</definedName>
    <definedName name="__mui100" localSheetId="6">#REF!</definedName>
    <definedName name="__mui100" localSheetId="7">#REF!</definedName>
    <definedName name="__mui100">#REF!</definedName>
    <definedName name="__mui105" localSheetId="1">#REF!</definedName>
    <definedName name="__mui105" localSheetId="6">#REF!</definedName>
    <definedName name="__mui105" localSheetId="7">#REF!</definedName>
    <definedName name="__mui105">#REF!</definedName>
    <definedName name="__mui108" localSheetId="1">#REF!</definedName>
    <definedName name="__mui108" localSheetId="6">#REF!</definedName>
    <definedName name="__mui108" localSheetId="7">#REF!</definedName>
    <definedName name="__mui108">#REF!</definedName>
    <definedName name="__mui130" localSheetId="1">#REF!</definedName>
    <definedName name="__mui130" localSheetId="6">#REF!</definedName>
    <definedName name="__mui130" localSheetId="7">#REF!</definedName>
    <definedName name="__mui130">#REF!</definedName>
    <definedName name="__mui140" localSheetId="1">#REF!</definedName>
    <definedName name="__mui140" localSheetId="6">#REF!</definedName>
    <definedName name="__mui140" localSheetId="7">#REF!</definedName>
    <definedName name="__mui140">#REF!</definedName>
    <definedName name="__mui160" localSheetId="1">#REF!</definedName>
    <definedName name="__mui160" localSheetId="6">#REF!</definedName>
    <definedName name="__mui160" localSheetId="7">#REF!</definedName>
    <definedName name="__mui160">#REF!</definedName>
    <definedName name="__mui180" localSheetId="1">#REF!</definedName>
    <definedName name="__mui180" localSheetId="6">#REF!</definedName>
    <definedName name="__mui180" localSheetId="7">#REF!</definedName>
    <definedName name="__mui180">#REF!</definedName>
    <definedName name="__mui250" localSheetId="1">#REF!</definedName>
    <definedName name="__mui250" localSheetId="6">#REF!</definedName>
    <definedName name="__mui250" localSheetId="7">#REF!</definedName>
    <definedName name="__mui250">#REF!</definedName>
    <definedName name="__mui271" localSheetId="1">#REF!</definedName>
    <definedName name="__mui271" localSheetId="6">#REF!</definedName>
    <definedName name="__mui271" localSheetId="7">#REF!</definedName>
    <definedName name="__mui271">#REF!</definedName>
    <definedName name="__mui320" localSheetId="1">#REF!</definedName>
    <definedName name="__mui320" localSheetId="6">#REF!</definedName>
    <definedName name="__mui320" localSheetId="7">#REF!</definedName>
    <definedName name="__mui320">#REF!</definedName>
    <definedName name="__mui45" localSheetId="1">#REF!</definedName>
    <definedName name="__mui45" localSheetId="6">#REF!</definedName>
    <definedName name="__mui45" localSheetId="7">#REF!</definedName>
    <definedName name="__mui45">#REF!</definedName>
    <definedName name="__mui50" localSheetId="1">#REF!</definedName>
    <definedName name="__mui50" localSheetId="6">#REF!</definedName>
    <definedName name="__mui50" localSheetId="7">#REF!</definedName>
    <definedName name="__mui50">#REF!</definedName>
    <definedName name="__mui54" localSheetId="1">#REF!</definedName>
    <definedName name="__mui54" localSheetId="6">#REF!</definedName>
    <definedName name="__mui54" localSheetId="7">#REF!</definedName>
    <definedName name="__mui54">#REF!</definedName>
    <definedName name="__mui65" localSheetId="1">#REF!</definedName>
    <definedName name="__mui65" localSheetId="6">#REF!</definedName>
    <definedName name="__mui65" localSheetId="7">#REF!</definedName>
    <definedName name="__mui65">#REF!</definedName>
    <definedName name="__mui75" localSheetId="1">#REF!</definedName>
    <definedName name="__mui75" localSheetId="6">#REF!</definedName>
    <definedName name="__mui75" localSheetId="7">#REF!</definedName>
    <definedName name="__mui75">#REF!</definedName>
    <definedName name="__mui80" localSheetId="1">#REF!</definedName>
    <definedName name="__mui80" localSheetId="6">#REF!</definedName>
    <definedName name="__mui80" localSheetId="7">#REF!</definedName>
    <definedName name="__mui80">#REF!</definedName>
    <definedName name="__mx1" localSheetId="1">#REF!</definedName>
    <definedName name="__mx1" localSheetId="6">#REF!</definedName>
    <definedName name="__mx1" localSheetId="7">#REF!</definedName>
    <definedName name="__mx1">#REF!</definedName>
    <definedName name="__mx2" localSheetId="1">#REF!</definedName>
    <definedName name="__mx2" localSheetId="6">#REF!</definedName>
    <definedName name="__mx2" localSheetId="7">#REF!</definedName>
    <definedName name="__mx2">#REF!</definedName>
    <definedName name="__mx3" localSheetId="1">#REF!</definedName>
    <definedName name="__mx3" localSheetId="6">#REF!</definedName>
    <definedName name="__mx3" localSheetId="7">#REF!</definedName>
    <definedName name="__mx3">#REF!</definedName>
    <definedName name="__mx4" localSheetId="1">#REF!</definedName>
    <definedName name="__mx4" localSheetId="6">#REF!</definedName>
    <definedName name="__mx4" localSheetId="7">#REF!</definedName>
    <definedName name="__mx4">#REF!</definedName>
    <definedName name="__nc1" localSheetId="1">#REF!</definedName>
    <definedName name="__nc1" localSheetId="6">#REF!</definedName>
    <definedName name="__nc1" localSheetId="7">#REF!</definedName>
    <definedName name="__nc1">#REF!</definedName>
    <definedName name="__nc10" localSheetId="1">#REF!</definedName>
    <definedName name="__nc10" localSheetId="6">#REF!</definedName>
    <definedName name="__nc10" localSheetId="7">#REF!</definedName>
    <definedName name="__nc10">#REF!</definedName>
    <definedName name="__nc151" localSheetId="1">#REF!</definedName>
    <definedName name="__nc151" localSheetId="6">#REF!</definedName>
    <definedName name="__nc151" localSheetId="7">#REF!</definedName>
    <definedName name="__nc151">#REF!</definedName>
    <definedName name="__nc2" localSheetId="1">#REF!</definedName>
    <definedName name="__nc2" localSheetId="6">#REF!</definedName>
    <definedName name="__nc2" localSheetId="7">#REF!</definedName>
    <definedName name="__nc2">#REF!</definedName>
    <definedName name="__nc3" localSheetId="1">#REF!</definedName>
    <definedName name="__nc3" localSheetId="6">#REF!</definedName>
    <definedName name="__nc3" localSheetId="7">#REF!</definedName>
    <definedName name="__nc3">#REF!</definedName>
    <definedName name="__nc6" localSheetId="1">#REF!</definedName>
    <definedName name="__nc6" localSheetId="6">#REF!</definedName>
    <definedName name="__nc6" localSheetId="7">#REF!</definedName>
    <definedName name="__nc6">#REF!</definedName>
    <definedName name="__nc7" localSheetId="1">#REF!</definedName>
    <definedName name="__nc7" localSheetId="6">#REF!</definedName>
    <definedName name="__nc7" localSheetId="7">#REF!</definedName>
    <definedName name="__nc7">#REF!</definedName>
    <definedName name="__nc8" localSheetId="1">#REF!</definedName>
    <definedName name="__nc8" localSheetId="6">#REF!</definedName>
    <definedName name="__nc8" localSheetId="7">#REF!</definedName>
    <definedName name="__nc8">#REF!</definedName>
    <definedName name="__nc9" localSheetId="1">#REF!</definedName>
    <definedName name="__nc9" localSheetId="6">#REF!</definedName>
    <definedName name="__nc9" localSheetId="7">#REF!</definedName>
    <definedName name="__nc9">#REF!</definedName>
    <definedName name="__NCL100" localSheetId="1">#REF!</definedName>
    <definedName name="__NCL100" localSheetId="6">#REF!</definedName>
    <definedName name="__NCL100" localSheetId="7">#REF!</definedName>
    <definedName name="__NCL100">#REF!</definedName>
    <definedName name="__NCL200" localSheetId="1">#REF!</definedName>
    <definedName name="__NCL200" localSheetId="6">#REF!</definedName>
    <definedName name="__NCL200" localSheetId="7">#REF!</definedName>
    <definedName name="__NCL200">#REF!</definedName>
    <definedName name="__NCL250" localSheetId="1">#REF!</definedName>
    <definedName name="__NCL250" localSheetId="6">#REF!</definedName>
    <definedName name="__NCL250" localSheetId="7">#REF!</definedName>
    <definedName name="__NCL250">#REF!</definedName>
    <definedName name="__nct2" localSheetId="1">#REF!</definedName>
    <definedName name="__nct2" localSheetId="6">#REF!</definedName>
    <definedName name="__nct2" localSheetId="7">#REF!</definedName>
    <definedName name="__nct2">#REF!</definedName>
    <definedName name="__nct3" localSheetId="1">#REF!</definedName>
    <definedName name="__nct3" localSheetId="6">#REF!</definedName>
    <definedName name="__nct3" localSheetId="7">#REF!</definedName>
    <definedName name="__nct3">#REF!</definedName>
    <definedName name="__nct4" localSheetId="1">#REF!</definedName>
    <definedName name="__nct4" localSheetId="6">#REF!</definedName>
    <definedName name="__nct4" localSheetId="7">#REF!</definedName>
    <definedName name="__nct4">#REF!</definedName>
    <definedName name="__nct5" localSheetId="1">#REF!</definedName>
    <definedName name="__nct5" localSheetId="6">#REF!</definedName>
    <definedName name="__nct5" localSheetId="7">#REF!</definedName>
    <definedName name="__nct5">#REF!</definedName>
    <definedName name="__nct6" localSheetId="1">#REF!</definedName>
    <definedName name="__nct6" localSheetId="6">#REF!</definedName>
    <definedName name="__nct6" localSheetId="7">#REF!</definedName>
    <definedName name="__nct6">#REF!</definedName>
    <definedName name="__nct7" localSheetId="1">#REF!</definedName>
    <definedName name="__nct7" localSheetId="6">#REF!</definedName>
    <definedName name="__nct7" localSheetId="7">#REF!</definedName>
    <definedName name="__nct7">#REF!</definedName>
    <definedName name="__nct8" localSheetId="1">#REF!</definedName>
    <definedName name="__nct8" localSheetId="6">#REF!</definedName>
    <definedName name="__nct8" localSheetId="7">#REF!</definedName>
    <definedName name="__nct8">#REF!</definedName>
    <definedName name="__NET2" localSheetId="1">#REF!</definedName>
    <definedName name="__NET2" localSheetId="6">#REF!</definedName>
    <definedName name="__NET2" localSheetId="7">#REF!</definedName>
    <definedName name="__NET2">#REF!</definedName>
    <definedName name="__nin190" localSheetId="1">#REF!</definedName>
    <definedName name="__nin190" localSheetId="6">#REF!</definedName>
    <definedName name="__nin190" localSheetId="7">#REF!</definedName>
    <definedName name="__nin190">#REF!</definedName>
    <definedName name="__NSO2" localSheetId="22" hidden="1">{"'Sheet1'!$L$16"}</definedName>
    <definedName name="__NSO2" localSheetId="24" hidden="1">{"'Sheet1'!$L$16"}</definedName>
    <definedName name="__NSO2" hidden="1">{"'Sheet1'!$L$16"}</definedName>
    <definedName name="__off1" localSheetId="1">#REF!</definedName>
    <definedName name="__off1" localSheetId="6">#REF!</definedName>
    <definedName name="__off1" localSheetId="7">#REF!</definedName>
    <definedName name="__off1">#REF!</definedName>
    <definedName name="__oto12" localSheetId="1">#REF!</definedName>
    <definedName name="__oto12" localSheetId="6">#REF!</definedName>
    <definedName name="__oto12" localSheetId="7">#REF!</definedName>
    <definedName name="__oto12">#REF!</definedName>
    <definedName name="__oto5" localSheetId="1">#REF!</definedName>
    <definedName name="__oto5" localSheetId="6">#REF!</definedName>
    <definedName name="__oto5" localSheetId="7">#REF!</definedName>
    <definedName name="__oto5">#REF!</definedName>
    <definedName name="__oto7" localSheetId="1">#REF!</definedName>
    <definedName name="__oto7" localSheetId="6">#REF!</definedName>
    <definedName name="__oto7" localSheetId="7">#REF!</definedName>
    <definedName name="__oto7">#REF!</definedName>
    <definedName name="__PA3" localSheetId="22" hidden="1">{"'Sheet1'!$L$16"}</definedName>
    <definedName name="__PA3" localSheetId="24" hidden="1">{"'Sheet1'!$L$16"}</definedName>
    <definedName name="__PA3" hidden="1">{"'Sheet1'!$L$16"}</definedName>
    <definedName name="__pb30" localSheetId="1">#REF!</definedName>
    <definedName name="__pb30" localSheetId="6">#REF!</definedName>
    <definedName name="__pb30" localSheetId="7">#REF!</definedName>
    <definedName name="__pb30">#REF!</definedName>
    <definedName name="__pb80" localSheetId="1">#REF!</definedName>
    <definedName name="__pb80" localSheetId="6">#REF!</definedName>
    <definedName name="__pb80" localSheetId="7">#REF!</definedName>
    <definedName name="__pb80">#REF!</definedName>
    <definedName name="__PL1" localSheetId="1">#REF!</definedName>
    <definedName name="__PL1" localSheetId="6">#REF!</definedName>
    <definedName name="__PL1" localSheetId="7">#REF!</definedName>
    <definedName name="__PL1">#REF!</definedName>
    <definedName name="__PL1242" localSheetId="1">#REF!</definedName>
    <definedName name="__PL1242" localSheetId="6">#REF!</definedName>
    <definedName name="__PL1242" localSheetId="7">#REF!</definedName>
    <definedName name="__PL1242">#REF!</definedName>
    <definedName name="__Pl2" localSheetId="22" hidden="1">{"'Sheet1'!$L$16"}</definedName>
    <definedName name="__Pl2" localSheetId="24" hidden="1">{"'Sheet1'!$L$16"}</definedName>
    <definedName name="__Pl2" hidden="1">{"'Sheet1'!$L$16"}</definedName>
    <definedName name="__PXB80" localSheetId="1">#REF!</definedName>
    <definedName name="__PXB80" localSheetId="6">#REF!</definedName>
    <definedName name="__PXB80" localSheetId="7">#REF!</definedName>
    <definedName name="__PXB80">#REF!</definedName>
    <definedName name="__Ph30" localSheetId="1">#REF!</definedName>
    <definedName name="__Ph30" localSheetId="6">#REF!</definedName>
    <definedName name="__Ph30" localSheetId="7">#REF!</definedName>
    <definedName name="__Ph30">#REF!</definedName>
    <definedName name="__phi10" localSheetId="1">#REF!</definedName>
    <definedName name="__phi10" localSheetId="6">#REF!</definedName>
    <definedName name="__phi10" localSheetId="7">#REF!</definedName>
    <definedName name="__phi10">#REF!</definedName>
    <definedName name="__phi1000" localSheetId="1">#REF!</definedName>
    <definedName name="__phi1000" localSheetId="6">#REF!</definedName>
    <definedName name="__phi1000" localSheetId="7">#REF!</definedName>
    <definedName name="__phi1000">#REF!</definedName>
    <definedName name="__phi12" localSheetId="1">#REF!</definedName>
    <definedName name="__phi12" localSheetId="6">#REF!</definedName>
    <definedName name="__phi12" localSheetId="7">#REF!</definedName>
    <definedName name="__phi12">#REF!</definedName>
    <definedName name="__phi14" localSheetId="1">#REF!</definedName>
    <definedName name="__phi14" localSheetId="6">#REF!</definedName>
    <definedName name="__phi14" localSheetId="7">#REF!</definedName>
    <definedName name="__phi14">#REF!</definedName>
    <definedName name="__phi1500" localSheetId="1">#REF!</definedName>
    <definedName name="__phi1500" localSheetId="6">#REF!</definedName>
    <definedName name="__phi1500" localSheetId="7">#REF!</definedName>
    <definedName name="__phi1500">#REF!</definedName>
    <definedName name="__phi16" localSheetId="1">#REF!</definedName>
    <definedName name="__phi16" localSheetId="6">#REF!</definedName>
    <definedName name="__phi16" localSheetId="7">#REF!</definedName>
    <definedName name="__phi16">#REF!</definedName>
    <definedName name="__phi18" localSheetId="1">#REF!</definedName>
    <definedName name="__phi18" localSheetId="6">#REF!</definedName>
    <definedName name="__phi18" localSheetId="7">#REF!</definedName>
    <definedName name="__phi18">#REF!</definedName>
    <definedName name="__phi20" localSheetId="1">#REF!</definedName>
    <definedName name="__phi20" localSheetId="6">#REF!</definedName>
    <definedName name="__phi20" localSheetId="7">#REF!</definedName>
    <definedName name="__phi20">#REF!</definedName>
    <definedName name="__phi2000" localSheetId="1">#REF!</definedName>
    <definedName name="__phi2000" localSheetId="6">#REF!</definedName>
    <definedName name="__phi2000" localSheetId="7">#REF!</definedName>
    <definedName name="__phi2000">#REF!</definedName>
    <definedName name="__phi22" localSheetId="1">#REF!</definedName>
    <definedName name="__phi22" localSheetId="6">#REF!</definedName>
    <definedName name="__phi22" localSheetId="7">#REF!</definedName>
    <definedName name="__phi22">#REF!</definedName>
    <definedName name="__phi25" localSheetId="1">#REF!</definedName>
    <definedName name="__phi25" localSheetId="6">#REF!</definedName>
    <definedName name="__phi25" localSheetId="7">#REF!</definedName>
    <definedName name="__phi25">#REF!</definedName>
    <definedName name="__phi28" localSheetId="1">#REF!</definedName>
    <definedName name="__phi28" localSheetId="6">#REF!</definedName>
    <definedName name="__phi28" localSheetId="7">#REF!</definedName>
    <definedName name="__phi28">#REF!</definedName>
    <definedName name="__phi50" localSheetId="1">#REF!</definedName>
    <definedName name="__phi50" localSheetId="6">#REF!</definedName>
    <definedName name="__phi50" localSheetId="7">#REF!</definedName>
    <definedName name="__phi50">#REF!</definedName>
    <definedName name="__phi6" localSheetId="1">#REF!</definedName>
    <definedName name="__phi6" localSheetId="6">#REF!</definedName>
    <definedName name="__phi6" localSheetId="7">#REF!</definedName>
    <definedName name="__phi6">#REF!</definedName>
    <definedName name="__phi750" localSheetId="1">#REF!</definedName>
    <definedName name="__phi750" localSheetId="6">#REF!</definedName>
    <definedName name="__phi750" localSheetId="7">#REF!</definedName>
    <definedName name="__phi750">#REF!</definedName>
    <definedName name="__phi8" localSheetId="1">#REF!</definedName>
    <definedName name="__phi8" localSheetId="6">#REF!</definedName>
    <definedName name="__phi8" localSheetId="7">#REF!</definedName>
    <definedName name="__phi8">#REF!</definedName>
    <definedName name="__qa7" localSheetId="1">#REF!</definedName>
    <definedName name="__qa7" localSheetId="6">#REF!</definedName>
    <definedName name="__qa7" localSheetId="7">#REF!</definedName>
    <definedName name="__qa7">#REF!</definedName>
    <definedName name="__qh1" localSheetId="1">#REF!</definedName>
    <definedName name="__qh1" localSheetId="6">#REF!</definedName>
    <definedName name="__qh1" localSheetId="7">#REF!</definedName>
    <definedName name="__qh1">#REF!</definedName>
    <definedName name="__qh2" localSheetId="1">#REF!</definedName>
    <definedName name="__qh2" localSheetId="6">#REF!</definedName>
    <definedName name="__qh2" localSheetId="7">#REF!</definedName>
    <definedName name="__qh2">#REF!</definedName>
    <definedName name="__qh3" localSheetId="1">#REF!</definedName>
    <definedName name="__qh3" localSheetId="6">#REF!</definedName>
    <definedName name="__qh3" localSheetId="7">#REF!</definedName>
    <definedName name="__qh3">#REF!</definedName>
    <definedName name="__qH30" localSheetId="1">#REF!</definedName>
    <definedName name="__qH30" localSheetId="6">#REF!</definedName>
    <definedName name="__qH30" localSheetId="7">#REF!</definedName>
    <definedName name="__qH30">#REF!</definedName>
    <definedName name="__qh4" localSheetId="1">#REF!</definedName>
    <definedName name="__qh4" localSheetId="6">#REF!</definedName>
    <definedName name="__qh4" localSheetId="7">#REF!</definedName>
    <definedName name="__qh4">#REF!</definedName>
    <definedName name="__qt1" localSheetId="1">#REF!</definedName>
    <definedName name="__qt1" localSheetId="6">#REF!</definedName>
    <definedName name="__qt1" localSheetId="7">#REF!</definedName>
    <definedName name="__qt1">#REF!</definedName>
    <definedName name="__qt2" localSheetId="1">#REF!</definedName>
    <definedName name="__qt2" localSheetId="6">#REF!</definedName>
    <definedName name="__qt2" localSheetId="7">#REF!</definedName>
    <definedName name="__qt2">#REF!</definedName>
    <definedName name="__qx1" localSheetId="1">#REF!</definedName>
    <definedName name="__qx1" localSheetId="6">#REF!</definedName>
    <definedName name="__qx1" localSheetId="7">#REF!</definedName>
    <definedName name="__qx1">#REF!</definedName>
    <definedName name="__qx2" localSheetId="1">#REF!</definedName>
    <definedName name="__qx2" localSheetId="6">#REF!</definedName>
    <definedName name="__qx2" localSheetId="7">#REF!</definedName>
    <definedName name="__qx2">#REF!</definedName>
    <definedName name="__qx3" localSheetId="1">#REF!</definedName>
    <definedName name="__qx3" localSheetId="6">#REF!</definedName>
    <definedName name="__qx3" localSheetId="7">#REF!</definedName>
    <definedName name="__qx3">#REF!</definedName>
    <definedName name="__qx4" localSheetId="1">#REF!</definedName>
    <definedName name="__qx4" localSheetId="6">#REF!</definedName>
    <definedName name="__qx4" localSheetId="7">#REF!</definedName>
    <definedName name="__qx4">#REF!</definedName>
    <definedName name="__qXB80" localSheetId="1">#REF!</definedName>
    <definedName name="__qXB80" localSheetId="6">#REF!</definedName>
    <definedName name="__qXB80" localSheetId="7">#REF!</definedName>
    <definedName name="__qXB80">#REF!</definedName>
    <definedName name="__RF3" localSheetId="1">#REF!</definedName>
    <definedName name="__RF3" localSheetId="6">#REF!</definedName>
    <definedName name="__RF3" localSheetId="7">#REF!</definedName>
    <definedName name="__RF3">#REF!</definedName>
    <definedName name="__rp95" localSheetId="1">#REF!</definedName>
    <definedName name="__rp95" localSheetId="6">#REF!</definedName>
    <definedName name="__rp95" localSheetId="7">#REF!</definedName>
    <definedName name="__rp95">#REF!</definedName>
    <definedName name="__rt1" localSheetId="1">#REF!</definedName>
    <definedName name="__rt1" localSheetId="6">#REF!</definedName>
    <definedName name="__rt1" localSheetId="7">#REF!</definedName>
    <definedName name="__rt1">#REF!</definedName>
    <definedName name="__san108" localSheetId="1">#REF!</definedName>
    <definedName name="__san108" localSheetId="6">#REF!</definedName>
    <definedName name="__san108" localSheetId="7">#REF!</definedName>
    <definedName name="__san108">#REF!</definedName>
    <definedName name="__san180" localSheetId="1">#REF!</definedName>
    <definedName name="__san180" localSheetId="6">#REF!</definedName>
    <definedName name="__san180" localSheetId="7">#REF!</definedName>
    <definedName name="__san180">#REF!</definedName>
    <definedName name="__san250" localSheetId="1">#REF!</definedName>
    <definedName name="__san250" localSheetId="6">#REF!</definedName>
    <definedName name="__san250" localSheetId="7">#REF!</definedName>
    <definedName name="__san250">#REF!</definedName>
    <definedName name="__san54" localSheetId="1">#REF!</definedName>
    <definedName name="__san54" localSheetId="6">#REF!</definedName>
    <definedName name="__san54" localSheetId="7">#REF!</definedName>
    <definedName name="__san54">#REF!</definedName>
    <definedName name="__san90" localSheetId="1">#REF!</definedName>
    <definedName name="__san90" localSheetId="6">#REF!</definedName>
    <definedName name="__san90" localSheetId="7">#REF!</definedName>
    <definedName name="__san90">#REF!</definedName>
    <definedName name="__sat10" localSheetId="1">#REF!</definedName>
    <definedName name="__sat10" localSheetId="6">#REF!</definedName>
    <definedName name="__sat10" localSheetId="7">#REF!</definedName>
    <definedName name="__sat10">#REF!</definedName>
    <definedName name="__sat12" localSheetId="1">#REF!</definedName>
    <definedName name="__sat12" localSheetId="6">#REF!</definedName>
    <definedName name="__sat12" localSheetId="7">#REF!</definedName>
    <definedName name="__sat12">#REF!</definedName>
    <definedName name="__sat14" localSheetId="1">#REF!</definedName>
    <definedName name="__sat14" localSheetId="6">#REF!</definedName>
    <definedName name="__sat14" localSheetId="7">#REF!</definedName>
    <definedName name="__sat14">#REF!</definedName>
    <definedName name="__sat16" localSheetId="1">#REF!</definedName>
    <definedName name="__sat16" localSheetId="6">#REF!</definedName>
    <definedName name="__sat16" localSheetId="7">#REF!</definedName>
    <definedName name="__sat16">#REF!</definedName>
    <definedName name="__sat20" localSheetId="1">#REF!</definedName>
    <definedName name="__sat20" localSheetId="6">#REF!</definedName>
    <definedName name="__sat20" localSheetId="7">#REF!</definedName>
    <definedName name="__sat20">#REF!</definedName>
    <definedName name="__Sat27" localSheetId="1">#REF!</definedName>
    <definedName name="__Sat27" localSheetId="6">#REF!</definedName>
    <definedName name="__Sat27" localSheetId="7">#REF!</definedName>
    <definedName name="__Sat27">#REF!</definedName>
    <definedName name="__Sat6" localSheetId="1">#REF!</definedName>
    <definedName name="__Sat6" localSheetId="6">#REF!</definedName>
    <definedName name="__Sat6" localSheetId="7">#REF!</definedName>
    <definedName name="__Sat6">#REF!</definedName>
    <definedName name="__sat8" localSheetId="1">#REF!</definedName>
    <definedName name="__sat8" localSheetId="6">#REF!</definedName>
    <definedName name="__sat8" localSheetId="7">#REF!</definedName>
    <definedName name="__sat8">#REF!</definedName>
    <definedName name="__sc1" localSheetId="1">#REF!</definedName>
    <definedName name="__sc1" localSheetId="6">#REF!</definedName>
    <definedName name="__sc1" localSheetId="7">#REF!</definedName>
    <definedName name="__sc1">#REF!</definedName>
    <definedName name="__SC2" localSheetId="1">#REF!</definedName>
    <definedName name="__SC2" localSheetId="6">#REF!</definedName>
    <definedName name="__SC2" localSheetId="7">#REF!</definedName>
    <definedName name="__SC2">#REF!</definedName>
    <definedName name="__sc3" localSheetId="1">#REF!</definedName>
    <definedName name="__sc3" localSheetId="6">#REF!</definedName>
    <definedName name="__sc3" localSheetId="7">#REF!</definedName>
    <definedName name="__sc3">#REF!</definedName>
    <definedName name="__Sdd24" localSheetId="1">#REF!</definedName>
    <definedName name="__Sdd24" localSheetId="6">#REF!</definedName>
    <definedName name="__Sdd24" localSheetId="7">#REF!</definedName>
    <definedName name="__Sdd24">#REF!</definedName>
    <definedName name="__Sdd33" localSheetId="1">#REF!</definedName>
    <definedName name="__Sdd33" localSheetId="6">#REF!</definedName>
    <definedName name="__Sdd33" localSheetId="7">#REF!</definedName>
    <definedName name="__Sdd33">#REF!</definedName>
    <definedName name="__Sdh24" localSheetId="1">#REF!</definedName>
    <definedName name="__Sdh24" localSheetId="6">#REF!</definedName>
    <definedName name="__Sdh24" localSheetId="7">#REF!</definedName>
    <definedName name="__Sdh24">#REF!</definedName>
    <definedName name="__Sdh33" localSheetId="1">#REF!</definedName>
    <definedName name="__Sdh33" localSheetId="6">#REF!</definedName>
    <definedName name="__Sdh33" localSheetId="7">#REF!</definedName>
    <definedName name="__Sdh33">#REF!</definedName>
    <definedName name="__sl2" localSheetId="1">#REF!</definedName>
    <definedName name="__sl2" localSheetId="6">#REF!</definedName>
    <definedName name="__sl2" localSheetId="7">#REF!</definedName>
    <definedName name="__sl2">#REF!</definedName>
    <definedName name="__slg1" localSheetId="1">#REF!</definedName>
    <definedName name="__slg1" localSheetId="6">#REF!</definedName>
    <definedName name="__slg1" localSheetId="7">#REF!</definedName>
    <definedName name="__slg1">#REF!</definedName>
    <definedName name="__slg2" localSheetId="1">#REF!</definedName>
    <definedName name="__slg2" localSheetId="6">#REF!</definedName>
    <definedName name="__slg2" localSheetId="7">#REF!</definedName>
    <definedName name="__slg2">#REF!</definedName>
    <definedName name="__slg3" localSheetId="1">#REF!</definedName>
    <definedName name="__slg3" localSheetId="6">#REF!</definedName>
    <definedName name="__slg3" localSheetId="7">#REF!</definedName>
    <definedName name="__slg3">#REF!</definedName>
    <definedName name="__slg4" localSheetId="1">#REF!</definedName>
    <definedName name="__slg4" localSheetId="6">#REF!</definedName>
    <definedName name="__slg4" localSheetId="7">#REF!</definedName>
    <definedName name="__slg4">#REF!</definedName>
    <definedName name="__slg5" localSheetId="1">#REF!</definedName>
    <definedName name="__slg5" localSheetId="6">#REF!</definedName>
    <definedName name="__slg5" localSheetId="7">#REF!</definedName>
    <definedName name="__slg5">#REF!</definedName>
    <definedName name="__slg6" localSheetId="1">#REF!</definedName>
    <definedName name="__slg6" localSheetId="6">#REF!</definedName>
    <definedName name="__slg6" localSheetId="7">#REF!</definedName>
    <definedName name="__slg6">#REF!</definedName>
    <definedName name="__SN3" localSheetId="1">#REF!</definedName>
    <definedName name="__SN3" localSheetId="6">#REF!</definedName>
    <definedName name="__SN3" localSheetId="7">#REF!</definedName>
    <definedName name="__SN3">#REF!</definedName>
    <definedName name="__so1517" localSheetId="1">#REF!</definedName>
    <definedName name="__so1517" localSheetId="6">#REF!</definedName>
    <definedName name="__so1517" localSheetId="7">#REF!</definedName>
    <definedName name="__so1517">#REF!</definedName>
    <definedName name="__so1717" localSheetId="1">#REF!</definedName>
    <definedName name="__so1717" localSheetId="6">#REF!</definedName>
    <definedName name="__so1717" localSheetId="7">#REF!</definedName>
    <definedName name="__so1717">#REF!</definedName>
    <definedName name="__SOC10">0.3456</definedName>
    <definedName name="__SOC8">0.2827</definedName>
    <definedName name="__soi2" localSheetId="1">#REF!</definedName>
    <definedName name="__soi2" localSheetId="6">#REF!</definedName>
    <definedName name="__soi2" localSheetId="7">#REF!</definedName>
    <definedName name="__soi2">#REF!</definedName>
    <definedName name="__soi3" localSheetId="1">#REF!</definedName>
    <definedName name="__soi3" localSheetId="6">#REF!</definedName>
    <definedName name="__soi3" localSheetId="7">#REF!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6">#REF!</definedName>
    <definedName name="__Stb24" localSheetId="7">#REF!</definedName>
    <definedName name="__Stb24">#REF!</definedName>
    <definedName name="__Stb33" localSheetId="1">#REF!</definedName>
    <definedName name="__Stb33" localSheetId="6">#REF!</definedName>
    <definedName name="__Stb33" localSheetId="7">#REF!</definedName>
    <definedName name="__Stb33">#REF!</definedName>
    <definedName name="__sua20" localSheetId="1">#REF!</definedName>
    <definedName name="__sua20" localSheetId="6">#REF!</definedName>
    <definedName name="__sua20" localSheetId="7">#REF!</definedName>
    <definedName name="__sua20">#REF!</definedName>
    <definedName name="__sua30" localSheetId="1">#REF!</definedName>
    <definedName name="__sua30" localSheetId="6">#REF!</definedName>
    <definedName name="__sua30" localSheetId="7">#REF!</definedName>
    <definedName name="__sua30">#REF!</definedName>
    <definedName name="__ta1" localSheetId="1">#REF!</definedName>
    <definedName name="__ta1" localSheetId="6">#REF!</definedName>
    <definedName name="__ta1" localSheetId="7">#REF!</definedName>
    <definedName name="__ta1">#REF!</definedName>
    <definedName name="__ta2" localSheetId="1">#REF!</definedName>
    <definedName name="__ta2" localSheetId="6">#REF!</definedName>
    <definedName name="__ta2" localSheetId="7">#REF!</definedName>
    <definedName name="__ta2">#REF!</definedName>
    <definedName name="__ta3" localSheetId="1">#REF!</definedName>
    <definedName name="__ta3" localSheetId="6">#REF!</definedName>
    <definedName name="__ta3" localSheetId="7">#REF!</definedName>
    <definedName name="__ta3">#REF!</definedName>
    <definedName name="__ta4" localSheetId="1">#REF!</definedName>
    <definedName name="__ta4" localSheetId="6">#REF!</definedName>
    <definedName name="__ta4" localSheetId="7">#REF!</definedName>
    <definedName name="__ta4">#REF!</definedName>
    <definedName name="__ta5" localSheetId="1">#REF!</definedName>
    <definedName name="__ta5" localSheetId="6">#REF!</definedName>
    <definedName name="__ta5" localSheetId="7">#REF!</definedName>
    <definedName name="__ta5">#REF!</definedName>
    <definedName name="__ta6" localSheetId="1">#REF!</definedName>
    <definedName name="__ta6" localSheetId="6">#REF!</definedName>
    <definedName name="__ta6" localSheetId="7">#REF!</definedName>
    <definedName name="__ta6">#REF!</definedName>
    <definedName name="__TB1" localSheetId="1">#REF!</definedName>
    <definedName name="__TB1" localSheetId="6">#REF!</definedName>
    <definedName name="__TB1" localSheetId="7">#REF!</definedName>
    <definedName name="__TB1">#REF!</definedName>
    <definedName name="__tb2" localSheetId="1">#REF!</definedName>
    <definedName name="__tb2" localSheetId="6">#REF!</definedName>
    <definedName name="__tb2" localSheetId="7">#REF!</definedName>
    <definedName name="__tb2">#REF!</definedName>
    <definedName name="__tb3" localSheetId="1">#REF!</definedName>
    <definedName name="__tb3" localSheetId="6">#REF!</definedName>
    <definedName name="__tb3" localSheetId="7">#REF!</definedName>
    <definedName name="__tb3">#REF!</definedName>
    <definedName name="__tb4" localSheetId="1">#REF!</definedName>
    <definedName name="__tb4" localSheetId="6">#REF!</definedName>
    <definedName name="__tb4" localSheetId="7">#REF!</definedName>
    <definedName name="__tb4">#REF!</definedName>
    <definedName name="__tc1" localSheetId="1">#REF!</definedName>
    <definedName name="__tc1" localSheetId="6">#REF!</definedName>
    <definedName name="__tc1" localSheetId="7">#REF!</definedName>
    <definedName name="__tc1">#REF!</definedName>
    <definedName name="__td1" localSheetId="1">#REF!</definedName>
    <definedName name="__td1" localSheetId="6">#REF!</definedName>
    <definedName name="__td1" localSheetId="7">#REF!</definedName>
    <definedName name="__td1">#REF!</definedName>
    <definedName name="__te1" localSheetId="1">#REF!</definedName>
    <definedName name="__te1" localSheetId="6">#REF!</definedName>
    <definedName name="__te1" localSheetId="7">#REF!</definedName>
    <definedName name="__te1">#REF!</definedName>
    <definedName name="__te2" localSheetId="1">#REF!</definedName>
    <definedName name="__te2" localSheetId="6">#REF!</definedName>
    <definedName name="__te2" localSheetId="7">#REF!</definedName>
    <definedName name="__te2">#REF!</definedName>
    <definedName name="__tg1" localSheetId="1">#REF!</definedName>
    <definedName name="__tg1" localSheetId="6">#REF!</definedName>
    <definedName name="__tg1" localSheetId="7">#REF!</definedName>
    <definedName name="__tg1">#REF!</definedName>
    <definedName name="__tg427" localSheetId="1">#REF!</definedName>
    <definedName name="__tg427" localSheetId="6">#REF!</definedName>
    <definedName name="__tg427" localSheetId="7">#REF!</definedName>
    <definedName name="__tg427">#REF!</definedName>
    <definedName name="__TK155" localSheetId="1">#REF!</definedName>
    <definedName name="__TK155" localSheetId="6">#REF!</definedName>
    <definedName name="__TK155" localSheetId="7">#REF!</definedName>
    <definedName name="__TK155">#REF!</definedName>
    <definedName name="__TK422" localSheetId="1">#REF!</definedName>
    <definedName name="__TK422" localSheetId="6">#REF!</definedName>
    <definedName name="__TK422" localSheetId="7">#REF!</definedName>
    <definedName name="__TK422">#REF!</definedName>
    <definedName name="__TL1" localSheetId="1">#REF!</definedName>
    <definedName name="__TL1" localSheetId="6">#REF!</definedName>
    <definedName name="__TL1" localSheetId="7">#REF!</definedName>
    <definedName name="__TL1">#REF!</definedName>
    <definedName name="__TL2" localSheetId="1">#REF!</definedName>
    <definedName name="__TL2" localSheetId="6">#REF!</definedName>
    <definedName name="__TL2" localSheetId="7">#REF!</definedName>
    <definedName name="__TL2">#REF!</definedName>
    <definedName name="__TL3" localSheetId="1">#REF!</definedName>
    <definedName name="__TL3" localSheetId="6">#REF!</definedName>
    <definedName name="__TL3" localSheetId="7">#REF!</definedName>
    <definedName name="__TL3">#REF!</definedName>
    <definedName name="__TLA120" localSheetId="1">#REF!</definedName>
    <definedName name="__TLA120" localSheetId="6">#REF!</definedName>
    <definedName name="__TLA120" localSheetId="7">#REF!</definedName>
    <definedName name="__TLA120">#REF!</definedName>
    <definedName name="__TLA35" localSheetId="1">#REF!</definedName>
    <definedName name="__TLA35" localSheetId="6">#REF!</definedName>
    <definedName name="__TLA35" localSheetId="7">#REF!</definedName>
    <definedName name="__TLA35">#REF!</definedName>
    <definedName name="__TLA50" localSheetId="1">#REF!</definedName>
    <definedName name="__TLA50" localSheetId="6">#REF!</definedName>
    <definedName name="__TLA50" localSheetId="7">#REF!</definedName>
    <definedName name="__TLA50">#REF!</definedName>
    <definedName name="__TLA70" localSheetId="1">#REF!</definedName>
    <definedName name="__TLA70" localSheetId="6">#REF!</definedName>
    <definedName name="__TLA70" localSheetId="7">#REF!</definedName>
    <definedName name="__TLA70">#REF!</definedName>
    <definedName name="__TLA95" localSheetId="1">#REF!</definedName>
    <definedName name="__TLA95" localSheetId="6">#REF!</definedName>
    <definedName name="__TLA95" localSheetId="7">#REF!</definedName>
    <definedName name="__TLA95">#REF!</definedName>
    <definedName name="__tld2" localSheetId="1">#REF!</definedName>
    <definedName name="__tld2" localSheetId="6">#REF!</definedName>
    <definedName name="__tld2" localSheetId="7">#REF!</definedName>
    <definedName name="__tld2">#REF!</definedName>
    <definedName name="__tlp3" localSheetId="1">#REF!</definedName>
    <definedName name="__tlp3" localSheetId="6">#REF!</definedName>
    <definedName name="__tlp3" localSheetId="7">#REF!</definedName>
    <definedName name="__tlp3">#REF!</definedName>
    <definedName name="__tp2" localSheetId="1">#REF!</definedName>
    <definedName name="__tp2" localSheetId="6">#REF!</definedName>
    <definedName name="__tp2" localSheetId="7">#REF!</definedName>
    <definedName name="__tp2">#REF!</definedName>
    <definedName name="__TS2" localSheetId="1">#REF!</definedName>
    <definedName name="__TS2" localSheetId="6">#REF!</definedName>
    <definedName name="__TS2" localSheetId="7">#REF!</definedName>
    <definedName name="__TS2">#REF!</definedName>
    <definedName name="__tt3" localSheetId="22" hidden="1">{"'Sheet1'!$L$16"}</definedName>
    <definedName name="__tt3" localSheetId="24" hidden="1">{"'Sheet1'!$L$16"}</definedName>
    <definedName name="__tt3" hidden="1">{"'Sheet1'!$L$16"}</definedName>
    <definedName name="__TT31" localSheetId="22" hidden="1">{"'Sheet1'!$L$16"}</definedName>
    <definedName name="__TT31" localSheetId="24" hidden="1">{"'Sheet1'!$L$16"}</definedName>
    <definedName name="__TT31" hidden="1">{"'Sheet1'!$L$16"}</definedName>
    <definedName name="__TVL1" localSheetId="1">#REF!</definedName>
    <definedName name="__TVL1" localSheetId="6">#REF!</definedName>
    <definedName name="__TVL1" localSheetId="7">#REF!</definedName>
    <definedName name="__TVL1">#REF!</definedName>
    <definedName name="__tz593" localSheetId="1">#REF!</definedName>
    <definedName name="__tz593" localSheetId="6">#REF!</definedName>
    <definedName name="__tz593" localSheetId="7">#REF!</definedName>
    <definedName name="__tz593">#REF!</definedName>
    <definedName name="__TH1" localSheetId="1">#REF!</definedName>
    <definedName name="__TH1" localSheetId="6">#REF!</definedName>
    <definedName name="__TH1" localSheetId="7">#REF!</definedName>
    <definedName name="__TH1">#REF!</definedName>
    <definedName name="__TH2" localSheetId="1">#REF!</definedName>
    <definedName name="__TH2" localSheetId="6">#REF!</definedName>
    <definedName name="__TH2" localSheetId="7">#REF!</definedName>
    <definedName name="__TH2">#REF!</definedName>
    <definedName name="__TH20" localSheetId="1">#REF!</definedName>
    <definedName name="__TH20" localSheetId="6">#REF!</definedName>
    <definedName name="__TH20" localSheetId="7">#REF!</definedName>
    <definedName name="__TH20">#REF!</definedName>
    <definedName name="__TH3" localSheetId="1">#REF!</definedName>
    <definedName name="__TH3" localSheetId="6">#REF!</definedName>
    <definedName name="__TH3" localSheetId="7">#REF!</definedName>
    <definedName name="__TH3">#REF!</definedName>
    <definedName name="__TH35" localSheetId="1">#REF!</definedName>
    <definedName name="__TH35" localSheetId="6">#REF!</definedName>
    <definedName name="__TH35" localSheetId="7">#REF!</definedName>
    <definedName name="__TH35">#REF!</definedName>
    <definedName name="__TH50" localSheetId="1">#REF!</definedName>
    <definedName name="__TH50" localSheetId="6">#REF!</definedName>
    <definedName name="__TH50" localSheetId="7">#REF!</definedName>
    <definedName name="__TH50">#REF!</definedName>
    <definedName name="__tra100" localSheetId="1">#REF!</definedName>
    <definedName name="__tra100" localSheetId="6">#REF!</definedName>
    <definedName name="__tra100" localSheetId="7">#REF!</definedName>
    <definedName name="__tra100">#REF!</definedName>
    <definedName name="__tra102" localSheetId="1">#REF!</definedName>
    <definedName name="__tra102" localSheetId="6">#REF!</definedName>
    <definedName name="__tra102" localSheetId="7">#REF!</definedName>
    <definedName name="__tra102">#REF!</definedName>
    <definedName name="__tra104" localSheetId="1">#REF!</definedName>
    <definedName name="__tra104" localSheetId="6">#REF!</definedName>
    <definedName name="__tra104" localSheetId="7">#REF!</definedName>
    <definedName name="__tra104">#REF!</definedName>
    <definedName name="__tra106" localSheetId="1">#REF!</definedName>
    <definedName name="__tra106" localSheetId="6">#REF!</definedName>
    <definedName name="__tra106" localSheetId="7">#REF!</definedName>
    <definedName name="__tra106">#REF!</definedName>
    <definedName name="__tra108" localSheetId="1">#REF!</definedName>
    <definedName name="__tra108" localSheetId="6">#REF!</definedName>
    <definedName name="__tra108" localSheetId="7">#REF!</definedName>
    <definedName name="__tra108">#REF!</definedName>
    <definedName name="__tra110" localSheetId="1">#REF!</definedName>
    <definedName name="__tra110" localSheetId="6">#REF!</definedName>
    <definedName name="__tra110" localSheetId="7">#REF!</definedName>
    <definedName name="__tra110">#REF!</definedName>
    <definedName name="__tra112" localSheetId="1">#REF!</definedName>
    <definedName name="__tra112" localSheetId="6">#REF!</definedName>
    <definedName name="__tra112" localSheetId="7">#REF!</definedName>
    <definedName name="__tra112">#REF!</definedName>
    <definedName name="__tra114" localSheetId="1">#REF!</definedName>
    <definedName name="__tra114" localSheetId="6">#REF!</definedName>
    <definedName name="__tra114" localSheetId="7">#REF!</definedName>
    <definedName name="__tra114">#REF!</definedName>
    <definedName name="__tra116" localSheetId="1">#REF!</definedName>
    <definedName name="__tra116" localSheetId="6">#REF!</definedName>
    <definedName name="__tra116" localSheetId="7">#REF!</definedName>
    <definedName name="__tra116">#REF!</definedName>
    <definedName name="__tra118" localSheetId="1">#REF!</definedName>
    <definedName name="__tra118" localSheetId="6">#REF!</definedName>
    <definedName name="__tra118" localSheetId="7">#REF!</definedName>
    <definedName name="__tra118">#REF!</definedName>
    <definedName name="__tra120" localSheetId="1">#REF!</definedName>
    <definedName name="__tra120" localSheetId="6">#REF!</definedName>
    <definedName name="__tra120" localSheetId="7">#REF!</definedName>
    <definedName name="__tra120">#REF!</definedName>
    <definedName name="__tra122" localSheetId="1">#REF!</definedName>
    <definedName name="__tra122" localSheetId="6">#REF!</definedName>
    <definedName name="__tra122" localSheetId="7">#REF!</definedName>
    <definedName name="__tra122">#REF!</definedName>
    <definedName name="__tra124" localSheetId="1">#REF!</definedName>
    <definedName name="__tra124" localSheetId="6">#REF!</definedName>
    <definedName name="__tra124" localSheetId="7">#REF!</definedName>
    <definedName name="__tra124">#REF!</definedName>
    <definedName name="__tra126" localSheetId="1">#REF!</definedName>
    <definedName name="__tra126" localSheetId="6">#REF!</definedName>
    <definedName name="__tra126" localSheetId="7">#REF!</definedName>
    <definedName name="__tra126">#REF!</definedName>
    <definedName name="__tra128" localSheetId="1">#REF!</definedName>
    <definedName name="__tra128" localSheetId="6">#REF!</definedName>
    <definedName name="__tra128" localSheetId="7">#REF!</definedName>
    <definedName name="__tra128">#REF!</definedName>
    <definedName name="__tra130" localSheetId="1">#REF!</definedName>
    <definedName name="__tra130" localSheetId="6">#REF!</definedName>
    <definedName name="__tra130" localSheetId="7">#REF!</definedName>
    <definedName name="__tra130">#REF!</definedName>
    <definedName name="__tra132" localSheetId="1">#REF!</definedName>
    <definedName name="__tra132" localSheetId="6">#REF!</definedName>
    <definedName name="__tra132" localSheetId="7">#REF!</definedName>
    <definedName name="__tra132">#REF!</definedName>
    <definedName name="__tra134" localSheetId="1">#REF!</definedName>
    <definedName name="__tra134" localSheetId="6">#REF!</definedName>
    <definedName name="__tra134" localSheetId="7">#REF!</definedName>
    <definedName name="__tra134">#REF!</definedName>
    <definedName name="__tra136" localSheetId="1">#REF!</definedName>
    <definedName name="__tra136" localSheetId="6">#REF!</definedName>
    <definedName name="__tra136" localSheetId="7">#REF!</definedName>
    <definedName name="__tra136">#REF!</definedName>
    <definedName name="__tra138" localSheetId="1">#REF!</definedName>
    <definedName name="__tra138" localSheetId="6">#REF!</definedName>
    <definedName name="__tra138" localSheetId="7">#REF!</definedName>
    <definedName name="__tra138">#REF!</definedName>
    <definedName name="__tra140" localSheetId="1">#REF!</definedName>
    <definedName name="__tra140" localSheetId="6">#REF!</definedName>
    <definedName name="__tra140" localSheetId="7">#REF!</definedName>
    <definedName name="__tra140">#REF!</definedName>
    <definedName name="__tra2005" localSheetId="1">#REF!</definedName>
    <definedName name="__tra2005" localSheetId="6">#REF!</definedName>
    <definedName name="__tra2005" localSheetId="7">#REF!</definedName>
    <definedName name="__tra2005">#REF!</definedName>
    <definedName name="__tra70" localSheetId="1">#REF!</definedName>
    <definedName name="__tra70" localSheetId="6">#REF!</definedName>
    <definedName name="__tra70" localSheetId="7">#REF!</definedName>
    <definedName name="__tra70">#REF!</definedName>
    <definedName name="__tra72" localSheetId="1">#REF!</definedName>
    <definedName name="__tra72" localSheetId="6">#REF!</definedName>
    <definedName name="__tra72" localSheetId="7">#REF!</definedName>
    <definedName name="__tra72">#REF!</definedName>
    <definedName name="__tra74" localSheetId="1">#REF!</definedName>
    <definedName name="__tra74" localSheetId="6">#REF!</definedName>
    <definedName name="__tra74" localSheetId="7">#REF!</definedName>
    <definedName name="__tra74">#REF!</definedName>
    <definedName name="__tra76" localSheetId="1">#REF!</definedName>
    <definedName name="__tra76" localSheetId="6">#REF!</definedName>
    <definedName name="__tra76" localSheetId="7">#REF!</definedName>
    <definedName name="__tra76">#REF!</definedName>
    <definedName name="__tra78" localSheetId="1">#REF!</definedName>
    <definedName name="__tra78" localSheetId="6">#REF!</definedName>
    <definedName name="__tra78" localSheetId="7">#REF!</definedName>
    <definedName name="__tra78">#REF!</definedName>
    <definedName name="__tra79" localSheetId="1">#REF!</definedName>
    <definedName name="__tra79" localSheetId="6">#REF!</definedName>
    <definedName name="__tra79" localSheetId="7">#REF!</definedName>
    <definedName name="__tra79">#REF!</definedName>
    <definedName name="__tra80" localSheetId="1">#REF!</definedName>
    <definedName name="__tra80" localSheetId="6">#REF!</definedName>
    <definedName name="__tra80" localSheetId="7">#REF!</definedName>
    <definedName name="__tra80">#REF!</definedName>
    <definedName name="__tra82" localSheetId="1">#REF!</definedName>
    <definedName name="__tra82" localSheetId="6">#REF!</definedName>
    <definedName name="__tra82" localSheetId="7">#REF!</definedName>
    <definedName name="__tra82">#REF!</definedName>
    <definedName name="__tra84" localSheetId="1">#REF!</definedName>
    <definedName name="__tra84" localSheetId="6">#REF!</definedName>
    <definedName name="__tra84" localSheetId="7">#REF!</definedName>
    <definedName name="__tra84">#REF!</definedName>
    <definedName name="__tra86" localSheetId="1">#REF!</definedName>
    <definedName name="__tra86" localSheetId="6">#REF!</definedName>
    <definedName name="__tra86" localSheetId="7">#REF!</definedName>
    <definedName name="__tra86">#REF!</definedName>
    <definedName name="__tra88" localSheetId="1">#REF!</definedName>
    <definedName name="__tra88" localSheetId="6">#REF!</definedName>
    <definedName name="__tra88" localSheetId="7">#REF!</definedName>
    <definedName name="__tra88">#REF!</definedName>
    <definedName name="__tra90" localSheetId="1">#REF!</definedName>
    <definedName name="__tra90" localSheetId="6">#REF!</definedName>
    <definedName name="__tra90" localSheetId="7">#REF!</definedName>
    <definedName name="__tra90">#REF!</definedName>
    <definedName name="__tra92" localSheetId="1">#REF!</definedName>
    <definedName name="__tra92" localSheetId="6">#REF!</definedName>
    <definedName name="__tra92" localSheetId="7">#REF!</definedName>
    <definedName name="__tra92">#REF!</definedName>
    <definedName name="__tra94" localSheetId="1">#REF!</definedName>
    <definedName name="__tra94" localSheetId="6">#REF!</definedName>
    <definedName name="__tra94" localSheetId="7">#REF!</definedName>
    <definedName name="__tra94">#REF!</definedName>
    <definedName name="__tra96" localSheetId="1">#REF!</definedName>
    <definedName name="__tra96" localSheetId="6">#REF!</definedName>
    <definedName name="__tra96" localSheetId="7">#REF!</definedName>
    <definedName name="__tra96">#REF!</definedName>
    <definedName name="__tra98" localSheetId="1">#REF!</definedName>
    <definedName name="__tra98" localSheetId="6">#REF!</definedName>
    <definedName name="__tra98" localSheetId="7">#REF!</definedName>
    <definedName name="__tra98">#REF!</definedName>
    <definedName name="__Tru21" localSheetId="22" hidden="1">{"'Sheet1'!$L$16"}</definedName>
    <definedName name="__Tru21" localSheetId="24" hidden="1">{"'Sheet1'!$L$16"}</definedName>
    <definedName name="__Tru21" hidden="1">{"'Sheet1'!$L$16"}</definedName>
    <definedName name="__ui100" localSheetId="1">#REF!</definedName>
    <definedName name="__ui100" localSheetId="6">#REF!</definedName>
    <definedName name="__ui100" localSheetId="7">#REF!</definedName>
    <definedName name="__ui100">#REF!</definedName>
    <definedName name="__ui105" localSheetId="1">#REF!</definedName>
    <definedName name="__ui105" localSheetId="6">#REF!</definedName>
    <definedName name="__ui105" localSheetId="7">#REF!</definedName>
    <definedName name="__ui105">#REF!</definedName>
    <definedName name="__ui108" localSheetId="1">#REF!</definedName>
    <definedName name="__ui108" localSheetId="6">#REF!</definedName>
    <definedName name="__ui108" localSheetId="7">#REF!</definedName>
    <definedName name="__ui108">#REF!</definedName>
    <definedName name="__ui130" localSheetId="1">#REF!</definedName>
    <definedName name="__ui130" localSheetId="6">#REF!</definedName>
    <definedName name="__ui130" localSheetId="7">#REF!</definedName>
    <definedName name="__ui130">#REF!</definedName>
    <definedName name="__ui140" localSheetId="1">#REF!</definedName>
    <definedName name="__ui140" localSheetId="6">#REF!</definedName>
    <definedName name="__ui140" localSheetId="7">#REF!</definedName>
    <definedName name="__ui140">#REF!</definedName>
    <definedName name="__ui160" localSheetId="1">#REF!</definedName>
    <definedName name="__ui160" localSheetId="6">#REF!</definedName>
    <definedName name="__ui160" localSheetId="7">#REF!</definedName>
    <definedName name="__ui160">#REF!</definedName>
    <definedName name="__ui180" localSheetId="1">#REF!</definedName>
    <definedName name="__ui180" localSheetId="6">#REF!</definedName>
    <definedName name="__ui180" localSheetId="7">#REF!</definedName>
    <definedName name="__ui180">#REF!</definedName>
    <definedName name="__ui250" localSheetId="1">#REF!</definedName>
    <definedName name="__ui250" localSheetId="6">#REF!</definedName>
    <definedName name="__ui250" localSheetId="7">#REF!</definedName>
    <definedName name="__ui250">#REF!</definedName>
    <definedName name="__ui271" localSheetId="1">#REF!</definedName>
    <definedName name="__ui271" localSheetId="6">#REF!</definedName>
    <definedName name="__ui271" localSheetId="7">#REF!</definedName>
    <definedName name="__ui271">#REF!</definedName>
    <definedName name="__ui320" localSheetId="1">#REF!</definedName>
    <definedName name="__ui320" localSheetId="6">#REF!</definedName>
    <definedName name="__ui320" localSheetId="7">#REF!</definedName>
    <definedName name="__ui320">#REF!</definedName>
    <definedName name="__ui45" localSheetId="1">#REF!</definedName>
    <definedName name="__ui45" localSheetId="6">#REF!</definedName>
    <definedName name="__ui45" localSheetId="7">#REF!</definedName>
    <definedName name="__ui45">#REF!</definedName>
    <definedName name="__ui50" localSheetId="1">#REF!</definedName>
    <definedName name="__ui50" localSheetId="6">#REF!</definedName>
    <definedName name="__ui50" localSheetId="7">#REF!</definedName>
    <definedName name="__ui50">#REF!</definedName>
    <definedName name="__ui54" localSheetId="1">#REF!</definedName>
    <definedName name="__ui54" localSheetId="6">#REF!</definedName>
    <definedName name="__ui54" localSheetId="7">#REF!</definedName>
    <definedName name="__ui54">#REF!</definedName>
    <definedName name="__ui65" localSheetId="1">#REF!</definedName>
    <definedName name="__ui65" localSheetId="6">#REF!</definedName>
    <definedName name="__ui65" localSheetId="7">#REF!</definedName>
    <definedName name="__ui65">#REF!</definedName>
    <definedName name="__ui75" localSheetId="1">#REF!</definedName>
    <definedName name="__ui75" localSheetId="6">#REF!</definedName>
    <definedName name="__ui75" localSheetId="7">#REF!</definedName>
    <definedName name="__ui75">#REF!</definedName>
    <definedName name="__ui80" localSheetId="1">#REF!</definedName>
    <definedName name="__ui80" localSheetId="6">#REF!</definedName>
    <definedName name="__ui80" localSheetId="7">#REF!</definedName>
    <definedName name="__ui80">#REF!</definedName>
    <definedName name="__UT2" localSheetId="1">#REF!</definedName>
    <definedName name="__UT2" localSheetId="6">#REF!</definedName>
    <definedName name="__UT2" localSheetId="7">#REF!</definedName>
    <definedName name="__UT2">#REF!</definedName>
    <definedName name="__vc1" localSheetId="1">#REF!</definedName>
    <definedName name="__vc1" localSheetId="6">#REF!</definedName>
    <definedName name="__vc1" localSheetId="7">#REF!</definedName>
    <definedName name="__vc1">#REF!</definedName>
    <definedName name="__vc2" localSheetId="1">#REF!</definedName>
    <definedName name="__vc2" localSheetId="6">#REF!</definedName>
    <definedName name="__vc2" localSheetId="7">#REF!</definedName>
    <definedName name="__vc2">#REF!</definedName>
    <definedName name="__vc3" localSheetId="1">#REF!</definedName>
    <definedName name="__vc3" localSheetId="6">#REF!</definedName>
    <definedName name="__vc3" localSheetId="7">#REF!</definedName>
    <definedName name="__vc3">#REF!</definedName>
    <definedName name="__Vh2" localSheetId="1">#REF!</definedName>
    <definedName name="__Vh2" localSheetId="6">#REF!</definedName>
    <definedName name="__Vh2" localSheetId="7">#REF!</definedName>
    <definedName name="__Vh2">#REF!</definedName>
    <definedName name="__VL1" localSheetId="1">#REF!</definedName>
    <definedName name="__VL1" localSheetId="6">#REF!</definedName>
    <definedName name="__VL1" localSheetId="7">#REF!</definedName>
    <definedName name="__VL1">#REF!</definedName>
    <definedName name="__vl10" localSheetId="1">#REF!</definedName>
    <definedName name="__vl10" localSheetId="6">#REF!</definedName>
    <definedName name="__vl10" localSheetId="7">#REF!</definedName>
    <definedName name="__vl10">#REF!</definedName>
    <definedName name="__VL100" localSheetId="1">#REF!</definedName>
    <definedName name="__VL100" localSheetId="6">#REF!</definedName>
    <definedName name="__VL100" localSheetId="7">#REF!</definedName>
    <definedName name="__VL100">#REF!</definedName>
    <definedName name="__vl2" localSheetId="22" hidden="1">{"'Sheet1'!$L$16"}</definedName>
    <definedName name="__vl2" localSheetId="24" hidden="1">{"'Sheet1'!$L$16"}</definedName>
    <definedName name="__vl2" hidden="1">{"'Sheet1'!$L$16"}</definedName>
    <definedName name="__VL200" localSheetId="1">#REF!</definedName>
    <definedName name="__VL200" localSheetId="6">#REF!</definedName>
    <definedName name="__VL200" localSheetId="7">#REF!</definedName>
    <definedName name="__VL200">#REF!</definedName>
    <definedName name="__VL250" localSheetId="1">#REF!</definedName>
    <definedName name="__VL250" localSheetId="6">#REF!</definedName>
    <definedName name="__VL250" localSheetId="7">#REF!</definedName>
    <definedName name="__VL250">#REF!</definedName>
    <definedName name="__vl3" localSheetId="1">#REF!</definedName>
    <definedName name="__vl3" localSheetId="6">#REF!</definedName>
    <definedName name="__vl3" localSheetId="7">#REF!</definedName>
    <definedName name="__vl3">#REF!</definedName>
    <definedName name="__vl4" localSheetId="1">#REF!</definedName>
    <definedName name="__vl4" localSheetId="6">#REF!</definedName>
    <definedName name="__vl4" localSheetId="7">#REF!</definedName>
    <definedName name="__vl4">#REF!</definedName>
    <definedName name="__vl5" localSheetId="1">#REF!</definedName>
    <definedName name="__vl5" localSheetId="6">#REF!</definedName>
    <definedName name="__vl5" localSheetId="7">#REF!</definedName>
    <definedName name="__vl5">#REF!</definedName>
    <definedName name="__vl6" localSheetId="1">#REF!</definedName>
    <definedName name="__vl6" localSheetId="6">#REF!</definedName>
    <definedName name="__vl6" localSheetId="7">#REF!</definedName>
    <definedName name="__vl6">#REF!</definedName>
    <definedName name="__vl7" localSheetId="1">#REF!</definedName>
    <definedName name="__vl7" localSheetId="6">#REF!</definedName>
    <definedName name="__vl7" localSheetId="7">#REF!</definedName>
    <definedName name="__vl7">#REF!</definedName>
    <definedName name="__vl8" localSheetId="1">#REF!</definedName>
    <definedName name="__vl8" localSheetId="6">#REF!</definedName>
    <definedName name="__vl8" localSheetId="7">#REF!</definedName>
    <definedName name="__vl8">#REF!</definedName>
    <definedName name="__vl9" localSheetId="1">#REF!</definedName>
    <definedName name="__vl9" localSheetId="6">#REF!</definedName>
    <definedName name="__vl9" localSheetId="7">#REF!</definedName>
    <definedName name="__vl9">#REF!</definedName>
    <definedName name="__vlt2" localSheetId="1">#REF!</definedName>
    <definedName name="__vlt2" localSheetId="6">#REF!</definedName>
    <definedName name="__vlt2" localSheetId="7">#REF!</definedName>
    <definedName name="__vlt2">#REF!</definedName>
    <definedName name="__vlt3" localSheetId="1">#REF!</definedName>
    <definedName name="__vlt3" localSheetId="6">#REF!</definedName>
    <definedName name="__vlt3" localSheetId="7">#REF!</definedName>
    <definedName name="__vlt3">#REF!</definedName>
    <definedName name="__vlt4" localSheetId="1">#REF!</definedName>
    <definedName name="__vlt4" localSheetId="6">#REF!</definedName>
    <definedName name="__vlt4" localSheetId="7">#REF!</definedName>
    <definedName name="__vlt4">#REF!</definedName>
    <definedName name="__vlt5" localSheetId="1">#REF!</definedName>
    <definedName name="__vlt5" localSheetId="6">#REF!</definedName>
    <definedName name="__vlt5" localSheetId="7">#REF!</definedName>
    <definedName name="__vlt5">#REF!</definedName>
    <definedName name="__vlt6" localSheetId="1">#REF!</definedName>
    <definedName name="__vlt6" localSheetId="6">#REF!</definedName>
    <definedName name="__vlt6" localSheetId="7">#REF!</definedName>
    <definedName name="__vlt6">#REF!</definedName>
    <definedName name="__vlt7" localSheetId="1">#REF!</definedName>
    <definedName name="__vlt7" localSheetId="6">#REF!</definedName>
    <definedName name="__vlt7" localSheetId="7">#REF!</definedName>
    <definedName name="__vlt7">#REF!</definedName>
    <definedName name="__vlt8" localSheetId="1">#REF!</definedName>
    <definedName name="__vlt8" localSheetId="6">#REF!</definedName>
    <definedName name="__vlt8" localSheetId="7">#REF!</definedName>
    <definedName name="__vlt8">#REF!</definedName>
    <definedName name="__xb80" localSheetId="1">#REF!</definedName>
    <definedName name="__xb80" localSheetId="6">#REF!</definedName>
    <definedName name="__xb80" localSheetId="7">#REF!</definedName>
    <definedName name="__xb80">#REF!</definedName>
    <definedName name="__xl150" localSheetId="1">#REF!</definedName>
    <definedName name="__xl150" localSheetId="6">#REF!</definedName>
    <definedName name="__xl150" localSheetId="7">#REF!</definedName>
    <definedName name="__xl150">#REF!</definedName>
    <definedName name="__xlfn.BAHTTEXT" hidden="1">#NAME?</definedName>
    <definedName name="__xm3" localSheetId="1">#REF!</definedName>
    <definedName name="__xm3" localSheetId="6">#REF!</definedName>
    <definedName name="__xm3" localSheetId="7">#REF!</definedName>
    <definedName name="__xm3">#REF!</definedName>
    <definedName name="__xm4" localSheetId="1">#REF!</definedName>
    <definedName name="__xm4" localSheetId="6">#REF!</definedName>
    <definedName name="__xm4" localSheetId="7">#REF!</definedName>
    <definedName name="__xm4">#REF!</definedName>
    <definedName name="__xm5" localSheetId="1">#REF!</definedName>
    <definedName name="__xm5" localSheetId="6">#REF!</definedName>
    <definedName name="__xm5" localSheetId="7">#REF!</definedName>
    <definedName name="__xm5">#REF!</definedName>
    <definedName name="_02" localSheetId="1">#REF!</definedName>
    <definedName name="_02" localSheetId="6">#REF!</definedName>
    <definedName name="_02" localSheetId="7">#REF!</definedName>
    <definedName name="_02">#REF!</definedName>
    <definedName name="_1">#N/A</definedName>
    <definedName name="_1__xl150" localSheetId="1">#REF!</definedName>
    <definedName name="_1__xl150" localSheetId="6">#REF!</definedName>
    <definedName name="_1__xl150" localSheetId="7">#REF!</definedName>
    <definedName name="_1__xl150">#REF!</definedName>
    <definedName name="_1000A01">#N/A</definedName>
    <definedName name="_12SOÁ_CTÖØ" localSheetId="1">#REF!</definedName>
    <definedName name="_12SOÁ_CTÖØ" localSheetId="6">#REF!</definedName>
    <definedName name="_12SOÁ_CTÖØ" localSheetId="7">#REF!</definedName>
    <definedName name="_12SOÁ_CTÖØ">#REF!</definedName>
    <definedName name="_15SOÁ_LÖÔÏNG" localSheetId="1">#REF!</definedName>
    <definedName name="_15SOÁ_LÖÔÏNG" localSheetId="6">#REF!</definedName>
    <definedName name="_15SOÁ_LÖÔÏNG" localSheetId="7">#REF!</definedName>
    <definedName name="_15SOÁ_LÖÔÏNG">#REF!</definedName>
    <definedName name="_18TEÂN_HAØNG" localSheetId="1">#REF!</definedName>
    <definedName name="_18TEÂN_HAØNG" localSheetId="6">#REF!</definedName>
    <definedName name="_18TEÂN_HAØNG" localSheetId="7">#REF!</definedName>
    <definedName name="_18TEÂN_HAØNG">#REF!</definedName>
    <definedName name="_1BA2500" localSheetId="1">#REF!</definedName>
    <definedName name="_1BA2500" localSheetId="6">#REF!</definedName>
    <definedName name="_1BA2500" localSheetId="7">#REF!</definedName>
    <definedName name="_1BA2500">#REF!</definedName>
    <definedName name="_1BA3250" localSheetId="1">#REF!</definedName>
    <definedName name="_1BA3250" localSheetId="6">#REF!</definedName>
    <definedName name="_1BA3250" localSheetId="7">#REF!</definedName>
    <definedName name="_1BA3250">#REF!</definedName>
    <definedName name="_1BA400P" localSheetId="1">#REF!</definedName>
    <definedName name="_1BA400P" localSheetId="6">#REF!</definedName>
    <definedName name="_1BA400P" localSheetId="7">#REF!</definedName>
    <definedName name="_1BA400P">#REF!</definedName>
    <definedName name="_1CAP001" localSheetId="1">#REF!</definedName>
    <definedName name="_1CAP001" localSheetId="6">#REF!</definedName>
    <definedName name="_1CAP001" localSheetId="7">#REF!</definedName>
    <definedName name="_1CAP001">#REF!</definedName>
    <definedName name="_1CAP011" localSheetId="1">#REF!</definedName>
    <definedName name="_1CAP011" localSheetId="6">#REF!</definedName>
    <definedName name="_1CAP011" localSheetId="7">#REF!</definedName>
    <definedName name="_1CAP011">#REF!</definedName>
    <definedName name="_1CAP012" localSheetId="1">#REF!</definedName>
    <definedName name="_1CAP012" localSheetId="6">#REF!</definedName>
    <definedName name="_1CAP012" localSheetId="7">#REF!</definedName>
    <definedName name="_1CAP012">#REF!</definedName>
    <definedName name="_1CDHT03" localSheetId="1">#REF!</definedName>
    <definedName name="_1CDHT03" localSheetId="6">#REF!</definedName>
    <definedName name="_1CDHT03" localSheetId="7">#REF!</definedName>
    <definedName name="_1CDHT03">#REF!</definedName>
    <definedName name="_1CHANG2" localSheetId="1">#REF!</definedName>
    <definedName name="_1CHANG2" localSheetId="6">#REF!</definedName>
    <definedName name="_1CHANG2" localSheetId="7">#REF!</definedName>
    <definedName name="_1CHANG2">#REF!</definedName>
    <definedName name="_1DADOI1" localSheetId="1">#REF!</definedName>
    <definedName name="_1DADOI1" localSheetId="6">#REF!</definedName>
    <definedName name="_1DADOI1" localSheetId="7">#REF!</definedName>
    <definedName name="_1DADOI1">#REF!</definedName>
    <definedName name="_1DAU002" localSheetId="1">#REF!</definedName>
    <definedName name="_1DAU002" localSheetId="6">#REF!</definedName>
    <definedName name="_1DAU002" localSheetId="7">#REF!</definedName>
    <definedName name="_1DAU002">#REF!</definedName>
    <definedName name="_1DDAY03" localSheetId="1">#REF!</definedName>
    <definedName name="_1DDAY03" localSheetId="6">#REF!</definedName>
    <definedName name="_1DDAY03" localSheetId="7">#REF!</definedName>
    <definedName name="_1DDAY03">#REF!</definedName>
    <definedName name="_1DDTT01" localSheetId="1">#REF!</definedName>
    <definedName name="_1DDTT01" localSheetId="6">#REF!</definedName>
    <definedName name="_1DDTT01" localSheetId="7">#REF!</definedName>
    <definedName name="_1DDTT01">#REF!</definedName>
    <definedName name="_1FCO101" localSheetId="1">#REF!</definedName>
    <definedName name="_1FCO101" localSheetId="6">#REF!</definedName>
    <definedName name="_1FCO101" localSheetId="7">#REF!</definedName>
    <definedName name="_1FCO101">#REF!</definedName>
    <definedName name="_1GIA101" localSheetId="1">#REF!</definedName>
    <definedName name="_1GIA101" localSheetId="6">#REF!</definedName>
    <definedName name="_1GIA101" localSheetId="7">#REF!</definedName>
    <definedName name="_1GIA101">#REF!</definedName>
    <definedName name="_1LA1001" localSheetId="1">#REF!</definedName>
    <definedName name="_1LA1001" localSheetId="6">#REF!</definedName>
    <definedName name="_1LA1001" localSheetId="7">#REF!</definedName>
    <definedName name="_1LA1001">#REF!</definedName>
    <definedName name="_1MCCBO2" localSheetId="1">#REF!</definedName>
    <definedName name="_1MCCBO2" localSheetId="6">#REF!</definedName>
    <definedName name="_1MCCBO2" localSheetId="7">#REF!</definedName>
    <definedName name="_1MCCBO2">#REF!</definedName>
    <definedName name="_1PKCAP1" localSheetId="1">#REF!</definedName>
    <definedName name="_1PKCAP1" localSheetId="6">#REF!</definedName>
    <definedName name="_1PKCAP1" localSheetId="7">#REF!</definedName>
    <definedName name="_1PKCAP1">#REF!</definedName>
    <definedName name="_1PKIEN2" localSheetId="1">#REF!</definedName>
    <definedName name="_1PKIEN2" localSheetId="6">#REF!</definedName>
    <definedName name="_1PKIEN2" localSheetId="7">#REF!</definedName>
    <definedName name="_1PKIEN2">#REF!</definedName>
    <definedName name="_1PKTT01" localSheetId="1">#REF!</definedName>
    <definedName name="_1PKTT01" localSheetId="6">#REF!</definedName>
    <definedName name="_1PKTT01" localSheetId="7">#REF!</definedName>
    <definedName name="_1PKTT01">#REF!</definedName>
    <definedName name="_1TCD101" localSheetId="1">#REF!</definedName>
    <definedName name="_1TCD101" localSheetId="6">#REF!</definedName>
    <definedName name="_1TCD101" localSheetId="7">#REF!</definedName>
    <definedName name="_1TCD101">#REF!</definedName>
    <definedName name="_1TCD201" localSheetId="1">#REF!</definedName>
    <definedName name="_1TCD201" localSheetId="6">#REF!</definedName>
    <definedName name="_1TCD201" localSheetId="7">#REF!</definedName>
    <definedName name="_1TCD201">#REF!</definedName>
    <definedName name="_1TCD203" localSheetId="1">#REF!</definedName>
    <definedName name="_1TCD203" localSheetId="6">#REF!</definedName>
    <definedName name="_1TCD203" localSheetId="7">#REF!</definedName>
    <definedName name="_1TCD203">#REF!</definedName>
    <definedName name="_1TD2001" localSheetId="1">#REF!</definedName>
    <definedName name="_1TD2001" localSheetId="6">#REF!</definedName>
    <definedName name="_1TD2001" localSheetId="7">#REF!</definedName>
    <definedName name="_1TD2001">#REF!</definedName>
    <definedName name="_1TIHT01" localSheetId="1">#REF!</definedName>
    <definedName name="_1TIHT01" localSheetId="6">#REF!</definedName>
    <definedName name="_1TIHT01" localSheetId="7">#REF!</definedName>
    <definedName name="_1TIHT01">#REF!</definedName>
    <definedName name="_1TIHT06" localSheetId="1">#REF!</definedName>
    <definedName name="_1TIHT06" localSheetId="6">#REF!</definedName>
    <definedName name="_1TIHT06" localSheetId="7">#REF!</definedName>
    <definedName name="_1TIHT06">#REF!</definedName>
    <definedName name="_1TIHT07" localSheetId="1">#REF!</definedName>
    <definedName name="_1TIHT07" localSheetId="6">#REF!</definedName>
    <definedName name="_1TIHT07" localSheetId="7">#REF!</definedName>
    <definedName name="_1TIHT07">#REF!</definedName>
    <definedName name="_1TRU121" localSheetId="1">#REF!</definedName>
    <definedName name="_1TRU121" localSheetId="6">#REF!</definedName>
    <definedName name="_1TRU121" localSheetId="7">#REF!</definedName>
    <definedName name="_1TRU121">#REF!</definedName>
    <definedName name="_2">#N/A</definedName>
    <definedName name="_21TEÂN_KHAÙCH_HAØ" localSheetId="1">#REF!</definedName>
    <definedName name="_21TEÂN_KHAÙCH_HAØ" localSheetId="6">#REF!</definedName>
    <definedName name="_21TEÂN_KHAÙCH_HAØ" localSheetId="7">#REF!</definedName>
    <definedName name="_21TEÂN_KHAÙCH_HAØ">#REF!</definedName>
    <definedName name="_24THAØNH_TIEÀN" localSheetId="1">#REF!</definedName>
    <definedName name="_24THAØNH_TIEÀN" localSheetId="6">#REF!</definedName>
    <definedName name="_24THAØNH_TIEÀN" localSheetId="7">#REF!</definedName>
    <definedName name="_24THAØNH_TIEÀN">#REF!</definedName>
    <definedName name="_27_02_01" localSheetId="1">#REF!</definedName>
    <definedName name="_27_02_01" localSheetId="6">#REF!</definedName>
    <definedName name="_27_02_01" localSheetId="7">#REF!</definedName>
    <definedName name="_27_02_01">#REF!</definedName>
    <definedName name="_27TRÒ_GIAÙ" localSheetId="1">#REF!</definedName>
    <definedName name="_27TRÒ_GIAÙ" localSheetId="6">#REF!</definedName>
    <definedName name="_27TRÒ_GIAÙ" localSheetId="7">#REF!</definedName>
    <definedName name="_27TRÒ_GIAÙ">#REF!</definedName>
    <definedName name="_2BLA100" localSheetId="1">#REF!</definedName>
    <definedName name="_2BLA100" localSheetId="6">#REF!</definedName>
    <definedName name="_2BLA100" localSheetId="7">#REF!</definedName>
    <definedName name="_2BLA100">#REF!</definedName>
    <definedName name="_2CHANG1" localSheetId="1">#REF!</definedName>
    <definedName name="_2CHANG1" localSheetId="6">#REF!</definedName>
    <definedName name="_2CHANG1" localSheetId="7">#REF!</definedName>
    <definedName name="_2CHANG1">#REF!</definedName>
    <definedName name="_2CHANG2" localSheetId="1">#REF!</definedName>
    <definedName name="_2CHANG2" localSheetId="6">#REF!</definedName>
    <definedName name="_2CHANG2" localSheetId="7">#REF!</definedName>
    <definedName name="_2CHANG2">#REF!</definedName>
    <definedName name="_2DADOI1" localSheetId="1">#REF!</definedName>
    <definedName name="_2DADOI1" localSheetId="6">#REF!</definedName>
    <definedName name="_2DADOI1" localSheetId="7">#REF!</definedName>
    <definedName name="_2DADOI1">#REF!</definedName>
    <definedName name="_2DAL201" localSheetId="1">#REF!</definedName>
    <definedName name="_2DAL201" localSheetId="6">#REF!</definedName>
    <definedName name="_2DAL201" localSheetId="7">#REF!</definedName>
    <definedName name="_2DAL201">#REF!</definedName>
    <definedName name="_2KD0222" localSheetId="1">#REF!</definedName>
    <definedName name="_2KD0222" localSheetId="6">#REF!</definedName>
    <definedName name="_2KD0222" localSheetId="7">#REF!</definedName>
    <definedName name="_2KD0222">#REF!</definedName>
    <definedName name="_2TD2001" localSheetId="1">#REF!</definedName>
    <definedName name="_2TD2001" localSheetId="6">#REF!</definedName>
    <definedName name="_2TD2001" localSheetId="7">#REF!</definedName>
    <definedName name="_2TD2001">#REF!</definedName>
    <definedName name="_30TRÒ_GIAÙ__VAT" localSheetId="1">#REF!</definedName>
    <definedName name="_30TRÒ_GIAÙ__VAT" localSheetId="6">#REF!</definedName>
    <definedName name="_30TRÒ_GIAÙ__VAT" localSheetId="7">#REF!</definedName>
    <definedName name="_30TRÒ_GIAÙ__VAT">#REF!</definedName>
    <definedName name="_3BLXMD" localSheetId="1">#REF!</definedName>
    <definedName name="_3BLXMD" localSheetId="6">#REF!</definedName>
    <definedName name="_3BLXMD" localSheetId="7">#REF!</definedName>
    <definedName name="_3BLXMD">#REF!</definedName>
    <definedName name="_3BOAG01" localSheetId="1">#REF!</definedName>
    <definedName name="_3BOAG01" localSheetId="6">#REF!</definedName>
    <definedName name="_3BOAG01" localSheetId="7">#REF!</definedName>
    <definedName name="_3BOAG01">#REF!</definedName>
    <definedName name="_3COSSE1" localSheetId="1">#REF!</definedName>
    <definedName name="_3COSSE1" localSheetId="6">#REF!</definedName>
    <definedName name="_3COSSE1" localSheetId="7">#REF!</definedName>
    <definedName name="_3COSSE1">#REF!</definedName>
    <definedName name="_3CTKHAC" localSheetId="1">#REF!</definedName>
    <definedName name="_3CTKHAC" localSheetId="6">#REF!</definedName>
    <definedName name="_3CTKHAC" localSheetId="7">#REF!</definedName>
    <definedName name="_3CTKHAC">#REF!</definedName>
    <definedName name="_3DMINO1" localSheetId="1">#REF!</definedName>
    <definedName name="_3DMINO1" localSheetId="6">#REF!</definedName>
    <definedName name="_3DMINO1" localSheetId="7">#REF!</definedName>
    <definedName name="_3DMINO1">#REF!</definedName>
    <definedName name="_3DMINO2" localSheetId="1">#REF!</definedName>
    <definedName name="_3DMINO2" localSheetId="6">#REF!</definedName>
    <definedName name="_3DMINO2" localSheetId="7">#REF!</definedName>
    <definedName name="_3DMINO2">#REF!</definedName>
    <definedName name="_3DUPSSS" localSheetId="1">#REF!</definedName>
    <definedName name="_3DUPSSS" localSheetId="6">#REF!</definedName>
    <definedName name="_3DUPSSS" localSheetId="7">#REF!</definedName>
    <definedName name="_3DUPSSS">#REF!</definedName>
    <definedName name="_3HTTR01" localSheetId="1">#REF!</definedName>
    <definedName name="_3HTTR01" localSheetId="6">#REF!</definedName>
    <definedName name="_3HTTR01" localSheetId="7">#REF!</definedName>
    <definedName name="_3HTTR01">#REF!</definedName>
    <definedName name="_3HTTR02" localSheetId="1">#REF!</definedName>
    <definedName name="_3HTTR02" localSheetId="6">#REF!</definedName>
    <definedName name="_3HTTR02" localSheetId="7">#REF!</definedName>
    <definedName name="_3HTTR02">#REF!</definedName>
    <definedName name="_3HTTR03" localSheetId="1">#REF!</definedName>
    <definedName name="_3HTTR03" localSheetId="6">#REF!</definedName>
    <definedName name="_3HTTR03" localSheetId="7">#REF!</definedName>
    <definedName name="_3HTTR03">#REF!</definedName>
    <definedName name="_3HTTR04" localSheetId="1">#REF!</definedName>
    <definedName name="_3HTTR04" localSheetId="6">#REF!</definedName>
    <definedName name="_3HTTR04" localSheetId="7">#REF!</definedName>
    <definedName name="_3HTTR04">#REF!</definedName>
    <definedName name="_3HTTR05" localSheetId="1">#REF!</definedName>
    <definedName name="_3HTTR05" localSheetId="6">#REF!</definedName>
    <definedName name="_3HTTR05" localSheetId="7">#REF!</definedName>
    <definedName name="_3HTTR05">#REF!</definedName>
    <definedName name="_3PKDOM1" localSheetId="1">#REF!</definedName>
    <definedName name="_3PKDOM1" localSheetId="6">#REF!</definedName>
    <definedName name="_3PKDOM1" localSheetId="7">#REF!</definedName>
    <definedName name="_3PKDOM1">#REF!</definedName>
    <definedName name="_3PKDOM2" localSheetId="1">#REF!</definedName>
    <definedName name="_3PKDOM2" localSheetId="6">#REF!</definedName>
    <definedName name="_3PKDOM2" localSheetId="7">#REF!</definedName>
    <definedName name="_3PKDOM2">#REF!</definedName>
    <definedName name="_3TU0609" localSheetId="1">#REF!</definedName>
    <definedName name="_3TU0609" localSheetId="6">#REF!</definedName>
    <definedName name="_3TU0609" localSheetId="7">#REF!</definedName>
    <definedName name="_3TU0609">#REF!</definedName>
    <definedName name="_3TRU122" localSheetId="1">#REF!</definedName>
    <definedName name="_3TRU122" localSheetId="6">#REF!</definedName>
    <definedName name="_3TRU122" localSheetId="7">#REF!</definedName>
    <definedName name="_3TRU122">#REF!</definedName>
    <definedName name="_40x4">5100</definedName>
    <definedName name="_430.001" localSheetId="1">#REF!</definedName>
    <definedName name="_430.001" localSheetId="6">#REF!</definedName>
    <definedName name="_430.001" localSheetId="7">#REF!</definedName>
    <definedName name="_430.001">#REF!</definedName>
    <definedName name="_4CNT240" localSheetId="1">#REF!</definedName>
    <definedName name="_4CNT240" localSheetId="6">#REF!</definedName>
    <definedName name="_4CNT240" localSheetId="7">#REF!</definedName>
    <definedName name="_4CNT240">#REF!</definedName>
    <definedName name="_4CTL240" localSheetId="1">#REF!</definedName>
    <definedName name="_4CTL240" localSheetId="6">#REF!</definedName>
    <definedName name="_4CTL240" localSheetId="7">#REF!</definedName>
    <definedName name="_4CTL240">#REF!</definedName>
    <definedName name="_4FCO100" localSheetId="1">#REF!</definedName>
    <definedName name="_4FCO100" localSheetId="6">#REF!</definedName>
    <definedName name="_4FCO100" localSheetId="7">#REF!</definedName>
    <definedName name="_4FCO100">#REF!</definedName>
    <definedName name="_4HDCTT4" localSheetId="1">#REF!</definedName>
    <definedName name="_4HDCTT4" localSheetId="6">#REF!</definedName>
    <definedName name="_4HDCTT4" localSheetId="7">#REF!</definedName>
    <definedName name="_4HDCTT4">#REF!</definedName>
    <definedName name="_4HNCTT4" localSheetId="1">#REF!</definedName>
    <definedName name="_4HNCTT4" localSheetId="6">#REF!</definedName>
    <definedName name="_4HNCTT4" localSheetId="7">#REF!</definedName>
    <definedName name="_4HNCTT4">#REF!</definedName>
    <definedName name="_4LBCO01" localSheetId="1">#REF!</definedName>
    <definedName name="_4LBCO01" localSheetId="6">#REF!</definedName>
    <definedName name="_4LBCO01" localSheetId="7">#REF!</definedName>
    <definedName name="_4LBCO01">#REF!</definedName>
    <definedName name="_4OSLCTT" localSheetId="1">#REF!</definedName>
    <definedName name="_4OSLCTT" localSheetId="6">#REF!</definedName>
    <definedName name="_4OSLCTT" localSheetId="7">#REF!</definedName>
    <definedName name="_4OSLCTT">#REF!</definedName>
    <definedName name="_5080591" localSheetId="1">#REF!</definedName>
    <definedName name="_5080591" localSheetId="6">#REF!</definedName>
    <definedName name="_5080591" localSheetId="7">#REF!</definedName>
    <definedName name="_5080591">#REF!</definedName>
    <definedName name="_5MAÕ_HAØNG" localSheetId="1">#REF!</definedName>
    <definedName name="_5MAÕ_HAØNG" localSheetId="6">#REF!</definedName>
    <definedName name="_5MAÕ_HAØNG" localSheetId="7">#REF!</definedName>
    <definedName name="_5MAÕ_HAØNG">#REF!</definedName>
    <definedName name="_6MAÕ_SOÁ_THUEÁ" localSheetId="1">#REF!</definedName>
    <definedName name="_6MAÕ_SOÁ_THUEÁ" localSheetId="6">#REF!</definedName>
    <definedName name="_6MAÕ_SOÁ_THUEÁ" localSheetId="7">#REF!</definedName>
    <definedName name="_6MAÕ_SOÁ_THUEÁ">#REF!</definedName>
    <definedName name="_9ÑÔN_GIAÙ" localSheetId="1">#REF!</definedName>
    <definedName name="_9ÑÔN_GIAÙ" localSheetId="6">#REF!</definedName>
    <definedName name="_9ÑÔN_GIAÙ" localSheetId="7">#REF!</definedName>
    <definedName name="_9ÑÔN_GIAÙ">#REF!</definedName>
    <definedName name="_a1" localSheetId="22" hidden="1">{"'Sheet1'!$L$16"}</definedName>
    <definedName name="_a1" localSheetId="24" hidden="1">{"'Sheet1'!$L$16"}</definedName>
    <definedName name="_a1" hidden="1">{"'Sheet1'!$L$16"}</definedName>
    <definedName name="_a129" localSheetId="22" hidden="1">{"Offgrid",#N/A,FALSE,"OFFGRID";"Region",#N/A,FALSE,"REGION";"Offgrid -2",#N/A,FALSE,"OFFGRID";"WTP",#N/A,FALSE,"WTP";"WTP -2",#N/A,FALSE,"WTP";"Project",#N/A,FALSE,"PROJECT";"Summary -2",#N/A,FALSE,"SUMMARY"}</definedName>
    <definedName name="_a129" localSheetId="2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2" hidden="1">{"Offgrid",#N/A,FALSE,"OFFGRID";"Region",#N/A,FALSE,"REGION";"Offgrid -2",#N/A,FALSE,"OFFGRID";"WTP",#N/A,FALSE,"WTP";"WTP -2",#N/A,FALSE,"WTP";"Project",#N/A,FALSE,"PROJECT";"Summary -2",#N/A,FALSE,"SUMMARY"}</definedName>
    <definedName name="_a130" localSheetId="2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2" hidden="1">{"'Sheet1'!$L$16"}</definedName>
    <definedName name="_a2" localSheetId="24" hidden="1">{"'Sheet1'!$L$16"}</definedName>
    <definedName name="_a2" hidden="1">{"'Sheet1'!$L$16"}</definedName>
    <definedName name="_atn1" localSheetId="1">#REF!</definedName>
    <definedName name="_atn1" localSheetId="6">#REF!</definedName>
    <definedName name="_atn1" localSheetId="7">#REF!</definedName>
    <definedName name="_atn1">#REF!</definedName>
    <definedName name="_atn10" localSheetId="1">#REF!</definedName>
    <definedName name="_atn10" localSheetId="6">#REF!</definedName>
    <definedName name="_atn10" localSheetId="7">#REF!</definedName>
    <definedName name="_atn10">#REF!</definedName>
    <definedName name="_atn2" localSheetId="1">#REF!</definedName>
    <definedName name="_atn2" localSheetId="6">#REF!</definedName>
    <definedName name="_atn2" localSheetId="7">#REF!</definedName>
    <definedName name="_atn2">#REF!</definedName>
    <definedName name="_atn3" localSheetId="1">#REF!</definedName>
    <definedName name="_atn3" localSheetId="6">#REF!</definedName>
    <definedName name="_atn3" localSheetId="7">#REF!</definedName>
    <definedName name="_atn3">#REF!</definedName>
    <definedName name="_atn4" localSheetId="1">#REF!</definedName>
    <definedName name="_atn4" localSheetId="6">#REF!</definedName>
    <definedName name="_atn4" localSheetId="7">#REF!</definedName>
    <definedName name="_atn4">#REF!</definedName>
    <definedName name="_atn5" localSheetId="1">#REF!</definedName>
    <definedName name="_atn5" localSheetId="6">#REF!</definedName>
    <definedName name="_atn5" localSheetId="7">#REF!</definedName>
    <definedName name="_atn5">#REF!</definedName>
    <definedName name="_atn6" localSheetId="1">#REF!</definedName>
    <definedName name="_atn6" localSheetId="6">#REF!</definedName>
    <definedName name="_atn6" localSheetId="7">#REF!</definedName>
    <definedName name="_atn6">#REF!</definedName>
    <definedName name="_atn7" localSheetId="1">#REF!</definedName>
    <definedName name="_atn7" localSheetId="6">#REF!</definedName>
    <definedName name="_atn7" localSheetId="7">#REF!</definedName>
    <definedName name="_atn7">#REF!</definedName>
    <definedName name="_atn8" localSheetId="1">#REF!</definedName>
    <definedName name="_atn8" localSheetId="6">#REF!</definedName>
    <definedName name="_atn8" localSheetId="7">#REF!</definedName>
    <definedName name="_atn8">#REF!</definedName>
    <definedName name="_atn9" localSheetId="1">#REF!</definedName>
    <definedName name="_atn9" localSheetId="6">#REF!</definedName>
    <definedName name="_atn9" localSheetId="7">#REF!</definedName>
    <definedName name="_atn9">#REF!</definedName>
    <definedName name="_B" localSheetId="1">#REF!</definedName>
    <definedName name="_B" localSheetId="6">#REF!</definedName>
    <definedName name="_B" localSheetId="7">#REF!</definedName>
    <definedName name="_B">#REF!</definedName>
    <definedName name="_B1" localSheetId="22" hidden="1">{"'Sheet1'!$L$16"}</definedName>
    <definedName name="_B1" localSheetId="24" hidden="1">{"'Sheet1'!$L$16"}</definedName>
    <definedName name="_B1" hidden="1">{"'Sheet1'!$L$16"}</definedName>
    <definedName name="_b4" localSheetId="22" hidden="1">{"'Sheet1'!$L$16"}</definedName>
    <definedName name="_b4" localSheetId="24" hidden="1">{"'Sheet1'!$L$16"}</definedName>
    <definedName name="_b4" hidden="1">{"'Sheet1'!$L$16"}</definedName>
    <definedName name="_ba1" localSheetId="22" hidden="1">{#N/A,#N/A,FALSE,"Chi tiÆt"}</definedName>
    <definedName name="_ba1" localSheetId="24" hidden="1">{#N/A,#N/A,FALSE,"Chi tiÆt"}</definedName>
    <definedName name="_ba1" hidden="1">{#N/A,#N/A,FALSE,"Chi tiÆt"}</definedName>
    <definedName name="_ban1" localSheetId="1">#REF!</definedName>
    <definedName name="_ban1" localSheetId="6">#REF!</definedName>
    <definedName name="_ban1" localSheetId="7">#REF!</definedName>
    <definedName name="_ban1">#REF!</definedName>
    <definedName name="_ban2" localSheetId="22" hidden="1">{"'Sheet1'!$L$16"}</definedName>
    <definedName name="_ban2" localSheetId="24" hidden="1">{"'Sheet1'!$L$16"}</definedName>
    <definedName name="_ban2" hidden="1">{"'Sheet1'!$L$16"}</definedName>
    <definedName name="_bat1" localSheetId="1">#REF!</definedName>
    <definedName name="_bat1" localSheetId="6">#REF!</definedName>
    <definedName name="_bat1" localSheetId="7">#REF!</definedName>
    <definedName name="_bat1">#REF!</definedName>
    <definedName name="_boi1" localSheetId="1">#REF!</definedName>
    <definedName name="_boi1" localSheetId="6">#REF!</definedName>
    <definedName name="_boi1" localSheetId="7">#REF!</definedName>
    <definedName name="_boi1">#REF!</definedName>
    <definedName name="_boi2" localSheetId="1">#REF!</definedName>
    <definedName name="_boi2" localSheetId="6">#REF!</definedName>
    <definedName name="_boi2" localSheetId="7">#REF!</definedName>
    <definedName name="_boi2">#REF!</definedName>
    <definedName name="_boi3" localSheetId="1">#REF!</definedName>
    <definedName name="_boi3" localSheetId="6">#REF!</definedName>
    <definedName name="_boi3" localSheetId="7">#REF!</definedName>
    <definedName name="_boi3">#REF!</definedName>
    <definedName name="_boi4" localSheetId="1">#REF!</definedName>
    <definedName name="_boi4" localSheetId="6">#REF!</definedName>
    <definedName name="_boi4" localSheetId="7">#REF!</definedName>
    <definedName name="_boi4">#REF!</definedName>
    <definedName name="_btc20" localSheetId="1">#REF!</definedName>
    <definedName name="_btc20" localSheetId="6">#REF!</definedName>
    <definedName name="_btc20" localSheetId="7">#REF!</definedName>
    <definedName name="_btc20">#REF!</definedName>
    <definedName name="_btc30" localSheetId="1">#REF!</definedName>
    <definedName name="_btc30" localSheetId="6">#REF!</definedName>
    <definedName name="_btc30" localSheetId="7">#REF!</definedName>
    <definedName name="_btc30">#REF!</definedName>
    <definedName name="_btc35" localSheetId="1">#REF!</definedName>
    <definedName name="_btc35" localSheetId="6">#REF!</definedName>
    <definedName name="_btc35" localSheetId="7">#REF!</definedName>
    <definedName name="_btc35">#REF!</definedName>
    <definedName name="_btm10" localSheetId="1">#REF!</definedName>
    <definedName name="_btm10" localSheetId="6">#REF!</definedName>
    <definedName name="_btm10" localSheetId="7">#REF!</definedName>
    <definedName name="_btm10">#REF!</definedName>
    <definedName name="_btm100" localSheetId="1">#REF!</definedName>
    <definedName name="_btm100" localSheetId="6">#REF!</definedName>
    <definedName name="_btm100" localSheetId="7">#REF!</definedName>
    <definedName name="_btm100">#REF!</definedName>
    <definedName name="_BTM150" localSheetId="1">#REF!</definedName>
    <definedName name="_BTM150" localSheetId="6">#REF!</definedName>
    <definedName name="_BTM150" localSheetId="7">#REF!</definedName>
    <definedName name="_BTM150">#REF!</definedName>
    <definedName name="_BTM200" localSheetId="1">#REF!</definedName>
    <definedName name="_BTM200" localSheetId="6">#REF!</definedName>
    <definedName name="_BTM200" localSheetId="7">#REF!</definedName>
    <definedName name="_BTM200">#REF!</definedName>
    <definedName name="_BTM250" localSheetId="1">#REF!</definedName>
    <definedName name="_BTM250" localSheetId="6">#REF!</definedName>
    <definedName name="_BTM250" localSheetId="7">#REF!</definedName>
    <definedName name="_BTM250">#REF!</definedName>
    <definedName name="_btM300" localSheetId="1">#REF!</definedName>
    <definedName name="_btM300" localSheetId="6">#REF!</definedName>
    <definedName name="_btM300" localSheetId="7">#REF!</definedName>
    <definedName name="_btM300">#REF!</definedName>
    <definedName name="_BTM50" localSheetId="1">#REF!</definedName>
    <definedName name="_BTM50" localSheetId="6">#REF!</definedName>
    <definedName name="_BTM50" localSheetId="7">#REF!</definedName>
    <definedName name="_BTM50">#REF!</definedName>
    <definedName name="_bua25" localSheetId="1">#REF!</definedName>
    <definedName name="_bua25" localSheetId="6">#REF!</definedName>
    <definedName name="_bua25" localSheetId="7">#REF!</definedName>
    <definedName name="_bua25">#REF!</definedName>
    <definedName name="_Builtin155" hidden="1">#N/A</definedName>
    <definedName name="_but1" localSheetId="1">#REF!</definedName>
    <definedName name="_but1" localSheetId="6">#REF!</definedName>
    <definedName name="_but1" localSheetId="7">#REF!</definedName>
    <definedName name="_but1">#REF!</definedName>
    <definedName name="_but11" localSheetId="1">#REF!</definedName>
    <definedName name="_but11" localSheetId="6">#REF!</definedName>
    <definedName name="_but11" localSheetId="7">#REF!</definedName>
    <definedName name="_but11">#REF!</definedName>
    <definedName name="_but2" localSheetId="1">#REF!</definedName>
    <definedName name="_but2" localSheetId="6">#REF!</definedName>
    <definedName name="_but2" localSheetId="7">#REF!</definedName>
    <definedName name="_but2">#REF!</definedName>
    <definedName name="_but22" localSheetId="1">#REF!</definedName>
    <definedName name="_but22" localSheetId="6">#REF!</definedName>
    <definedName name="_but22" localSheetId="7">#REF!</definedName>
    <definedName name="_but22">#REF!</definedName>
    <definedName name="_but3" localSheetId="1">#REF!</definedName>
    <definedName name="_but3" localSheetId="6">#REF!</definedName>
    <definedName name="_but3" localSheetId="7">#REF!</definedName>
    <definedName name="_but3">#REF!</definedName>
    <definedName name="_but33" localSheetId="1">#REF!</definedName>
    <definedName name="_but33" localSheetId="6">#REF!</definedName>
    <definedName name="_but33" localSheetId="7">#REF!</definedName>
    <definedName name="_but33">#REF!</definedName>
    <definedName name="_but4" localSheetId="1">#REF!</definedName>
    <definedName name="_but4" localSheetId="6">#REF!</definedName>
    <definedName name="_but4" localSheetId="7">#REF!</definedName>
    <definedName name="_but4">#REF!</definedName>
    <definedName name="_but44" localSheetId="1">#REF!</definedName>
    <definedName name="_but44" localSheetId="6">#REF!</definedName>
    <definedName name="_but44" localSheetId="7">#REF!</definedName>
    <definedName name="_but44">#REF!</definedName>
    <definedName name="_but5" localSheetId="1">#REF!</definedName>
    <definedName name="_but5" localSheetId="6">#REF!</definedName>
    <definedName name="_but5" localSheetId="7">#REF!</definedName>
    <definedName name="_but5">#REF!</definedName>
    <definedName name="_but55" localSheetId="1">#REF!</definedName>
    <definedName name="_but55" localSheetId="6">#REF!</definedName>
    <definedName name="_but55" localSheetId="7">#REF!</definedName>
    <definedName name="_but55">#REF!</definedName>
    <definedName name="_but6" localSheetId="1">#REF!</definedName>
    <definedName name="_but6" localSheetId="6">#REF!</definedName>
    <definedName name="_but6" localSheetId="7">#REF!</definedName>
    <definedName name="_but6">#REF!</definedName>
    <definedName name="_but66" localSheetId="1">#REF!</definedName>
    <definedName name="_but66" localSheetId="6">#REF!</definedName>
    <definedName name="_but66" localSheetId="7">#REF!</definedName>
    <definedName name="_but66">#REF!</definedName>
    <definedName name="_C_Lphi_4ab" localSheetId="1">#REF!</definedName>
    <definedName name="_C_Lphi_4ab" localSheetId="6">#REF!</definedName>
    <definedName name="_C_Lphi_4ab" localSheetId="7">#REF!</definedName>
    <definedName name="_C_Lphi_4ab">#REF!</definedName>
    <definedName name="_Can2" localSheetId="1">#REF!</definedName>
    <definedName name="_Can2" localSheetId="6">#REF!</definedName>
    <definedName name="_Can2" localSheetId="7">#REF!</definedName>
    <definedName name="_Can2">#REF!</definedName>
    <definedName name="_cao1" localSheetId="1">#REF!</definedName>
    <definedName name="_cao1" localSheetId="6">#REF!</definedName>
    <definedName name="_cao1" localSheetId="7">#REF!</definedName>
    <definedName name="_cao1">#REF!</definedName>
    <definedName name="_cao2" localSheetId="1">#REF!</definedName>
    <definedName name="_cao2" localSheetId="6">#REF!</definedName>
    <definedName name="_cao2" localSheetId="7">#REF!</definedName>
    <definedName name="_cao2">#REF!</definedName>
    <definedName name="_cao3" localSheetId="1">#REF!</definedName>
    <definedName name="_cao3" localSheetId="6">#REF!</definedName>
    <definedName name="_cao3" localSheetId="7">#REF!</definedName>
    <definedName name="_cao3">#REF!</definedName>
    <definedName name="_cao4" localSheetId="1">#REF!</definedName>
    <definedName name="_cao4" localSheetId="6">#REF!</definedName>
    <definedName name="_cao4" localSheetId="7">#REF!</definedName>
    <definedName name="_cao4">#REF!</definedName>
    <definedName name="_cao5" localSheetId="1">#REF!</definedName>
    <definedName name="_cao5" localSheetId="6">#REF!</definedName>
    <definedName name="_cao5" localSheetId="7">#REF!</definedName>
    <definedName name="_cao5">#REF!</definedName>
    <definedName name="_cao6" localSheetId="1">#REF!</definedName>
    <definedName name="_cao6" localSheetId="6">#REF!</definedName>
    <definedName name="_cao6" localSheetId="7">#REF!</definedName>
    <definedName name="_cao6">#REF!</definedName>
    <definedName name="_cat2" localSheetId="1">#REF!</definedName>
    <definedName name="_cat2" localSheetId="6">#REF!</definedName>
    <definedName name="_cat2" localSheetId="7">#REF!</definedName>
    <definedName name="_cat2">#REF!</definedName>
    <definedName name="_cat3" localSheetId="1">#REF!</definedName>
    <definedName name="_cat3" localSheetId="6">#REF!</definedName>
    <definedName name="_cat3" localSheetId="7">#REF!</definedName>
    <definedName name="_cat3">#REF!</definedName>
    <definedName name="_cat4" localSheetId="1">#REF!</definedName>
    <definedName name="_cat4" localSheetId="6">#REF!</definedName>
    <definedName name="_cat4" localSheetId="7">#REF!</definedName>
    <definedName name="_cat4">#REF!</definedName>
    <definedName name="_cat5" localSheetId="1">#REF!</definedName>
    <definedName name="_cat5" localSheetId="6">#REF!</definedName>
    <definedName name="_cat5" localSheetId="7">#REF!</definedName>
    <definedName name="_cat5">#REF!</definedName>
    <definedName name="_cau10" localSheetId="1">#REF!</definedName>
    <definedName name="_cau10" localSheetId="6">#REF!</definedName>
    <definedName name="_cau10" localSheetId="7">#REF!</definedName>
    <definedName name="_cau10">#REF!</definedName>
    <definedName name="_cau16" localSheetId="1">#REF!</definedName>
    <definedName name="_cau16" localSheetId="6">#REF!</definedName>
    <definedName name="_cau16" localSheetId="7">#REF!</definedName>
    <definedName name="_cau16">#REF!</definedName>
    <definedName name="_cau25" localSheetId="1">#REF!</definedName>
    <definedName name="_cau25" localSheetId="6">#REF!</definedName>
    <definedName name="_cau25" localSheetId="7">#REF!</definedName>
    <definedName name="_cau25">#REF!</definedName>
    <definedName name="_cau40" localSheetId="1">#REF!</definedName>
    <definedName name="_cau40" localSheetId="6">#REF!</definedName>
    <definedName name="_cau40" localSheetId="7">#REF!</definedName>
    <definedName name="_cau40">#REF!</definedName>
    <definedName name="_cau5" localSheetId="1">#REF!</definedName>
    <definedName name="_cau5" localSheetId="6">#REF!</definedName>
    <definedName name="_cau5" localSheetId="7">#REF!</definedName>
    <definedName name="_cau5">#REF!</definedName>
    <definedName name="_cau50" localSheetId="1">#REF!</definedName>
    <definedName name="_cau50" localSheetId="6">#REF!</definedName>
    <definedName name="_cau50" localSheetId="7">#REF!</definedName>
    <definedName name="_cau50">#REF!</definedName>
    <definedName name="_CD2" localSheetId="22" hidden="1">{"'Sheet1'!$L$16"}</definedName>
    <definedName name="_CD2" localSheetId="24" hidden="1">{"'Sheet1'!$L$16"}</definedName>
    <definedName name="_CD2" hidden="1">{"'Sheet1'!$L$16"}</definedName>
    <definedName name="_cep1" localSheetId="22" hidden="1">{"'Sheet1'!$L$16"}</definedName>
    <definedName name="_cep1" localSheetId="24" hidden="1">{"'Sheet1'!$L$16"}</definedName>
    <definedName name="_cep1" hidden="1">{"'Sheet1'!$L$16"}</definedName>
    <definedName name="_ckn12" localSheetId="1">#REF!</definedName>
    <definedName name="_ckn12" localSheetId="6">#REF!</definedName>
    <definedName name="_ckn12" localSheetId="7">#REF!</definedName>
    <definedName name="_ckn12">#REF!</definedName>
    <definedName name="_CNA50" localSheetId="1">#REF!</definedName>
    <definedName name="_CNA50" localSheetId="6">#REF!</definedName>
    <definedName name="_CNA50" localSheetId="7">#REF!</definedName>
    <definedName name="_CNA50">#REF!</definedName>
    <definedName name="_Coc39" localSheetId="22" hidden="1">{"'Sheet1'!$L$16"}</definedName>
    <definedName name="_Coc39" localSheetId="24" hidden="1">{"'Sheet1'!$L$16"}</definedName>
    <definedName name="_Coc39" hidden="1">{"'Sheet1'!$L$16"}</definedName>
    <definedName name="_CON1" localSheetId="1">#REF!</definedName>
    <definedName name="_CON1" localSheetId="6">#REF!</definedName>
    <definedName name="_CON1" localSheetId="7">#REF!</definedName>
    <definedName name="_CON1">#REF!</definedName>
    <definedName name="_CON2" localSheetId="1">#REF!</definedName>
    <definedName name="_CON2" localSheetId="6">#REF!</definedName>
    <definedName name="_CON2" localSheetId="7">#REF!</definedName>
    <definedName name="_CON2">#REF!</definedName>
    <definedName name="_cpd1" localSheetId="1">#REF!</definedName>
    <definedName name="_cpd1" localSheetId="6">#REF!</definedName>
    <definedName name="_cpd1" localSheetId="7">#REF!</definedName>
    <definedName name="_cpd1">#REF!</definedName>
    <definedName name="_cpd2" localSheetId="1">#REF!</definedName>
    <definedName name="_cpd2" localSheetId="6">#REF!</definedName>
    <definedName name="_cpd2" localSheetId="7">#REF!</definedName>
    <definedName name="_cpd2">#REF!</definedName>
    <definedName name="_CPhi_Bhiem" localSheetId="1">#REF!</definedName>
    <definedName name="_CPhi_Bhiem" localSheetId="6">#REF!</definedName>
    <definedName name="_CPhi_Bhiem" localSheetId="7">#REF!</definedName>
    <definedName name="_CPhi_Bhiem">#REF!</definedName>
    <definedName name="_CPhi_BQLDA" localSheetId="1">#REF!</definedName>
    <definedName name="_CPhi_BQLDA" localSheetId="6">#REF!</definedName>
    <definedName name="_CPhi_BQLDA" localSheetId="7">#REF!</definedName>
    <definedName name="_CPhi_BQLDA">#REF!</definedName>
    <definedName name="_CPhi_DBaoGT" localSheetId="1">#REF!</definedName>
    <definedName name="_CPhi_DBaoGT" localSheetId="6">#REF!</definedName>
    <definedName name="_CPhi_DBaoGT" localSheetId="7">#REF!</definedName>
    <definedName name="_CPhi_DBaoGT">#REF!</definedName>
    <definedName name="_CPhi_Kdinh" localSheetId="1">#REF!</definedName>
    <definedName name="_CPhi_Kdinh" localSheetId="6">#REF!</definedName>
    <definedName name="_CPhi_Kdinh" localSheetId="7">#REF!</definedName>
    <definedName name="_CPhi_Kdinh">#REF!</definedName>
    <definedName name="_CPhi_Nthu_KThanh" localSheetId="1">#REF!</definedName>
    <definedName name="_CPhi_Nthu_KThanh" localSheetId="6">#REF!</definedName>
    <definedName name="_CPhi_Nthu_KThanh" localSheetId="7">#REF!</definedName>
    <definedName name="_CPhi_Nthu_KThanh">#REF!</definedName>
    <definedName name="_CPhi_QToan" localSheetId="1">#REF!</definedName>
    <definedName name="_CPhi_QToan" localSheetId="6">#REF!</definedName>
    <definedName name="_CPhi_QToan" localSheetId="7">#REF!</definedName>
    <definedName name="_CPhi_QToan">#REF!</definedName>
    <definedName name="_CPhiTKe_13" localSheetId="1">#REF!</definedName>
    <definedName name="_CPhiTKe_13" localSheetId="6">#REF!</definedName>
    <definedName name="_CPhiTKe_13" localSheetId="7">#REF!</definedName>
    <definedName name="_CPhiTKe_13">#REF!</definedName>
    <definedName name="_ct456789" localSheetId="1">IF(#REF!="","",#REF!*#REF!)</definedName>
    <definedName name="_ct456789" localSheetId="6">IF(#REF!="","",#REF!*#REF!)</definedName>
    <definedName name="_ct456789" localSheetId="7">IF(#REF!="","",#REF!*#REF!)</definedName>
    <definedName name="_ct456789">IF(#REF!="","",#REF!*#REF!)</definedName>
    <definedName name="_CVC1" localSheetId="1">#REF!</definedName>
    <definedName name="_CVC1" localSheetId="6">#REF!</definedName>
    <definedName name="_CVC1" localSheetId="7">#REF!</definedName>
    <definedName name="_CVC1">#REF!</definedName>
    <definedName name="_chk1" localSheetId="1">#REF!</definedName>
    <definedName name="_chk1" localSheetId="6">#REF!</definedName>
    <definedName name="_chk1" localSheetId="7">#REF!</definedName>
    <definedName name="_chk1">#REF!</definedName>
    <definedName name="_d1500" localSheetId="22" hidden="1">{"'Sheet1'!$L$16"}</definedName>
    <definedName name="_d1500" localSheetId="24" hidden="1">{"'Sheet1'!$L$16"}</definedName>
    <definedName name="_d1500" hidden="1">{"'Sheet1'!$L$16"}</definedName>
    <definedName name="_d2" localSheetId="1">#REF!</definedName>
    <definedName name="_d2" localSheetId="6">#REF!</definedName>
    <definedName name="_d2" localSheetId="7">#REF!</definedName>
    <definedName name="_d2">#REF!</definedName>
    <definedName name="_dai1" localSheetId="1">#REF!</definedName>
    <definedName name="_dai1" localSheetId="6">#REF!</definedName>
    <definedName name="_dai1" localSheetId="7">#REF!</definedName>
    <definedName name="_dai1">#REF!</definedName>
    <definedName name="_dai2" localSheetId="1">#REF!</definedName>
    <definedName name="_dai2" localSheetId="6">#REF!</definedName>
    <definedName name="_dai2" localSheetId="7">#REF!</definedName>
    <definedName name="_dai2">#REF!</definedName>
    <definedName name="_dai3" localSheetId="1">#REF!</definedName>
    <definedName name="_dai3" localSheetId="6">#REF!</definedName>
    <definedName name="_dai3" localSheetId="7">#REF!</definedName>
    <definedName name="_dai3">#REF!</definedName>
    <definedName name="_dai4" localSheetId="1">#REF!</definedName>
    <definedName name="_dai4" localSheetId="6">#REF!</definedName>
    <definedName name="_dai4" localSheetId="7">#REF!</definedName>
    <definedName name="_dai4">#REF!</definedName>
    <definedName name="_dai5" localSheetId="1">#REF!</definedName>
    <definedName name="_dai5" localSheetId="6">#REF!</definedName>
    <definedName name="_dai5" localSheetId="7">#REF!</definedName>
    <definedName name="_dai5">#REF!</definedName>
    <definedName name="_dai6" localSheetId="1">#REF!</definedName>
    <definedName name="_dai6" localSheetId="6">#REF!</definedName>
    <definedName name="_dai6" localSheetId="7">#REF!</definedName>
    <definedName name="_dai6">#REF!</definedName>
    <definedName name="_dam18" localSheetId="1">#REF!</definedName>
    <definedName name="_dam18" localSheetId="6">#REF!</definedName>
    <definedName name="_dam18" localSheetId="7">#REF!</definedName>
    <definedName name="_dam18">#REF!</definedName>
    <definedName name="_dan1" localSheetId="1">#REF!</definedName>
    <definedName name="_dan1" localSheetId="6">#REF!</definedName>
    <definedName name="_dan1" localSheetId="7">#REF!</definedName>
    <definedName name="_dan1">#REF!</definedName>
    <definedName name="_dan2" localSheetId="1">#REF!</definedName>
    <definedName name="_dan2" localSheetId="6">#REF!</definedName>
    <definedName name="_dan2" localSheetId="7">#REF!</definedName>
    <definedName name="_dan2">#REF!</definedName>
    <definedName name="_dao1" localSheetId="1">#REF!</definedName>
    <definedName name="_dao1" localSheetId="6">#REF!</definedName>
    <definedName name="_dao1" localSheetId="7">#REF!</definedName>
    <definedName name="_dao1">#REF!</definedName>
    <definedName name="_dbu1" localSheetId="1">#REF!</definedName>
    <definedName name="_dbu1" localSheetId="6">#REF!</definedName>
    <definedName name="_dbu1" localSheetId="7">#REF!</definedName>
    <definedName name="_dbu1">#REF!</definedName>
    <definedName name="_dbu2" localSheetId="1">#REF!</definedName>
    <definedName name="_dbu2" localSheetId="6">#REF!</definedName>
    <definedName name="_dbu2" localSheetId="7">#REF!</definedName>
    <definedName name="_dbu2">#REF!</definedName>
    <definedName name="_ddn400" localSheetId="1">#REF!</definedName>
    <definedName name="_ddn400" localSheetId="6">#REF!</definedName>
    <definedName name="_ddn400" localSheetId="7">#REF!</definedName>
    <definedName name="_ddn400">#REF!</definedName>
    <definedName name="_ddn600" localSheetId="1">#REF!</definedName>
    <definedName name="_ddn600" localSheetId="6">#REF!</definedName>
    <definedName name="_ddn600" localSheetId="7">#REF!</definedName>
    <definedName name="_ddn600">#REF!</definedName>
    <definedName name="_deo1" localSheetId="1">#REF!</definedName>
    <definedName name="_deo1" localSheetId="6">#REF!</definedName>
    <definedName name="_deo1" localSheetId="7">#REF!</definedName>
    <definedName name="_deo1">#REF!</definedName>
    <definedName name="_deo10" localSheetId="1">#REF!</definedName>
    <definedName name="_deo10" localSheetId="6">#REF!</definedName>
    <definedName name="_deo10" localSheetId="7">#REF!</definedName>
    <definedName name="_deo10">#REF!</definedName>
    <definedName name="_deo2" localSheetId="1">#REF!</definedName>
    <definedName name="_deo2" localSheetId="6">#REF!</definedName>
    <definedName name="_deo2" localSheetId="7">#REF!</definedName>
    <definedName name="_deo2">#REF!</definedName>
    <definedName name="_deo3" localSheetId="1">#REF!</definedName>
    <definedName name="_deo3" localSheetId="6">#REF!</definedName>
    <definedName name="_deo3" localSheetId="7">#REF!</definedName>
    <definedName name="_deo3">#REF!</definedName>
    <definedName name="_deo4" localSheetId="1">#REF!</definedName>
    <definedName name="_deo4" localSheetId="6">#REF!</definedName>
    <definedName name="_deo4" localSheetId="7">#REF!</definedName>
    <definedName name="_deo4">#REF!</definedName>
    <definedName name="_deo5" localSheetId="1">#REF!</definedName>
    <definedName name="_deo5" localSheetId="6">#REF!</definedName>
    <definedName name="_deo5" localSheetId="7">#REF!</definedName>
    <definedName name="_deo5">#REF!</definedName>
    <definedName name="_deo6" localSheetId="1">#REF!</definedName>
    <definedName name="_deo6" localSheetId="6">#REF!</definedName>
    <definedName name="_deo6" localSheetId="7">#REF!</definedName>
    <definedName name="_deo6">#REF!</definedName>
    <definedName name="_deo7" localSheetId="1">#REF!</definedName>
    <definedName name="_deo7" localSheetId="6">#REF!</definedName>
    <definedName name="_deo7" localSheetId="7">#REF!</definedName>
    <definedName name="_deo7">#REF!</definedName>
    <definedName name="_deo8" localSheetId="1">#REF!</definedName>
    <definedName name="_deo8" localSheetId="6">#REF!</definedName>
    <definedName name="_deo8" localSheetId="7">#REF!</definedName>
    <definedName name="_deo8">#REF!</definedName>
    <definedName name="_deo9" localSheetId="1">#REF!</definedName>
    <definedName name="_deo9" localSheetId="6">#REF!</definedName>
    <definedName name="_deo9" localSheetId="7">#REF!</definedName>
    <definedName name="_deo9">#REF!</definedName>
    <definedName name="_DGCT" localSheetId="1">#REF!</definedName>
    <definedName name="_DGCT" localSheetId="6">#REF!</definedName>
    <definedName name="_DGCT" localSheetId="7">#REF!</definedName>
    <definedName name="_DGCT">#REF!</definedName>
    <definedName name="_E99999" localSheetId="1">#REF!</definedName>
    <definedName name="_E99999" localSheetId="6">#REF!</definedName>
    <definedName name="_E99999" localSheetId="7">#REF!</definedName>
    <definedName name="_E99999">#REF!</definedName>
    <definedName name="_ech2" localSheetId="1">#REF!</definedName>
    <definedName name="_ech2" localSheetId="6">#REF!</definedName>
    <definedName name="_ech2" localSheetId="7">#REF!</definedName>
    <definedName name="_ech2">#REF!</definedName>
    <definedName name="_f5" localSheetId="22" hidden="1">{"'Sheet1'!$L$16"}</definedName>
    <definedName name="_f5" localSheetId="24" hidden="1">{"'Sheet1'!$L$16"}</definedName>
    <definedName name="_f5" hidden="1">{"'Sheet1'!$L$16"}</definedName>
    <definedName name="_FIL2" localSheetId="1">#REF!</definedName>
    <definedName name="_FIL2" localSheetId="6">#REF!</definedName>
    <definedName name="_FIL2" localSheetId="7">#REF!</definedName>
    <definedName name="_FIL2">#REF!</definedName>
    <definedName name="_Fill" localSheetId="1" hidden="1">#REF!</definedName>
    <definedName name="_Fill" localSheetId="6" hidden="1">#REF!</definedName>
    <definedName name="_Fill" localSheetId="5" hidden="1">#REF!</definedName>
    <definedName name="_Fill" localSheetId="7" hidden="1">#REF!</definedName>
    <definedName name="_Fill" hidden="1">#REF!</definedName>
    <definedName name="_Fill_1">"#REF!"</definedName>
    <definedName name="_xlnm._FilterDatabase" localSheetId="1" hidden="1">'B 1'!$A$7:$J$17</definedName>
    <definedName name="_xlnm._FilterDatabase" localSheetId="0" hidden="1">'B1'!$A$11:$Z$72</definedName>
    <definedName name="_xlnm._FilterDatabase" localSheetId="2" hidden="1">B2a!$A$11:$Y$37</definedName>
    <definedName name="_xlnm._FilterDatabase" localSheetId="6" hidden="1">'II Ung chua giao TH'!$A$13:$J$22</definedName>
    <definedName name="_xlnm._FilterDatabase" localSheetId="5" hidden="1">'II Ung da giao TH'!$A$13:$N$26</definedName>
    <definedName name="_xlnm._FilterDatabase" localSheetId="7" hidden="1">'III No XDCB'!$A$13:$J$17</definedName>
    <definedName name="_xlnm._FilterDatabase" hidden="1">#REF!</definedName>
    <definedName name="_g1" localSheetId="1">#REF!</definedName>
    <definedName name="_g1" localSheetId="6">#REF!</definedName>
    <definedName name="_g1" localSheetId="7">#REF!</definedName>
    <definedName name="_g1">#REF!</definedName>
    <definedName name="_g2" localSheetId="1">#REF!</definedName>
    <definedName name="_g2" localSheetId="6">#REF!</definedName>
    <definedName name="_g2" localSheetId="7">#REF!</definedName>
    <definedName name="_g2">#REF!</definedName>
    <definedName name="_Goi8" localSheetId="22" hidden="1">{"'Sheet1'!$L$16"}</definedName>
    <definedName name="_Goi8" localSheetId="24" hidden="1">{"'Sheet1'!$L$16"}</definedName>
    <definedName name="_Goi8" hidden="1">{"'Sheet1'!$L$16"}</definedName>
    <definedName name="_gon4" localSheetId="1">#REF!</definedName>
    <definedName name="_gon4" localSheetId="6">#REF!</definedName>
    <definedName name="_gon4" localSheetId="7">#REF!</definedName>
    <definedName name="_gon4">#REF!</definedName>
    <definedName name="_gis150" localSheetId="1">#REF!</definedName>
    <definedName name="_gis150" localSheetId="6">#REF!</definedName>
    <definedName name="_gis150" localSheetId="7">#REF!</definedName>
    <definedName name="_gis150">#REF!</definedName>
    <definedName name="_h1" localSheetId="22" hidden="1">{"'Sheet1'!$L$16"}</definedName>
    <definedName name="_h1" localSheetId="24" hidden="1">{"'Sheet1'!$L$16"}</definedName>
    <definedName name="_h1" hidden="1">{"'Sheet1'!$L$16"}</definedName>
    <definedName name="_H500866" localSheetId="1">#REF!</definedName>
    <definedName name="_H500866" localSheetId="6">#REF!</definedName>
    <definedName name="_H500866" localSheetId="7">#REF!</definedName>
    <definedName name="_H500866">#REF!</definedName>
    <definedName name="_han23" localSheetId="1">#REF!</definedName>
    <definedName name="_han23" localSheetId="6">#REF!</definedName>
    <definedName name="_han23" localSheetId="7">#REF!</definedName>
    <definedName name="_han23">#REF!</definedName>
    <definedName name="_hau1" localSheetId="1">#REF!</definedName>
    <definedName name="_hau1" localSheetId="6">#REF!</definedName>
    <definedName name="_hau1" localSheetId="7">#REF!</definedName>
    <definedName name="_hau1">#REF!</definedName>
    <definedName name="_hau12" localSheetId="1">#REF!</definedName>
    <definedName name="_hau12" localSheetId="6">#REF!</definedName>
    <definedName name="_hau12" localSheetId="7">#REF!</definedName>
    <definedName name="_hau12">#REF!</definedName>
    <definedName name="_hau2" localSheetId="1">#REF!</definedName>
    <definedName name="_hau2" localSheetId="6">#REF!</definedName>
    <definedName name="_hau2" localSheetId="7">#REF!</definedName>
    <definedName name="_hau2">#REF!</definedName>
    <definedName name="_hom2" localSheetId="1">#REF!</definedName>
    <definedName name="_hom2" localSheetId="6">#REF!</definedName>
    <definedName name="_hom2" localSheetId="7">#REF!</definedName>
    <definedName name="_hom2">#REF!</definedName>
    <definedName name="_hsm2">1.1289</definedName>
    <definedName name="_hso2" localSheetId="1">#REF!</definedName>
    <definedName name="_hso2" localSheetId="6">#REF!</definedName>
    <definedName name="_hso2" localSheetId="7">#REF!</definedName>
    <definedName name="_hso2">#REF!</definedName>
    <definedName name="_hu1" localSheetId="22" hidden="1">{"'Sheet1'!$L$16"}</definedName>
    <definedName name="_hu1" localSheetId="24" hidden="1">{"'Sheet1'!$L$16"}</definedName>
    <definedName name="_hu1" hidden="1">{"'Sheet1'!$L$16"}</definedName>
    <definedName name="_hu2" localSheetId="22" hidden="1">{"'Sheet1'!$L$16"}</definedName>
    <definedName name="_hu2" localSheetId="24" hidden="1">{"'Sheet1'!$L$16"}</definedName>
    <definedName name="_hu2" hidden="1">{"'Sheet1'!$L$16"}</definedName>
    <definedName name="_hu5" localSheetId="22" hidden="1">{"'Sheet1'!$L$16"}</definedName>
    <definedName name="_hu5" localSheetId="24" hidden="1">{"'Sheet1'!$L$16"}</definedName>
    <definedName name="_hu5" hidden="1">{"'Sheet1'!$L$16"}</definedName>
    <definedName name="_hu6" localSheetId="22" hidden="1">{"'Sheet1'!$L$16"}</definedName>
    <definedName name="_hu6" localSheetId="24" hidden="1">{"'Sheet1'!$L$16"}</definedName>
    <definedName name="_hu6" hidden="1">{"'Sheet1'!$L$16"}</definedName>
    <definedName name="_hvk1" localSheetId="1">#REF!</definedName>
    <definedName name="_hvk1" localSheetId="6">#REF!</definedName>
    <definedName name="_hvk1" localSheetId="7">#REF!</definedName>
    <definedName name="_hvk1">#REF!</definedName>
    <definedName name="_hvk2" localSheetId="1">#REF!</definedName>
    <definedName name="_hvk2" localSheetId="6">#REF!</definedName>
    <definedName name="_hvk2" localSheetId="7">#REF!</definedName>
    <definedName name="_hvk2">#REF!</definedName>
    <definedName name="_hvk3" localSheetId="1">#REF!</definedName>
    <definedName name="_hvk3" localSheetId="6">#REF!</definedName>
    <definedName name="_hvk3" localSheetId="7">#REF!</definedName>
    <definedName name="_hvk3">#REF!</definedName>
    <definedName name="_isc1">0.035</definedName>
    <definedName name="_isc2">0.02</definedName>
    <definedName name="_isc3">0.054</definedName>
    <definedName name="_JK4" localSheetId="1">#REF!</definedName>
    <definedName name="_JK4" localSheetId="6">#REF!</definedName>
    <definedName name="_JK4" localSheetId="7">#REF!</definedName>
    <definedName name="_JK4">#REF!</definedName>
    <definedName name="_K146" localSheetId="22" hidden="1">{"'Sheet1'!$L$16"}</definedName>
    <definedName name="_K146" localSheetId="24" hidden="1">{"'Sheet1'!$L$16"}</definedName>
    <definedName name="_K146" hidden="1">{"'Sheet1'!$L$16"}</definedName>
    <definedName name="_k27" localSheetId="22" hidden="1">{"'Sheet1'!$L$16"}</definedName>
    <definedName name="_k27" localSheetId="24" hidden="1">{"'Sheet1'!$L$16"}</definedName>
    <definedName name="_k27" hidden="1">{"'Sheet1'!$L$16"}</definedName>
    <definedName name="_Key1" localSheetId="1" hidden="1">#REF!</definedName>
    <definedName name="_Key1" localSheetId="6" hidden="1">#REF!</definedName>
    <definedName name="_Key1" localSheetId="5" hidden="1">#REF!</definedName>
    <definedName name="_Key1" localSheetId="7" hidden="1">#REF!</definedName>
    <definedName name="_Key1" hidden="1">#REF!</definedName>
    <definedName name="_Key1_1">"#REF!"</definedName>
    <definedName name="_Key2" localSheetId="1" hidden="1">#REF!</definedName>
    <definedName name="_Key2" localSheetId="6" hidden="1">#REF!</definedName>
    <definedName name="_Key2" localSheetId="5" hidden="1">#REF!</definedName>
    <definedName name="_Key2" localSheetId="7" hidden="1">#REF!</definedName>
    <definedName name="_Key2" hidden="1">#REF!</definedName>
    <definedName name="_Key2_1">"#REF!"</definedName>
    <definedName name="_kl1" localSheetId="1">#REF!</definedName>
    <definedName name="_kl1" localSheetId="6">#REF!</definedName>
    <definedName name="_kl1" localSheetId="7">#REF!</definedName>
    <definedName name="_kl1">#REF!</definedName>
    <definedName name="_KL2" localSheetId="1">#REF!</definedName>
    <definedName name="_KL2" localSheetId="6">#REF!</definedName>
    <definedName name="_KL2" localSheetId="7">#REF!</definedName>
    <definedName name="_KL2">#REF!</definedName>
    <definedName name="_KL3" localSheetId="1">#REF!</definedName>
    <definedName name="_KL3" localSheetId="6">#REF!</definedName>
    <definedName name="_KL3" localSheetId="7">#REF!</definedName>
    <definedName name="_KL3">#REF!</definedName>
    <definedName name="_KL4" localSheetId="1">#REF!</definedName>
    <definedName name="_KL4" localSheetId="6">#REF!</definedName>
    <definedName name="_KL4" localSheetId="7">#REF!</definedName>
    <definedName name="_KL4">#REF!</definedName>
    <definedName name="_KL5" localSheetId="1">#REF!</definedName>
    <definedName name="_KL5" localSheetId="6">#REF!</definedName>
    <definedName name="_KL5" localSheetId="7">#REF!</definedName>
    <definedName name="_KL5">#REF!</definedName>
    <definedName name="_KL6" localSheetId="1">#REF!</definedName>
    <definedName name="_KL6" localSheetId="6">#REF!</definedName>
    <definedName name="_KL6" localSheetId="7">#REF!</definedName>
    <definedName name="_KL6">#REF!</definedName>
    <definedName name="_KL7" localSheetId="1">#REF!</definedName>
    <definedName name="_KL7" localSheetId="6">#REF!</definedName>
    <definedName name="_KL7" localSheetId="7">#REF!</definedName>
    <definedName name="_KL7">#REF!</definedName>
    <definedName name="_km03" localSheetId="22" hidden="1">{"'Sheet1'!$L$16"}</definedName>
    <definedName name="_km03" localSheetId="24" hidden="1">{"'Sheet1'!$L$16"}</definedName>
    <definedName name="_km03" hidden="1">{"'Sheet1'!$L$16"}</definedName>
    <definedName name="_KM188" localSheetId="1">#REF!</definedName>
    <definedName name="_KM188" localSheetId="6">#REF!</definedName>
    <definedName name="_KM188" localSheetId="7">#REF!</definedName>
    <definedName name="_KM188">#REF!</definedName>
    <definedName name="_km189" localSheetId="1">#REF!</definedName>
    <definedName name="_km189" localSheetId="6">#REF!</definedName>
    <definedName name="_km189" localSheetId="7">#REF!</definedName>
    <definedName name="_km189">#REF!</definedName>
    <definedName name="_km190" localSheetId="1">#REF!</definedName>
    <definedName name="_km190" localSheetId="6">#REF!</definedName>
    <definedName name="_km190" localSheetId="7">#REF!</definedName>
    <definedName name="_km190">#REF!</definedName>
    <definedName name="_km191" localSheetId="1">#REF!</definedName>
    <definedName name="_km191" localSheetId="6">#REF!</definedName>
    <definedName name="_km191" localSheetId="7">#REF!</definedName>
    <definedName name="_km191">#REF!</definedName>
    <definedName name="_km192" localSheetId="1">#REF!</definedName>
    <definedName name="_km192" localSheetId="6">#REF!</definedName>
    <definedName name="_km192" localSheetId="7">#REF!</definedName>
    <definedName name="_km192">#REF!</definedName>
    <definedName name="_km193" localSheetId="1">#REF!</definedName>
    <definedName name="_km193" localSheetId="6">#REF!</definedName>
    <definedName name="_km193" localSheetId="7">#REF!</definedName>
    <definedName name="_km193">#REF!</definedName>
    <definedName name="_km194" localSheetId="1">#REF!</definedName>
    <definedName name="_km194" localSheetId="6">#REF!</definedName>
    <definedName name="_km194" localSheetId="7">#REF!</definedName>
    <definedName name="_km194">#REF!</definedName>
    <definedName name="_km195" localSheetId="1">#REF!</definedName>
    <definedName name="_km195" localSheetId="6">#REF!</definedName>
    <definedName name="_km195" localSheetId="7">#REF!</definedName>
    <definedName name="_km195">#REF!</definedName>
    <definedName name="_km196" localSheetId="1">#REF!</definedName>
    <definedName name="_km196" localSheetId="6">#REF!</definedName>
    <definedName name="_km196" localSheetId="7">#REF!</definedName>
    <definedName name="_km196">#REF!</definedName>
    <definedName name="_km197" localSheetId="1">#REF!</definedName>
    <definedName name="_km197" localSheetId="6">#REF!</definedName>
    <definedName name="_km197" localSheetId="7">#REF!</definedName>
    <definedName name="_km197">#REF!</definedName>
    <definedName name="_km198" localSheetId="1">#REF!</definedName>
    <definedName name="_km198" localSheetId="6">#REF!</definedName>
    <definedName name="_km198" localSheetId="7">#REF!</definedName>
    <definedName name="_km198">#REF!</definedName>
    <definedName name="_kn12" localSheetId="1">#REF!</definedName>
    <definedName name="_kn12" localSheetId="6">#REF!</definedName>
    <definedName name="_kn12" localSheetId="7">#REF!</definedName>
    <definedName name="_kn12">#REF!</definedName>
    <definedName name="_KH08" localSheetId="22" hidden="1">{#N/A,#N/A,FALSE,"Chi tiÆt"}</definedName>
    <definedName name="_KH08" localSheetId="24" hidden="1">{#N/A,#N/A,FALSE,"Chi tiÆt"}</definedName>
    <definedName name="_KH08" hidden="1">{#N/A,#N/A,FALSE,"Chi tiÆt"}</definedName>
    <definedName name="_L" localSheetId="1">#REF!</definedName>
    <definedName name="_L" localSheetId="6">#REF!</definedName>
    <definedName name="_L" localSheetId="7">#REF!</definedName>
    <definedName name="_L">#REF!</definedName>
    <definedName name="_Lan1" localSheetId="22" hidden="1">{"'Sheet1'!$L$16"}</definedName>
    <definedName name="_Lan1" localSheetId="24" hidden="1">{"'Sheet1'!$L$16"}</definedName>
    <definedName name="_Lan1" hidden="1">{"'Sheet1'!$L$16"}</definedName>
    <definedName name="_LAN3" localSheetId="22" hidden="1">{"'Sheet1'!$L$16"}</definedName>
    <definedName name="_LAN3" localSheetId="24" hidden="1">{"'Sheet1'!$L$16"}</definedName>
    <definedName name="_LAN3" hidden="1">{"'Sheet1'!$L$16"}</definedName>
    <definedName name="_lap1" localSheetId="1">#REF!</definedName>
    <definedName name="_lap1" localSheetId="6">#REF!</definedName>
    <definedName name="_lap1" localSheetId="7">#REF!</definedName>
    <definedName name="_lap1">#REF!</definedName>
    <definedName name="_lap2" localSheetId="1">#REF!</definedName>
    <definedName name="_lap2" localSheetId="6">#REF!</definedName>
    <definedName name="_lap2" localSheetId="7">#REF!</definedName>
    <definedName name="_lap2">#REF!</definedName>
    <definedName name="_lk2" localSheetId="22" hidden="1">{"'Sheet1'!$L$16"}</definedName>
    <definedName name="_lk2" localSheetId="24" hidden="1">{"'Sheet1'!$L$16"}</definedName>
    <definedName name="_lk2" hidden="1">{"'Sheet1'!$L$16"}</definedName>
    <definedName name="_lop16" localSheetId="1">#REF!</definedName>
    <definedName name="_lop16" localSheetId="6">#REF!</definedName>
    <definedName name="_lop16" localSheetId="7">#REF!</definedName>
    <definedName name="_lop16">#REF!</definedName>
    <definedName name="_lop25" localSheetId="1">#REF!</definedName>
    <definedName name="_lop25" localSheetId="6">#REF!</definedName>
    <definedName name="_lop25" localSheetId="7">#REF!</definedName>
    <definedName name="_lop25">#REF!</definedName>
    <definedName name="_lop9" localSheetId="1">#REF!</definedName>
    <definedName name="_lop9" localSheetId="6">#REF!</definedName>
    <definedName name="_lop9" localSheetId="7">#REF!</definedName>
    <definedName name="_lop9">#REF!</definedName>
    <definedName name="_Ls" localSheetId="1">#REF!</definedName>
    <definedName name="_Ls" localSheetId="6">#REF!</definedName>
    <definedName name="_Ls" localSheetId="7">#REF!</definedName>
    <definedName name="_Ls">#REF!</definedName>
    <definedName name="_lu13" localSheetId="1">#REF!</definedName>
    <definedName name="_lu13" localSheetId="6">#REF!</definedName>
    <definedName name="_lu13" localSheetId="7">#REF!</definedName>
    <definedName name="_lu13">#REF!</definedName>
    <definedName name="_lu85" localSheetId="1">#REF!</definedName>
    <definedName name="_lu85" localSheetId="6">#REF!</definedName>
    <definedName name="_lu85" localSheetId="7">#REF!</definedName>
    <definedName name="_lu85">#REF!</definedName>
    <definedName name="_m1233" localSheetId="22" hidden="1">{"'Sheet1'!$L$16"}</definedName>
    <definedName name="_m1233" localSheetId="24" hidden="1">{"'Sheet1'!$L$16"}</definedName>
    <definedName name="_m1233" hidden="1">{"'Sheet1'!$L$16"}</definedName>
    <definedName name="_M2" localSheetId="22" hidden="1">{"'Sheet1'!$L$16"}</definedName>
    <definedName name="_M2" localSheetId="24" hidden="1">{"'Sheet1'!$L$16"}</definedName>
    <definedName name="_M2" hidden="1">{"'Sheet1'!$L$16"}</definedName>
    <definedName name="_M36" localSheetId="22" hidden="1">{"'Sheet1'!$L$16"}</definedName>
    <definedName name="_M36" localSheetId="24" hidden="1">{"'Sheet1'!$L$16"}</definedName>
    <definedName name="_M36" hidden="1">{"'Sheet1'!$L$16"}</definedName>
    <definedName name="_ma1" localSheetId="1">#REF!</definedName>
    <definedName name="_ma1" localSheetId="6">#REF!</definedName>
    <definedName name="_ma1" localSheetId="7">#REF!</definedName>
    <definedName name="_ma1">#REF!</definedName>
    <definedName name="_ma10" localSheetId="1">#REF!</definedName>
    <definedName name="_ma10" localSheetId="6">#REF!</definedName>
    <definedName name="_ma10" localSheetId="7">#REF!</definedName>
    <definedName name="_ma10">#REF!</definedName>
    <definedName name="_ma2" localSheetId="1">#REF!</definedName>
    <definedName name="_ma2" localSheetId="6">#REF!</definedName>
    <definedName name="_ma2" localSheetId="7">#REF!</definedName>
    <definedName name="_ma2">#REF!</definedName>
    <definedName name="_ma3" localSheetId="1">#REF!</definedName>
    <definedName name="_ma3" localSheetId="6">#REF!</definedName>
    <definedName name="_ma3" localSheetId="7">#REF!</definedName>
    <definedName name="_ma3">#REF!</definedName>
    <definedName name="_ma4" localSheetId="1">#REF!</definedName>
    <definedName name="_ma4" localSheetId="6">#REF!</definedName>
    <definedName name="_ma4" localSheetId="7">#REF!</definedName>
    <definedName name="_ma4">#REF!</definedName>
    <definedName name="_ma5" localSheetId="1">#REF!</definedName>
    <definedName name="_ma5" localSheetId="6">#REF!</definedName>
    <definedName name="_ma5" localSheetId="7">#REF!</definedName>
    <definedName name="_ma5">#REF!</definedName>
    <definedName name="_ma6" localSheetId="1">#REF!</definedName>
    <definedName name="_ma6" localSheetId="6">#REF!</definedName>
    <definedName name="_ma6" localSheetId="7">#REF!</definedName>
    <definedName name="_ma6">#REF!</definedName>
    <definedName name="_ma7" localSheetId="1">#REF!</definedName>
    <definedName name="_ma7" localSheetId="6">#REF!</definedName>
    <definedName name="_ma7" localSheetId="7">#REF!</definedName>
    <definedName name="_ma7">#REF!</definedName>
    <definedName name="_ma8" localSheetId="1">#REF!</definedName>
    <definedName name="_ma8" localSheetId="6">#REF!</definedName>
    <definedName name="_ma8" localSheetId="7">#REF!</definedName>
    <definedName name="_ma8">#REF!</definedName>
    <definedName name="_ma9" localSheetId="1">#REF!</definedName>
    <definedName name="_ma9" localSheetId="6">#REF!</definedName>
    <definedName name="_ma9" localSheetId="7">#REF!</definedName>
    <definedName name="_ma9">#REF!</definedName>
    <definedName name="_MAC12" localSheetId="1">#REF!</definedName>
    <definedName name="_MAC12" localSheetId="6">#REF!</definedName>
    <definedName name="_MAC12" localSheetId="7">#REF!</definedName>
    <definedName name="_MAC12">#REF!</definedName>
    <definedName name="_MAC46" localSheetId="1">#REF!</definedName>
    <definedName name="_MAC46" localSheetId="6">#REF!</definedName>
    <definedName name="_MAC46" localSheetId="7">#REF!</definedName>
    <definedName name="_MAC46">#REF!</definedName>
    <definedName name="_may2" localSheetId="1">#REF!</definedName>
    <definedName name="_may2" localSheetId="6">#REF!</definedName>
    <definedName name="_may2" localSheetId="7">#REF!</definedName>
    <definedName name="_may2">#REF!</definedName>
    <definedName name="_may3" localSheetId="1">#REF!</definedName>
    <definedName name="_may3" localSheetId="6">#REF!</definedName>
    <definedName name="_may3" localSheetId="7">#REF!</definedName>
    <definedName name="_may3">#REF!</definedName>
    <definedName name="_MDL1" localSheetId="1">#REF!</definedName>
    <definedName name="_MDL1" localSheetId="6">#REF!</definedName>
    <definedName name="_MDL1" localSheetId="7">#REF!</definedName>
    <definedName name="_MDL1">#REF!</definedName>
    <definedName name="_Mgh2" localSheetId="1">#REF!</definedName>
    <definedName name="_Mgh2" localSheetId="6">#REF!</definedName>
    <definedName name="_Mgh2" localSheetId="7">#REF!</definedName>
    <definedName name="_Mgh2">#REF!</definedName>
    <definedName name="_mh1" localSheetId="1">#REF!</definedName>
    <definedName name="_mh1" localSheetId="6">#REF!</definedName>
    <definedName name="_mh1" localSheetId="7">#REF!</definedName>
    <definedName name="_mh1">#REF!</definedName>
    <definedName name="_Mh2" localSheetId="1">#REF!</definedName>
    <definedName name="_Mh2" localSheetId="6">#REF!</definedName>
    <definedName name="_Mh2" localSheetId="7">#REF!</definedName>
    <definedName name="_Mh2">#REF!</definedName>
    <definedName name="_mh3" localSheetId="1">#REF!</definedName>
    <definedName name="_mh3" localSheetId="6">#REF!</definedName>
    <definedName name="_mh3" localSheetId="7">#REF!</definedName>
    <definedName name="_mh3">#REF!</definedName>
    <definedName name="_mh4" localSheetId="1">#REF!</definedName>
    <definedName name="_mh4" localSheetId="6">#REF!</definedName>
    <definedName name="_mh4" localSheetId="7">#REF!</definedName>
    <definedName name="_mh4">#REF!</definedName>
    <definedName name="_mix6" localSheetId="1">#REF!</definedName>
    <definedName name="_mix6" localSheetId="6">#REF!</definedName>
    <definedName name="_mix6" localSheetId="7">#REF!</definedName>
    <definedName name="_mix6">#REF!</definedName>
    <definedName name="_msl100" localSheetId="1">#REF!</definedName>
    <definedName name="_msl100" localSheetId="6">#REF!</definedName>
    <definedName name="_msl100" localSheetId="7">#REF!</definedName>
    <definedName name="_msl100">#REF!</definedName>
    <definedName name="_msl200" localSheetId="1">#REF!</definedName>
    <definedName name="_msl200" localSheetId="6">#REF!</definedName>
    <definedName name="_msl200" localSheetId="7">#REF!</definedName>
    <definedName name="_msl200">#REF!</definedName>
    <definedName name="_msl250" localSheetId="1">#REF!</definedName>
    <definedName name="_msl250" localSheetId="6">#REF!</definedName>
    <definedName name="_msl250" localSheetId="7">#REF!</definedName>
    <definedName name="_msl250">#REF!</definedName>
    <definedName name="_msl300" localSheetId="1">#REF!</definedName>
    <definedName name="_msl300" localSheetId="6">#REF!</definedName>
    <definedName name="_msl300" localSheetId="7">#REF!</definedName>
    <definedName name="_msl300">#REF!</definedName>
    <definedName name="_msl400" localSheetId="1">#REF!</definedName>
    <definedName name="_msl400" localSheetId="6">#REF!</definedName>
    <definedName name="_msl400" localSheetId="7">#REF!</definedName>
    <definedName name="_msl400">#REF!</definedName>
    <definedName name="_msl800" localSheetId="1">#REF!</definedName>
    <definedName name="_msl800" localSheetId="6">#REF!</definedName>
    <definedName name="_msl800" localSheetId="7">#REF!</definedName>
    <definedName name="_msl800">#REF!</definedName>
    <definedName name="_mt2" localSheetId="1">#REF!</definedName>
    <definedName name="_mt2" localSheetId="6">#REF!</definedName>
    <definedName name="_mt2" localSheetId="7">#REF!</definedName>
    <definedName name="_mt2">#REF!</definedName>
    <definedName name="_mt3" localSheetId="1">#REF!</definedName>
    <definedName name="_mt3" localSheetId="6">#REF!</definedName>
    <definedName name="_mt3" localSheetId="7">#REF!</definedName>
    <definedName name="_mt3">#REF!</definedName>
    <definedName name="_mt4" localSheetId="1">#REF!</definedName>
    <definedName name="_mt4" localSheetId="6">#REF!</definedName>
    <definedName name="_mt4" localSheetId="7">#REF!</definedName>
    <definedName name="_mt4">#REF!</definedName>
    <definedName name="_mt5" localSheetId="1">#REF!</definedName>
    <definedName name="_mt5" localSheetId="6">#REF!</definedName>
    <definedName name="_mt5" localSheetId="7">#REF!</definedName>
    <definedName name="_mt5">#REF!</definedName>
    <definedName name="_mt6" localSheetId="1">#REF!</definedName>
    <definedName name="_mt6" localSheetId="6">#REF!</definedName>
    <definedName name="_mt6" localSheetId="7">#REF!</definedName>
    <definedName name="_mt6">#REF!</definedName>
    <definedName name="_mt7" localSheetId="1">#REF!</definedName>
    <definedName name="_mt7" localSheetId="6">#REF!</definedName>
    <definedName name="_mt7" localSheetId="7">#REF!</definedName>
    <definedName name="_mt7">#REF!</definedName>
    <definedName name="_mt8" localSheetId="1">#REF!</definedName>
    <definedName name="_mt8" localSheetId="6">#REF!</definedName>
    <definedName name="_mt8" localSheetId="7">#REF!</definedName>
    <definedName name="_mt8">#REF!</definedName>
    <definedName name="_mtc1" localSheetId="1">#REF!</definedName>
    <definedName name="_mtc1" localSheetId="6">#REF!</definedName>
    <definedName name="_mtc1" localSheetId="7">#REF!</definedName>
    <definedName name="_mtc1">#REF!</definedName>
    <definedName name="_mtc2" localSheetId="1">#REF!</definedName>
    <definedName name="_mtc2" localSheetId="6">#REF!</definedName>
    <definedName name="_mtc2" localSheetId="7">#REF!</definedName>
    <definedName name="_mtc2">#REF!</definedName>
    <definedName name="_mtc3" localSheetId="1">#REF!</definedName>
    <definedName name="_mtc3" localSheetId="6">#REF!</definedName>
    <definedName name="_mtc3" localSheetId="7">#REF!</definedName>
    <definedName name="_mtc3">#REF!</definedName>
    <definedName name="_MTL12" localSheetId="22" hidden="1">{"'Sheet1'!$L$16"}</definedName>
    <definedName name="_MTL12" localSheetId="24" hidden="1">{"'Sheet1'!$L$16"}</definedName>
    <definedName name="_MTL12" hidden="1">{"'Sheet1'!$L$16"}</definedName>
    <definedName name="_mui100" localSheetId="1">#REF!</definedName>
    <definedName name="_mui100" localSheetId="6">#REF!</definedName>
    <definedName name="_mui100" localSheetId="7">#REF!</definedName>
    <definedName name="_mui100">#REF!</definedName>
    <definedName name="_mui105" localSheetId="1">#REF!</definedName>
    <definedName name="_mui105" localSheetId="6">#REF!</definedName>
    <definedName name="_mui105" localSheetId="7">#REF!</definedName>
    <definedName name="_mui105">#REF!</definedName>
    <definedName name="_mui108" localSheetId="1">#REF!</definedName>
    <definedName name="_mui108" localSheetId="6">#REF!</definedName>
    <definedName name="_mui108" localSheetId="7">#REF!</definedName>
    <definedName name="_mui108">#REF!</definedName>
    <definedName name="_mui130" localSheetId="1">#REF!</definedName>
    <definedName name="_mui130" localSheetId="6">#REF!</definedName>
    <definedName name="_mui130" localSheetId="7">#REF!</definedName>
    <definedName name="_mui130">#REF!</definedName>
    <definedName name="_mui140" localSheetId="1">#REF!</definedName>
    <definedName name="_mui140" localSheetId="6">#REF!</definedName>
    <definedName name="_mui140" localSheetId="7">#REF!</definedName>
    <definedName name="_mui140">#REF!</definedName>
    <definedName name="_mui160" localSheetId="1">#REF!</definedName>
    <definedName name="_mui160" localSheetId="6">#REF!</definedName>
    <definedName name="_mui160" localSheetId="7">#REF!</definedName>
    <definedName name="_mui160">#REF!</definedName>
    <definedName name="_mui180" localSheetId="1">#REF!</definedName>
    <definedName name="_mui180" localSheetId="6">#REF!</definedName>
    <definedName name="_mui180" localSheetId="7">#REF!</definedName>
    <definedName name="_mui180">#REF!</definedName>
    <definedName name="_mui250" localSheetId="1">#REF!</definedName>
    <definedName name="_mui250" localSheetId="6">#REF!</definedName>
    <definedName name="_mui250" localSheetId="7">#REF!</definedName>
    <definedName name="_mui250">#REF!</definedName>
    <definedName name="_mui271" localSheetId="1">#REF!</definedName>
    <definedName name="_mui271" localSheetId="6">#REF!</definedName>
    <definedName name="_mui271" localSheetId="7">#REF!</definedName>
    <definedName name="_mui271">#REF!</definedName>
    <definedName name="_mui320" localSheetId="1">#REF!</definedName>
    <definedName name="_mui320" localSheetId="6">#REF!</definedName>
    <definedName name="_mui320" localSheetId="7">#REF!</definedName>
    <definedName name="_mui320">#REF!</definedName>
    <definedName name="_mui45" localSheetId="1">#REF!</definedName>
    <definedName name="_mui45" localSheetId="6">#REF!</definedName>
    <definedName name="_mui45" localSheetId="7">#REF!</definedName>
    <definedName name="_mui45">#REF!</definedName>
    <definedName name="_mui50" localSheetId="1">#REF!</definedName>
    <definedName name="_mui50" localSheetId="6">#REF!</definedName>
    <definedName name="_mui50" localSheetId="7">#REF!</definedName>
    <definedName name="_mui50">#REF!</definedName>
    <definedName name="_mui54" localSheetId="1">#REF!</definedName>
    <definedName name="_mui54" localSheetId="6">#REF!</definedName>
    <definedName name="_mui54" localSheetId="7">#REF!</definedName>
    <definedName name="_mui54">#REF!</definedName>
    <definedName name="_mui65" localSheetId="1">#REF!</definedName>
    <definedName name="_mui65" localSheetId="6">#REF!</definedName>
    <definedName name="_mui65" localSheetId="7">#REF!</definedName>
    <definedName name="_mui65">#REF!</definedName>
    <definedName name="_mui75" localSheetId="1">#REF!</definedName>
    <definedName name="_mui75" localSheetId="6">#REF!</definedName>
    <definedName name="_mui75" localSheetId="7">#REF!</definedName>
    <definedName name="_mui75">#REF!</definedName>
    <definedName name="_mui80" localSheetId="1">#REF!</definedName>
    <definedName name="_mui80" localSheetId="6">#REF!</definedName>
    <definedName name="_mui80" localSheetId="7">#REF!</definedName>
    <definedName name="_mui80">#REF!</definedName>
    <definedName name="_mx1" localSheetId="1">#REF!</definedName>
    <definedName name="_mx1" localSheetId="6">#REF!</definedName>
    <definedName name="_mx1" localSheetId="7">#REF!</definedName>
    <definedName name="_mx1">#REF!</definedName>
    <definedName name="_mx2" localSheetId="1">#REF!</definedName>
    <definedName name="_mx2" localSheetId="6">#REF!</definedName>
    <definedName name="_mx2" localSheetId="7">#REF!</definedName>
    <definedName name="_mx2">#REF!</definedName>
    <definedName name="_mx3" localSheetId="1">#REF!</definedName>
    <definedName name="_mx3" localSheetId="6">#REF!</definedName>
    <definedName name="_mx3" localSheetId="7">#REF!</definedName>
    <definedName name="_mx3">#REF!</definedName>
    <definedName name="_mx4" localSheetId="1">#REF!</definedName>
    <definedName name="_mx4" localSheetId="6">#REF!</definedName>
    <definedName name="_mx4" localSheetId="7">#REF!</definedName>
    <definedName name="_mx4">#REF!</definedName>
    <definedName name="_nam1" localSheetId="22" hidden="1">{"'Sheet1'!$L$16"}</definedName>
    <definedName name="_nam1" localSheetId="24" hidden="1">{"'Sheet1'!$L$16"}</definedName>
    <definedName name="_nam1" hidden="1">{"'Sheet1'!$L$16"}</definedName>
    <definedName name="_nam2" localSheetId="22" hidden="1">{#N/A,#N/A,FALSE,"Chi tiÆt"}</definedName>
    <definedName name="_nam2" localSheetId="24" hidden="1">{#N/A,#N/A,FALSE,"Chi tiÆt"}</definedName>
    <definedName name="_nam2" hidden="1">{#N/A,#N/A,FALSE,"Chi tiÆt"}</definedName>
    <definedName name="_nam3" localSheetId="22" hidden="1">{"'Sheet1'!$L$16"}</definedName>
    <definedName name="_nam3" localSheetId="24" hidden="1">{"'Sheet1'!$L$16"}</definedName>
    <definedName name="_nam3" hidden="1">{"'Sheet1'!$L$16"}</definedName>
    <definedName name="_nc1" localSheetId="1">#REF!</definedName>
    <definedName name="_nc1" localSheetId="6">#REF!</definedName>
    <definedName name="_nc1" localSheetId="7">#REF!</definedName>
    <definedName name="_nc1">#REF!</definedName>
    <definedName name="_nc10" localSheetId="1">#REF!</definedName>
    <definedName name="_nc10" localSheetId="6">#REF!</definedName>
    <definedName name="_nc10" localSheetId="7">#REF!</definedName>
    <definedName name="_nc10">#REF!</definedName>
    <definedName name="_nc151" localSheetId="1">#REF!</definedName>
    <definedName name="_nc151" localSheetId="6">#REF!</definedName>
    <definedName name="_nc151" localSheetId="7">#REF!</definedName>
    <definedName name="_nc151">#REF!</definedName>
    <definedName name="_nc2" localSheetId="1">#REF!</definedName>
    <definedName name="_nc2" localSheetId="6">#REF!</definedName>
    <definedName name="_nc2" localSheetId="7">#REF!</definedName>
    <definedName name="_nc2">#REF!</definedName>
    <definedName name="_nc3" localSheetId="1">#REF!</definedName>
    <definedName name="_nc3" localSheetId="6">#REF!</definedName>
    <definedName name="_nc3" localSheetId="7">#REF!</definedName>
    <definedName name="_nc3">#REF!</definedName>
    <definedName name="_nc6" localSheetId="1">#REF!</definedName>
    <definedName name="_nc6" localSheetId="6">#REF!</definedName>
    <definedName name="_nc6" localSheetId="7">#REF!</definedName>
    <definedName name="_nc6">#REF!</definedName>
    <definedName name="_nc7" localSheetId="1">#REF!</definedName>
    <definedName name="_nc7" localSheetId="6">#REF!</definedName>
    <definedName name="_nc7" localSheetId="7">#REF!</definedName>
    <definedName name="_nc7">#REF!</definedName>
    <definedName name="_nc8" localSheetId="1">#REF!</definedName>
    <definedName name="_nc8" localSheetId="6">#REF!</definedName>
    <definedName name="_nc8" localSheetId="7">#REF!</definedName>
    <definedName name="_nc8">#REF!</definedName>
    <definedName name="_nc9" localSheetId="1">#REF!</definedName>
    <definedName name="_nc9" localSheetId="6">#REF!</definedName>
    <definedName name="_nc9" localSheetId="7">#REF!</definedName>
    <definedName name="_nc9">#REF!</definedName>
    <definedName name="_NCL100" localSheetId="1">#REF!</definedName>
    <definedName name="_NCL100" localSheetId="6">#REF!</definedName>
    <definedName name="_NCL100" localSheetId="7">#REF!</definedName>
    <definedName name="_NCL100">#REF!</definedName>
    <definedName name="_NCL200" localSheetId="1">#REF!</definedName>
    <definedName name="_NCL200" localSheetId="6">#REF!</definedName>
    <definedName name="_NCL200" localSheetId="7">#REF!</definedName>
    <definedName name="_NCL200">#REF!</definedName>
    <definedName name="_NCL250" localSheetId="1">#REF!</definedName>
    <definedName name="_NCL250" localSheetId="6">#REF!</definedName>
    <definedName name="_NCL250" localSheetId="7">#REF!</definedName>
    <definedName name="_NCL250">#REF!</definedName>
    <definedName name="_nct2" localSheetId="1">#REF!</definedName>
    <definedName name="_nct2" localSheetId="6">#REF!</definedName>
    <definedName name="_nct2" localSheetId="7">#REF!</definedName>
    <definedName name="_nct2">#REF!</definedName>
    <definedName name="_nct3" localSheetId="1">#REF!</definedName>
    <definedName name="_nct3" localSheetId="6">#REF!</definedName>
    <definedName name="_nct3" localSheetId="7">#REF!</definedName>
    <definedName name="_nct3">#REF!</definedName>
    <definedName name="_nct4" localSheetId="1">#REF!</definedName>
    <definedName name="_nct4" localSheetId="6">#REF!</definedName>
    <definedName name="_nct4" localSheetId="7">#REF!</definedName>
    <definedName name="_nct4">#REF!</definedName>
    <definedName name="_nct5" localSheetId="1">#REF!</definedName>
    <definedName name="_nct5" localSheetId="6">#REF!</definedName>
    <definedName name="_nct5" localSheetId="7">#REF!</definedName>
    <definedName name="_nct5">#REF!</definedName>
    <definedName name="_nct6" localSheetId="1">#REF!</definedName>
    <definedName name="_nct6" localSheetId="6">#REF!</definedName>
    <definedName name="_nct6" localSheetId="7">#REF!</definedName>
    <definedName name="_nct6">#REF!</definedName>
    <definedName name="_nct7" localSheetId="1">#REF!</definedName>
    <definedName name="_nct7" localSheetId="6">#REF!</definedName>
    <definedName name="_nct7" localSheetId="7">#REF!</definedName>
    <definedName name="_nct7">#REF!</definedName>
    <definedName name="_nct8" localSheetId="1">#REF!</definedName>
    <definedName name="_nct8" localSheetId="6">#REF!</definedName>
    <definedName name="_nct8" localSheetId="7">#REF!</definedName>
    <definedName name="_nct8">#REF!</definedName>
    <definedName name="_NET2" localSheetId="1">#REF!</definedName>
    <definedName name="_NET2" localSheetId="6">#REF!</definedName>
    <definedName name="_NET2" localSheetId="7">#REF!</definedName>
    <definedName name="_NET2">#REF!</definedName>
    <definedName name="_nin190" localSheetId="1">#REF!</definedName>
    <definedName name="_nin190" localSheetId="6">#REF!</definedName>
    <definedName name="_nin190" localSheetId="7">#REF!</definedName>
    <definedName name="_nin190">#REF!</definedName>
    <definedName name="_NSO2" localSheetId="22" hidden="1">{"'Sheet1'!$L$16"}</definedName>
    <definedName name="_NSO2" localSheetId="24" hidden="1">{"'Sheet1'!$L$16"}</definedName>
    <definedName name="_NSO2" hidden="1">{"'Sheet1'!$L$16"}</definedName>
    <definedName name="_nh2" localSheetId="22" hidden="1">{#N/A,#N/A,FALSE,"Chi tiÆt"}</definedName>
    <definedName name="_nh2" localSheetId="24" hidden="1">{#N/A,#N/A,FALSE,"Chi tiÆt"}</definedName>
    <definedName name="_nh2" hidden="1">{#N/A,#N/A,FALSE,"Chi tiÆt"}</definedName>
    <definedName name="_off1" localSheetId="1">#REF!</definedName>
    <definedName name="_off1" localSheetId="6">#REF!</definedName>
    <definedName name="_off1" localSheetId="7">#REF!</definedName>
    <definedName name="_off1">#REF!</definedName>
    <definedName name="_Order1" hidden="1">255</definedName>
    <definedName name="_Order2" hidden="1">255</definedName>
    <definedName name="_oto12" localSheetId="1">#REF!</definedName>
    <definedName name="_oto12" localSheetId="6">#REF!</definedName>
    <definedName name="_oto12" localSheetId="7">#REF!</definedName>
    <definedName name="_oto12">#REF!</definedName>
    <definedName name="_oto5" localSheetId="1">#REF!</definedName>
    <definedName name="_oto5" localSheetId="6">#REF!</definedName>
    <definedName name="_oto5" localSheetId="7">#REF!</definedName>
    <definedName name="_oto5">#REF!</definedName>
    <definedName name="_oto7" localSheetId="1">#REF!</definedName>
    <definedName name="_oto7" localSheetId="6">#REF!</definedName>
    <definedName name="_oto7" localSheetId="7">#REF!</definedName>
    <definedName name="_oto7">#REF!</definedName>
    <definedName name="_PA3" localSheetId="22" hidden="1">{"'Sheet1'!$L$16"}</definedName>
    <definedName name="_PA3" localSheetId="24" hidden="1">{"'Sheet1'!$L$16"}</definedName>
    <definedName name="_PA3" hidden="1">{"'Sheet1'!$L$16"}</definedName>
    <definedName name="_pb30" localSheetId="1">#REF!</definedName>
    <definedName name="_pb30" localSheetId="6">#REF!</definedName>
    <definedName name="_pb30" localSheetId="7">#REF!</definedName>
    <definedName name="_pb30">#REF!</definedName>
    <definedName name="_pb80" localSheetId="1">#REF!</definedName>
    <definedName name="_pb80" localSheetId="6">#REF!</definedName>
    <definedName name="_pb80" localSheetId="7">#REF!</definedName>
    <definedName name="_pb80">#REF!</definedName>
    <definedName name="_PL1" localSheetId="1">#REF!</definedName>
    <definedName name="_PL1" localSheetId="6">#REF!</definedName>
    <definedName name="_PL1" localSheetId="7">#REF!</definedName>
    <definedName name="_PL1">#REF!</definedName>
    <definedName name="_PL1242" localSheetId="1">#REF!</definedName>
    <definedName name="_PL1242" localSheetId="6">#REF!</definedName>
    <definedName name="_PL1242" localSheetId="7">#REF!</definedName>
    <definedName name="_PL1242">#REF!</definedName>
    <definedName name="_Pl2" localSheetId="22" hidden="1">{"'Sheet1'!$L$16"}</definedName>
    <definedName name="_Pl2" localSheetId="24" hidden="1">{"'Sheet1'!$L$16"}</definedName>
    <definedName name="_Pl2" hidden="1">{"'Sheet1'!$L$16"}</definedName>
    <definedName name="_PL3" localSheetId="1" hidden="1">#REF!</definedName>
    <definedName name="_PL3" localSheetId="6" hidden="1">#REF!</definedName>
    <definedName name="_PL3" localSheetId="5" hidden="1">#REF!</definedName>
    <definedName name="_PL3" localSheetId="7" hidden="1">#REF!</definedName>
    <definedName name="_PL3" hidden="1">#REF!</definedName>
    <definedName name="_PXB80" localSheetId="1">#REF!</definedName>
    <definedName name="_PXB80" localSheetId="6">#REF!</definedName>
    <definedName name="_PXB80" localSheetId="7">#REF!</definedName>
    <definedName name="_PXB80">#REF!</definedName>
    <definedName name="_Ph30" localSheetId="1">#REF!</definedName>
    <definedName name="_Ph30" localSheetId="6">#REF!</definedName>
    <definedName name="_Ph30" localSheetId="7">#REF!</definedName>
    <definedName name="_Ph30">#REF!</definedName>
    <definedName name="_phi10" localSheetId="1">#REF!</definedName>
    <definedName name="_phi10" localSheetId="6">#REF!</definedName>
    <definedName name="_phi10" localSheetId="7">#REF!</definedName>
    <definedName name="_phi10">#REF!</definedName>
    <definedName name="_phi1000" localSheetId="1">#REF!</definedName>
    <definedName name="_phi1000" localSheetId="6">#REF!</definedName>
    <definedName name="_phi1000" localSheetId="7">#REF!</definedName>
    <definedName name="_phi1000">#REF!</definedName>
    <definedName name="_phi12" localSheetId="1">#REF!</definedName>
    <definedName name="_phi12" localSheetId="6">#REF!</definedName>
    <definedName name="_phi12" localSheetId="7">#REF!</definedName>
    <definedName name="_phi12">#REF!</definedName>
    <definedName name="_phi14" localSheetId="1">#REF!</definedName>
    <definedName name="_phi14" localSheetId="6">#REF!</definedName>
    <definedName name="_phi14" localSheetId="7">#REF!</definedName>
    <definedName name="_phi14">#REF!</definedName>
    <definedName name="_phi1500" localSheetId="1">#REF!</definedName>
    <definedName name="_phi1500" localSheetId="6">#REF!</definedName>
    <definedName name="_phi1500" localSheetId="7">#REF!</definedName>
    <definedName name="_phi1500">#REF!</definedName>
    <definedName name="_phi16" localSheetId="1">#REF!</definedName>
    <definedName name="_phi16" localSheetId="6">#REF!</definedName>
    <definedName name="_phi16" localSheetId="7">#REF!</definedName>
    <definedName name="_phi16">#REF!</definedName>
    <definedName name="_phi18" localSheetId="1">#REF!</definedName>
    <definedName name="_phi18" localSheetId="6">#REF!</definedName>
    <definedName name="_phi18" localSheetId="7">#REF!</definedName>
    <definedName name="_phi18">#REF!</definedName>
    <definedName name="_phi20" localSheetId="1">#REF!</definedName>
    <definedName name="_phi20" localSheetId="6">#REF!</definedName>
    <definedName name="_phi20" localSheetId="7">#REF!</definedName>
    <definedName name="_phi20">#REF!</definedName>
    <definedName name="_phi2000" localSheetId="1">#REF!</definedName>
    <definedName name="_phi2000" localSheetId="6">#REF!</definedName>
    <definedName name="_phi2000" localSheetId="7">#REF!</definedName>
    <definedName name="_phi2000">#REF!</definedName>
    <definedName name="_phi22" localSheetId="1">#REF!</definedName>
    <definedName name="_phi22" localSheetId="6">#REF!</definedName>
    <definedName name="_phi22" localSheetId="7">#REF!</definedName>
    <definedName name="_phi22">#REF!</definedName>
    <definedName name="_phi25" localSheetId="1">#REF!</definedName>
    <definedName name="_phi25" localSheetId="6">#REF!</definedName>
    <definedName name="_phi25" localSheetId="7">#REF!</definedName>
    <definedName name="_phi25">#REF!</definedName>
    <definedName name="_phi28" localSheetId="1">#REF!</definedName>
    <definedName name="_phi28" localSheetId="6">#REF!</definedName>
    <definedName name="_phi28" localSheetId="7">#REF!</definedName>
    <definedName name="_phi28">#REF!</definedName>
    <definedName name="_phi50" localSheetId="1">#REF!</definedName>
    <definedName name="_phi50" localSheetId="6">#REF!</definedName>
    <definedName name="_phi50" localSheetId="7">#REF!</definedName>
    <definedName name="_phi50">#REF!</definedName>
    <definedName name="_phi6" localSheetId="1">#REF!</definedName>
    <definedName name="_phi6" localSheetId="6">#REF!</definedName>
    <definedName name="_phi6" localSheetId="7">#REF!</definedName>
    <definedName name="_phi6">#REF!</definedName>
    <definedName name="_phi750" localSheetId="1">#REF!</definedName>
    <definedName name="_phi750" localSheetId="6">#REF!</definedName>
    <definedName name="_phi750" localSheetId="7">#REF!</definedName>
    <definedName name="_phi750">#REF!</definedName>
    <definedName name="_phi8" localSheetId="1">#REF!</definedName>
    <definedName name="_phi8" localSheetId="6">#REF!</definedName>
    <definedName name="_phi8" localSheetId="7">#REF!</definedName>
    <definedName name="_phi8">#REF!</definedName>
    <definedName name="_phu3" localSheetId="22" hidden="1">{"'Sheet1'!$L$16"}</definedName>
    <definedName name="_phu3" localSheetId="24" hidden="1">{"'Sheet1'!$L$16"}</definedName>
    <definedName name="_phu3" hidden="1">{"'Sheet1'!$L$16"}</definedName>
    <definedName name="_qa7" localSheetId="1">#REF!</definedName>
    <definedName name="_qa7" localSheetId="6">#REF!</definedName>
    <definedName name="_qa7" localSheetId="7">#REF!</definedName>
    <definedName name="_qa7">#REF!</definedName>
    <definedName name="_qh1" localSheetId="1">#REF!</definedName>
    <definedName name="_qh1" localSheetId="6">#REF!</definedName>
    <definedName name="_qh1" localSheetId="7">#REF!</definedName>
    <definedName name="_qh1">#REF!</definedName>
    <definedName name="_qh2" localSheetId="1">#REF!</definedName>
    <definedName name="_qh2" localSheetId="6">#REF!</definedName>
    <definedName name="_qh2" localSheetId="7">#REF!</definedName>
    <definedName name="_qh2">#REF!</definedName>
    <definedName name="_qh3" localSheetId="1">#REF!</definedName>
    <definedName name="_qh3" localSheetId="6">#REF!</definedName>
    <definedName name="_qh3" localSheetId="7">#REF!</definedName>
    <definedName name="_qh3">#REF!</definedName>
    <definedName name="_qH30" localSheetId="1">#REF!</definedName>
    <definedName name="_qH30" localSheetId="6">#REF!</definedName>
    <definedName name="_qH30" localSheetId="7">#REF!</definedName>
    <definedName name="_qH30">#REF!</definedName>
    <definedName name="_qh4" localSheetId="1">#REF!</definedName>
    <definedName name="_qh4" localSheetId="6">#REF!</definedName>
    <definedName name="_qh4" localSheetId="7">#REF!</definedName>
    <definedName name="_qh4">#REF!</definedName>
    <definedName name="_qt1" localSheetId="1">#REF!</definedName>
    <definedName name="_qt1" localSheetId="6">#REF!</definedName>
    <definedName name="_qt1" localSheetId="7">#REF!</definedName>
    <definedName name="_qt1">#REF!</definedName>
    <definedName name="_qt2" localSheetId="1">#REF!</definedName>
    <definedName name="_qt2" localSheetId="6">#REF!</definedName>
    <definedName name="_qt2" localSheetId="7">#REF!</definedName>
    <definedName name="_qt2">#REF!</definedName>
    <definedName name="_qx1" localSheetId="1">#REF!</definedName>
    <definedName name="_qx1" localSheetId="6">#REF!</definedName>
    <definedName name="_qx1" localSheetId="7">#REF!</definedName>
    <definedName name="_qx1">#REF!</definedName>
    <definedName name="_qx2" localSheetId="1">#REF!</definedName>
    <definedName name="_qx2" localSheetId="6">#REF!</definedName>
    <definedName name="_qx2" localSheetId="7">#REF!</definedName>
    <definedName name="_qx2">#REF!</definedName>
    <definedName name="_qx3" localSheetId="1">#REF!</definedName>
    <definedName name="_qx3" localSheetId="6">#REF!</definedName>
    <definedName name="_qx3" localSheetId="7">#REF!</definedName>
    <definedName name="_qx3">#REF!</definedName>
    <definedName name="_qx4" localSheetId="1">#REF!</definedName>
    <definedName name="_qx4" localSheetId="6">#REF!</definedName>
    <definedName name="_qx4" localSheetId="7">#REF!</definedName>
    <definedName name="_qx4">#REF!</definedName>
    <definedName name="_qXB80" localSheetId="1">#REF!</definedName>
    <definedName name="_qXB80" localSheetId="6">#REF!</definedName>
    <definedName name="_qXB80" localSheetId="7">#REF!</definedName>
    <definedName name="_qXB80">#REF!</definedName>
    <definedName name="_R" localSheetId="1">#REF!</definedName>
    <definedName name="_R" localSheetId="6">#REF!</definedName>
    <definedName name="_R" localSheetId="7">#REF!</definedName>
    <definedName name="_R">#REF!</definedName>
    <definedName name="_RF3" localSheetId="1">#REF!</definedName>
    <definedName name="_RF3" localSheetId="6">#REF!</definedName>
    <definedName name="_RF3" localSheetId="7">#REF!</definedName>
    <definedName name="_RF3">#REF!</definedName>
    <definedName name="_rp95" localSheetId="1">#REF!</definedName>
    <definedName name="_rp95" localSheetId="6">#REF!</definedName>
    <definedName name="_rp95" localSheetId="7">#REF!</definedName>
    <definedName name="_rp95">#REF!</definedName>
    <definedName name="_rt1" localSheetId="1">#REF!</definedName>
    <definedName name="_rt1" localSheetId="6">#REF!</definedName>
    <definedName name="_rt1" localSheetId="7">#REF!</definedName>
    <definedName name="_rt1">#REF!</definedName>
    <definedName name="_san108" localSheetId="1">#REF!</definedName>
    <definedName name="_san108" localSheetId="6">#REF!</definedName>
    <definedName name="_san108" localSheetId="7">#REF!</definedName>
    <definedName name="_san108">#REF!</definedName>
    <definedName name="_san180" localSheetId="1">#REF!</definedName>
    <definedName name="_san180" localSheetId="6">#REF!</definedName>
    <definedName name="_san180" localSheetId="7">#REF!</definedName>
    <definedName name="_san180">#REF!</definedName>
    <definedName name="_san250" localSheetId="1">#REF!</definedName>
    <definedName name="_san250" localSheetId="6">#REF!</definedName>
    <definedName name="_san250" localSheetId="7">#REF!</definedName>
    <definedName name="_san250">#REF!</definedName>
    <definedName name="_san54" localSheetId="1">#REF!</definedName>
    <definedName name="_san54" localSheetId="6">#REF!</definedName>
    <definedName name="_san54" localSheetId="7">#REF!</definedName>
    <definedName name="_san54">#REF!</definedName>
    <definedName name="_san90" localSheetId="1">#REF!</definedName>
    <definedName name="_san90" localSheetId="6">#REF!</definedName>
    <definedName name="_san90" localSheetId="7">#REF!</definedName>
    <definedName name="_san90">#REF!</definedName>
    <definedName name="_sat10" localSheetId="1">#REF!</definedName>
    <definedName name="_sat10" localSheetId="6">#REF!</definedName>
    <definedName name="_sat10" localSheetId="7">#REF!</definedName>
    <definedName name="_sat10">#REF!</definedName>
    <definedName name="_sat12" localSheetId="1">#REF!</definedName>
    <definedName name="_sat12" localSheetId="6">#REF!</definedName>
    <definedName name="_sat12" localSheetId="7">#REF!</definedName>
    <definedName name="_sat12">#REF!</definedName>
    <definedName name="_sat14" localSheetId="1">#REF!</definedName>
    <definedName name="_sat14" localSheetId="6">#REF!</definedName>
    <definedName name="_sat14" localSheetId="7">#REF!</definedName>
    <definedName name="_sat14">#REF!</definedName>
    <definedName name="_sat16" localSheetId="1">#REF!</definedName>
    <definedName name="_sat16" localSheetId="6">#REF!</definedName>
    <definedName name="_sat16" localSheetId="7">#REF!</definedName>
    <definedName name="_sat16">#REF!</definedName>
    <definedName name="_sat20" localSheetId="1">#REF!</definedName>
    <definedName name="_sat20" localSheetId="6">#REF!</definedName>
    <definedName name="_sat20" localSheetId="7">#REF!</definedName>
    <definedName name="_sat20">#REF!</definedName>
    <definedName name="_Sat27" localSheetId="1">#REF!</definedName>
    <definedName name="_Sat27" localSheetId="6">#REF!</definedName>
    <definedName name="_Sat27" localSheetId="7">#REF!</definedName>
    <definedName name="_Sat27">#REF!</definedName>
    <definedName name="_Sat6" localSheetId="1">#REF!</definedName>
    <definedName name="_Sat6" localSheetId="6">#REF!</definedName>
    <definedName name="_Sat6" localSheetId="7">#REF!</definedName>
    <definedName name="_Sat6">#REF!</definedName>
    <definedName name="_sat8" localSheetId="1">#REF!</definedName>
    <definedName name="_sat8" localSheetId="6">#REF!</definedName>
    <definedName name="_sat8" localSheetId="7">#REF!</definedName>
    <definedName name="_sat8">#REF!</definedName>
    <definedName name="_sc1" localSheetId="1">#REF!</definedName>
    <definedName name="_sc1" localSheetId="6">#REF!</definedName>
    <definedName name="_sc1" localSheetId="7">#REF!</definedName>
    <definedName name="_sc1">#REF!</definedName>
    <definedName name="_SC2" localSheetId="1">#REF!</definedName>
    <definedName name="_SC2" localSheetId="6">#REF!</definedName>
    <definedName name="_SC2" localSheetId="7">#REF!</definedName>
    <definedName name="_SC2">#REF!</definedName>
    <definedName name="_sc3" localSheetId="1">#REF!</definedName>
    <definedName name="_sc3" localSheetId="6">#REF!</definedName>
    <definedName name="_sc3" localSheetId="7">#REF!</definedName>
    <definedName name="_sc3">#REF!</definedName>
    <definedName name="_Sdd24" localSheetId="1">#REF!</definedName>
    <definedName name="_Sdd24" localSheetId="6">#REF!</definedName>
    <definedName name="_Sdd24" localSheetId="7">#REF!</definedName>
    <definedName name="_Sdd24">#REF!</definedName>
    <definedName name="_Sdd33" localSheetId="1">#REF!</definedName>
    <definedName name="_Sdd33" localSheetId="6">#REF!</definedName>
    <definedName name="_Sdd33" localSheetId="7">#REF!</definedName>
    <definedName name="_Sdd33">#REF!</definedName>
    <definedName name="_Sdh24" localSheetId="1">#REF!</definedName>
    <definedName name="_Sdh24" localSheetId="6">#REF!</definedName>
    <definedName name="_Sdh24" localSheetId="7">#REF!</definedName>
    <definedName name="_Sdh24">#REF!</definedName>
    <definedName name="_Sdh33" localSheetId="1">#REF!</definedName>
    <definedName name="_Sdh33" localSheetId="6">#REF!</definedName>
    <definedName name="_Sdh33" localSheetId="7">#REF!</definedName>
    <definedName name="_Sdh33">#REF!</definedName>
    <definedName name="_sl2" localSheetId="1">#REF!</definedName>
    <definedName name="_sl2" localSheetId="6">#REF!</definedName>
    <definedName name="_sl2" localSheetId="7">#REF!</definedName>
    <definedName name="_sl2">#REF!</definedName>
    <definedName name="_slg1" localSheetId="1">#REF!</definedName>
    <definedName name="_slg1" localSheetId="6">#REF!</definedName>
    <definedName name="_slg1" localSheetId="7">#REF!</definedName>
    <definedName name="_slg1">#REF!</definedName>
    <definedName name="_slg2" localSheetId="1">#REF!</definedName>
    <definedName name="_slg2" localSheetId="6">#REF!</definedName>
    <definedName name="_slg2" localSheetId="7">#REF!</definedName>
    <definedName name="_slg2">#REF!</definedName>
    <definedName name="_slg3" localSheetId="1">#REF!</definedName>
    <definedName name="_slg3" localSheetId="6">#REF!</definedName>
    <definedName name="_slg3" localSheetId="7">#REF!</definedName>
    <definedName name="_slg3">#REF!</definedName>
    <definedName name="_slg4" localSheetId="1">#REF!</definedName>
    <definedName name="_slg4" localSheetId="6">#REF!</definedName>
    <definedName name="_slg4" localSheetId="7">#REF!</definedName>
    <definedName name="_slg4">#REF!</definedName>
    <definedName name="_slg5" localSheetId="1">#REF!</definedName>
    <definedName name="_slg5" localSheetId="6">#REF!</definedName>
    <definedName name="_slg5" localSheetId="7">#REF!</definedName>
    <definedName name="_slg5">#REF!</definedName>
    <definedName name="_slg6" localSheetId="1">#REF!</definedName>
    <definedName name="_slg6" localSheetId="6">#REF!</definedName>
    <definedName name="_slg6" localSheetId="7">#REF!</definedName>
    <definedName name="_slg6">#REF!</definedName>
    <definedName name="_SN3" localSheetId="1">#REF!</definedName>
    <definedName name="_SN3" localSheetId="6">#REF!</definedName>
    <definedName name="_SN3" localSheetId="7">#REF!</definedName>
    <definedName name="_SN3">#REF!</definedName>
    <definedName name="_so1517" localSheetId="1">#REF!</definedName>
    <definedName name="_so1517" localSheetId="6">#REF!</definedName>
    <definedName name="_so1517" localSheetId="7">#REF!</definedName>
    <definedName name="_so1517">#REF!</definedName>
    <definedName name="_so1717" localSheetId="1">#REF!</definedName>
    <definedName name="_so1717" localSheetId="6">#REF!</definedName>
    <definedName name="_so1717" localSheetId="7">#REF!</definedName>
    <definedName name="_so1717">#REF!</definedName>
    <definedName name="_SOC10">0.3456</definedName>
    <definedName name="_SOC8">0.2827</definedName>
    <definedName name="_soi2" localSheetId="1">#REF!</definedName>
    <definedName name="_soi2" localSheetId="6">#REF!</definedName>
    <definedName name="_soi2" localSheetId="7">#REF!</definedName>
    <definedName name="_soi2">#REF!</definedName>
    <definedName name="_soi3" localSheetId="1">#REF!</definedName>
    <definedName name="_soi3" localSheetId="6">#REF!</definedName>
    <definedName name="_soi3" localSheetId="7">#REF!</definedName>
    <definedName name="_soi3">#REF!</definedName>
    <definedName name="_Sort" localSheetId="1" hidden="1">#REF!</definedName>
    <definedName name="_Sort" localSheetId="6" hidden="1">#REF!</definedName>
    <definedName name="_Sort" localSheetId="5" hidden="1">#REF!</definedName>
    <definedName name="_Sort" localSheetId="7"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1">#REF!</definedName>
    <definedName name="_Stb24" localSheetId="6">#REF!</definedName>
    <definedName name="_Stb24" localSheetId="7">#REF!</definedName>
    <definedName name="_Stb24">#REF!</definedName>
    <definedName name="_Stb33" localSheetId="1">#REF!</definedName>
    <definedName name="_Stb33" localSheetId="6">#REF!</definedName>
    <definedName name="_Stb33" localSheetId="7">#REF!</definedName>
    <definedName name="_Stb33">#REF!</definedName>
    <definedName name="_sua20" localSheetId="1">#REF!</definedName>
    <definedName name="_sua20" localSheetId="6">#REF!</definedName>
    <definedName name="_sua20" localSheetId="7">#REF!</definedName>
    <definedName name="_sua20">#REF!</definedName>
    <definedName name="_sua30" localSheetId="1">#REF!</definedName>
    <definedName name="_sua30" localSheetId="6">#REF!</definedName>
    <definedName name="_sua30" localSheetId="7">#REF!</definedName>
    <definedName name="_sua30">#REF!</definedName>
    <definedName name="_T12" localSheetId="22" hidden="1">{"'Sheet1'!$L$16"}</definedName>
    <definedName name="_T12" localSheetId="24" hidden="1">{"'Sheet1'!$L$16"}</definedName>
    <definedName name="_T12" hidden="1">{"'Sheet1'!$L$16"}</definedName>
    <definedName name="_ta1" localSheetId="1">#REF!</definedName>
    <definedName name="_ta1" localSheetId="6">#REF!</definedName>
    <definedName name="_ta1" localSheetId="7">#REF!</definedName>
    <definedName name="_ta1">#REF!</definedName>
    <definedName name="_ta2" localSheetId="1">#REF!</definedName>
    <definedName name="_ta2" localSheetId="6">#REF!</definedName>
    <definedName name="_ta2" localSheetId="7">#REF!</definedName>
    <definedName name="_ta2">#REF!</definedName>
    <definedName name="_ta3" localSheetId="1">#REF!</definedName>
    <definedName name="_ta3" localSheetId="6">#REF!</definedName>
    <definedName name="_ta3" localSheetId="7">#REF!</definedName>
    <definedName name="_ta3">#REF!</definedName>
    <definedName name="_ta4" localSheetId="1">#REF!</definedName>
    <definedName name="_ta4" localSheetId="6">#REF!</definedName>
    <definedName name="_ta4" localSheetId="7">#REF!</definedName>
    <definedName name="_ta4">#REF!</definedName>
    <definedName name="_ta5" localSheetId="1">#REF!</definedName>
    <definedName name="_ta5" localSheetId="6">#REF!</definedName>
    <definedName name="_ta5" localSheetId="7">#REF!</definedName>
    <definedName name="_ta5">#REF!</definedName>
    <definedName name="_ta6" localSheetId="1">#REF!</definedName>
    <definedName name="_ta6" localSheetId="6">#REF!</definedName>
    <definedName name="_ta6" localSheetId="7">#REF!</definedName>
    <definedName name="_ta6">#REF!</definedName>
    <definedName name="_TB1" localSheetId="1">#REF!</definedName>
    <definedName name="_TB1" localSheetId="6">#REF!</definedName>
    <definedName name="_TB1" localSheetId="7">#REF!</definedName>
    <definedName name="_TB1">#REF!</definedName>
    <definedName name="_tb2" localSheetId="1">#REF!</definedName>
    <definedName name="_tb2" localSheetId="6">#REF!</definedName>
    <definedName name="_tb2" localSheetId="7">#REF!</definedName>
    <definedName name="_tb2">#REF!</definedName>
    <definedName name="_tb3" localSheetId="1">#REF!</definedName>
    <definedName name="_tb3" localSheetId="6">#REF!</definedName>
    <definedName name="_tb3" localSheetId="7">#REF!</definedName>
    <definedName name="_tb3">#REF!</definedName>
    <definedName name="_tb4" localSheetId="1">#REF!</definedName>
    <definedName name="_tb4" localSheetId="6">#REF!</definedName>
    <definedName name="_tb4" localSheetId="7">#REF!</definedName>
    <definedName name="_tb4">#REF!</definedName>
    <definedName name="_TC07" localSheetId="22" hidden="1">{"'Sheet1'!$L$16"}</definedName>
    <definedName name="_TC07" localSheetId="24" hidden="1">{"'Sheet1'!$L$16"}</definedName>
    <definedName name="_TC07" hidden="1">{"'Sheet1'!$L$16"}</definedName>
    <definedName name="_tc1" localSheetId="1">#REF!</definedName>
    <definedName name="_tc1" localSheetId="6">#REF!</definedName>
    <definedName name="_tc1" localSheetId="7">#REF!</definedName>
    <definedName name="_tc1">#REF!</definedName>
    <definedName name="_tct5" localSheetId="1">#REF!</definedName>
    <definedName name="_tct5" localSheetId="6">#REF!</definedName>
    <definedName name="_tct5" localSheetId="7">#REF!</definedName>
    <definedName name="_tct5">#REF!</definedName>
    <definedName name="_td1" localSheetId="1">#REF!</definedName>
    <definedName name="_td1" localSheetId="6">#REF!</definedName>
    <definedName name="_td1" localSheetId="7">#REF!</definedName>
    <definedName name="_td1">#REF!</definedName>
    <definedName name="_te1" localSheetId="1">#REF!</definedName>
    <definedName name="_te1" localSheetId="6">#REF!</definedName>
    <definedName name="_te1" localSheetId="7">#REF!</definedName>
    <definedName name="_te1">#REF!</definedName>
    <definedName name="_te2" localSheetId="1">#REF!</definedName>
    <definedName name="_te2" localSheetId="6">#REF!</definedName>
    <definedName name="_te2" localSheetId="7">#REF!</definedName>
    <definedName name="_te2">#REF!</definedName>
    <definedName name="_tg1" localSheetId="1">#REF!</definedName>
    <definedName name="_tg1" localSheetId="6">#REF!</definedName>
    <definedName name="_tg1" localSheetId="7">#REF!</definedName>
    <definedName name="_tg1">#REF!</definedName>
    <definedName name="_tg427" localSheetId="1">#REF!</definedName>
    <definedName name="_tg427" localSheetId="6">#REF!</definedName>
    <definedName name="_tg427" localSheetId="7">#REF!</definedName>
    <definedName name="_tg427">#REF!</definedName>
    <definedName name="_TK155" localSheetId="1">#REF!</definedName>
    <definedName name="_TK155" localSheetId="6">#REF!</definedName>
    <definedName name="_TK155" localSheetId="7">#REF!</definedName>
    <definedName name="_TK155">#REF!</definedName>
    <definedName name="_TK422" localSheetId="1">#REF!</definedName>
    <definedName name="_TK422" localSheetId="6">#REF!</definedName>
    <definedName name="_TK422" localSheetId="7">#REF!</definedName>
    <definedName name="_TK422">#REF!</definedName>
    <definedName name="_TL1" localSheetId="1">#REF!</definedName>
    <definedName name="_TL1" localSheetId="6">#REF!</definedName>
    <definedName name="_TL1" localSheetId="7">#REF!</definedName>
    <definedName name="_TL1">#REF!</definedName>
    <definedName name="_TL2" localSheetId="1">#REF!</definedName>
    <definedName name="_TL2" localSheetId="6">#REF!</definedName>
    <definedName name="_TL2" localSheetId="7">#REF!</definedName>
    <definedName name="_TL2">#REF!</definedName>
    <definedName name="_TL3" localSheetId="1">#REF!</definedName>
    <definedName name="_TL3" localSheetId="6">#REF!</definedName>
    <definedName name="_TL3" localSheetId="7">#REF!</definedName>
    <definedName name="_TL3">#REF!</definedName>
    <definedName name="_TLA120" localSheetId="1">#REF!</definedName>
    <definedName name="_TLA120" localSheetId="6">#REF!</definedName>
    <definedName name="_TLA120" localSheetId="7">#REF!</definedName>
    <definedName name="_TLA120">#REF!</definedName>
    <definedName name="_TLA35" localSheetId="1">#REF!</definedName>
    <definedName name="_TLA35" localSheetId="6">#REF!</definedName>
    <definedName name="_TLA35" localSheetId="7">#REF!</definedName>
    <definedName name="_TLA35">#REF!</definedName>
    <definedName name="_TLA50" localSheetId="1">#REF!</definedName>
    <definedName name="_TLA50" localSheetId="6">#REF!</definedName>
    <definedName name="_TLA50" localSheetId="7">#REF!</definedName>
    <definedName name="_TLA50">#REF!</definedName>
    <definedName name="_TLA70" localSheetId="1">#REF!</definedName>
    <definedName name="_TLA70" localSheetId="6">#REF!</definedName>
    <definedName name="_TLA70" localSheetId="7">#REF!</definedName>
    <definedName name="_TLA70">#REF!</definedName>
    <definedName name="_TLA95" localSheetId="1">#REF!</definedName>
    <definedName name="_TLA95" localSheetId="6">#REF!</definedName>
    <definedName name="_TLA95" localSheetId="7">#REF!</definedName>
    <definedName name="_TLA95">#REF!</definedName>
    <definedName name="_tld2" localSheetId="1">#REF!</definedName>
    <definedName name="_tld2" localSheetId="6">#REF!</definedName>
    <definedName name="_tld2" localSheetId="7">#REF!</definedName>
    <definedName name="_tld2">#REF!</definedName>
    <definedName name="_tlp3" localSheetId="1">#REF!</definedName>
    <definedName name="_tlp3" localSheetId="6">#REF!</definedName>
    <definedName name="_tlp3" localSheetId="7">#REF!</definedName>
    <definedName name="_tlp3">#REF!</definedName>
    <definedName name="_tp2" localSheetId="1">#REF!</definedName>
    <definedName name="_tp2" localSheetId="6">#REF!</definedName>
    <definedName name="_tp2" localSheetId="7">#REF!</definedName>
    <definedName name="_tp2">#REF!</definedName>
    <definedName name="_TS2" localSheetId="1">#REF!</definedName>
    <definedName name="_TS2" localSheetId="6">#REF!</definedName>
    <definedName name="_TS2" localSheetId="7">#REF!</definedName>
    <definedName name="_TS2">#REF!</definedName>
    <definedName name="_tt3" localSheetId="22" hidden="1">{"'Sheet1'!$L$16"}</definedName>
    <definedName name="_tt3" localSheetId="24" hidden="1">{"'Sheet1'!$L$16"}</definedName>
    <definedName name="_tt3" hidden="1">{"'Sheet1'!$L$16"}</definedName>
    <definedName name="_TT31" localSheetId="22" hidden="1">{"'Sheet1'!$L$16"}</definedName>
    <definedName name="_TT31" localSheetId="24" hidden="1">{"'Sheet1'!$L$16"}</definedName>
    <definedName name="_TT31" hidden="1">{"'Sheet1'!$L$16"}</definedName>
    <definedName name="_TVL1" localSheetId="1">#REF!</definedName>
    <definedName name="_TVL1" localSheetId="6">#REF!</definedName>
    <definedName name="_TVL1" localSheetId="7">#REF!</definedName>
    <definedName name="_TVL1">#REF!</definedName>
    <definedName name="_tz593" localSheetId="1">#REF!</definedName>
    <definedName name="_tz593" localSheetId="6">#REF!</definedName>
    <definedName name="_tz593" localSheetId="7">#REF!</definedName>
    <definedName name="_tz593">#REF!</definedName>
    <definedName name="_TH1" localSheetId="1">#REF!</definedName>
    <definedName name="_TH1" localSheetId="6">#REF!</definedName>
    <definedName name="_TH1" localSheetId="7">#REF!</definedName>
    <definedName name="_TH1">#REF!</definedName>
    <definedName name="_TH2" localSheetId="22" hidden="1">{"'Sheet1'!$L$16"}</definedName>
    <definedName name="_TH2" localSheetId="24" hidden="1">{"'Sheet1'!$L$16"}</definedName>
    <definedName name="_TH2" hidden="1">{"'Sheet1'!$L$16"}</definedName>
    <definedName name="_TH20" localSheetId="1">#REF!</definedName>
    <definedName name="_TH20" localSheetId="6">#REF!</definedName>
    <definedName name="_TH20" localSheetId="7">#REF!</definedName>
    <definedName name="_TH20">#REF!</definedName>
    <definedName name="_TH3" localSheetId="1">#REF!</definedName>
    <definedName name="_TH3" localSheetId="6">#REF!</definedName>
    <definedName name="_TH3" localSheetId="7">#REF!</definedName>
    <definedName name="_TH3">#REF!</definedName>
    <definedName name="_TH35" localSheetId="1">#REF!</definedName>
    <definedName name="_TH35" localSheetId="6">#REF!</definedName>
    <definedName name="_TH35" localSheetId="7">#REF!</definedName>
    <definedName name="_TH35">#REF!</definedName>
    <definedName name="_TH50" localSheetId="1">#REF!</definedName>
    <definedName name="_TH50" localSheetId="6">#REF!</definedName>
    <definedName name="_TH50" localSheetId="7">#REF!</definedName>
    <definedName name="_TH50">#REF!</definedName>
    <definedName name="_tra100" localSheetId="1">#REF!</definedName>
    <definedName name="_tra100" localSheetId="6">#REF!</definedName>
    <definedName name="_tra100" localSheetId="7">#REF!</definedName>
    <definedName name="_tra100">#REF!</definedName>
    <definedName name="_tra102" localSheetId="1">#REF!</definedName>
    <definedName name="_tra102" localSheetId="6">#REF!</definedName>
    <definedName name="_tra102" localSheetId="7">#REF!</definedName>
    <definedName name="_tra102">#REF!</definedName>
    <definedName name="_tra104" localSheetId="1">#REF!</definedName>
    <definedName name="_tra104" localSheetId="6">#REF!</definedName>
    <definedName name="_tra104" localSheetId="7">#REF!</definedName>
    <definedName name="_tra104">#REF!</definedName>
    <definedName name="_tra106" localSheetId="1">#REF!</definedName>
    <definedName name="_tra106" localSheetId="6">#REF!</definedName>
    <definedName name="_tra106" localSheetId="7">#REF!</definedName>
    <definedName name="_tra106">#REF!</definedName>
    <definedName name="_tra108" localSheetId="1">#REF!</definedName>
    <definedName name="_tra108" localSheetId="6">#REF!</definedName>
    <definedName name="_tra108" localSheetId="7">#REF!</definedName>
    <definedName name="_tra108">#REF!</definedName>
    <definedName name="_tra110" localSheetId="1">#REF!</definedName>
    <definedName name="_tra110" localSheetId="6">#REF!</definedName>
    <definedName name="_tra110" localSheetId="7">#REF!</definedName>
    <definedName name="_tra110">#REF!</definedName>
    <definedName name="_tra112" localSheetId="1">#REF!</definedName>
    <definedName name="_tra112" localSheetId="6">#REF!</definedName>
    <definedName name="_tra112" localSheetId="7">#REF!</definedName>
    <definedName name="_tra112">#REF!</definedName>
    <definedName name="_tra114" localSheetId="1">#REF!</definedName>
    <definedName name="_tra114" localSheetId="6">#REF!</definedName>
    <definedName name="_tra114" localSheetId="7">#REF!</definedName>
    <definedName name="_tra114">#REF!</definedName>
    <definedName name="_tra116" localSheetId="1">#REF!</definedName>
    <definedName name="_tra116" localSheetId="6">#REF!</definedName>
    <definedName name="_tra116" localSheetId="7">#REF!</definedName>
    <definedName name="_tra116">#REF!</definedName>
    <definedName name="_tra118" localSheetId="1">#REF!</definedName>
    <definedName name="_tra118" localSheetId="6">#REF!</definedName>
    <definedName name="_tra118" localSheetId="7">#REF!</definedName>
    <definedName name="_tra118">#REF!</definedName>
    <definedName name="_tra120" localSheetId="1">#REF!</definedName>
    <definedName name="_tra120" localSheetId="6">#REF!</definedName>
    <definedName name="_tra120" localSheetId="7">#REF!</definedName>
    <definedName name="_tra120">#REF!</definedName>
    <definedName name="_tra122" localSheetId="1">#REF!</definedName>
    <definedName name="_tra122" localSheetId="6">#REF!</definedName>
    <definedName name="_tra122" localSheetId="7">#REF!</definedName>
    <definedName name="_tra122">#REF!</definedName>
    <definedName name="_tra124" localSheetId="1">#REF!</definedName>
    <definedName name="_tra124" localSheetId="6">#REF!</definedName>
    <definedName name="_tra124" localSheetId="7">#REF!</definedName>
    <definedName name="_tra124">#REF!</definedName>
    <definedName name="_tra126" localSheetId="1">#REF!</definedName>
    <definedName name="_tra126" localSheetId="6">#REF!</definedName>
    <definedName name="_tra126" localSheetId="7">#REF!</definedName>
    <definedName name="_tra126">#REF!</definedName>
    <definedName name="_tra128" localSheetId="1">#REF!</definedName>
    <definedName name="_tra128" localSheetId="6">#REF!</definedName>
    <definedName name="_tra128" localSheetId="7">#REF!</definedName>
    <definedName name="_tra128">#REF!</definedName>
    <definedName name="_tra130" localSheetId="1">#REF!</definedName>
    <definedName name="_tra130" localSheetId="6">#REF!</definedName>
    <definedName name="_tra130" localSheetId="7">#REF!</definedName>
    <definedName name="_tra130">#REF!</definedName>
    <definedName name="_tra132" localSheetId="1">#REF!</definedName>
    <definedName name="_tra132" localSheetId="6">#REF!</definedName>
    <definedName name="_tra132" localSheetId="7">#REF!</definedName>
    <definedName name="_tra132">#REF!</definedName>
    <definedName name="_tra134" localSheetId="1">#REF!</definedName>
    <definedName name="_tra134" localSheetId="6">#REF!</definedName>
    <definedName name="_tra134" localSheetId="7">#REF!</definedName>
    <definedName name="_tra134">#REF!</definedName>
    <definedName name="_tra136" localSheetId="1">#REF!</definedName>
    <definedName name="_tra136" localSheetId="6">#REF!</definedName>
    <definedName name="_tra136" localSheetId="7">#REF!</definedName>
    <definedName name="_tra136">#REF!</definedName>
    <definedName name="_tra138" localSheetId="1">#REF!</definedName>
    <definedName name="_tra138" localSheetId="6">#REF!</definedName>
    <definedName name="_tra138" localSheetId="7">#REF!</definedName>
    <definedName name="_tra138">#REF!</definedName>
    <definedName name="_tra140" localSheetId="1">#REF!</definedName>
    <definedName name="_tra140" localSheetId="6">#REF!</definedName>
    <definedName name="_tra140" localSheetId="7">#REF!</definedName>
    <definedName name="_tra140">#REF!</definedName>
    <definedName name="_tra2005" localSheetId="1">#REF!</definedName>
    <definedName name="_tra2005" localSheetId="6">#REF!</definedName>
    <definedName name="_tra2005" localSheetId="7">#REF!</definedName>
    <definedName name="_tra2005">#REF!</definedName>
    <definedName name="_tra70" localSheetId="1">#REF!</definedName>
    <definedName name="_tra70" localSheetId="6">#REF!</definedName>
    <definedName name="_tra70" localSheetId="7">#REF!</definedName>
    <definedName name="_tra70">#REF!</definedName>
    <definedName name="_tra72" localSheetId="1">#REF!</definedName>
    <definedName name="_tra72" localSheetId="6">#REF!</definedName>
    <definedName name="_tra72" localSheetId="7">#REF!</definedName>
    <definedName name="_tra72">#REF!</definedName>
    <definedName name="_tra74" localSheetId="1">#REF!</definedName>
    <definedName name="_tra74" localSheetId="6">#REF!</definedName>
    <definedName name="_tra74" localSheetId="7">#REF!</definedName>
    <definedName name="_tra74">#REF!</definedName>
    <definedName name="_tra76" localSheetId="1">#REF!</definedName>
    <definedName name="_tra76" localSheetId="6">#REF!</definedName>
    <definedName name="_tra76" localSheetId="7">#REF!</definedName>
    <definedName name="_tra76">#REF!</definedName>
    <definedName name="_tra78" localSheetId="1">#REF!</definedName>
    <definedName name="_tra78" localSheetId="6">#REF!</definedName>
    <definedName name="_tra78" localSheetId="7">#REF!</definedName>
    <definedName name="_tra78">#REF!</definedName>
    <definedName name="_tra79" localSheetId="1">#REF!</definedName>
    <definedName name="_tra79" localSheetId="6">#REF!</definedName>
    <definedName name="_tra79" localSheetId="7">#REF!</definedName>
    <definedName name="_tra79">#REF!</definedName>
    <definedName name="_tra80" localSheetId="1">#REF!</definedName>
    <definedName name="_tra80" localSheetId="6">#REF!</definedName>
    <definedName name="_tra80" localSheetId="7">#REF!</definedName>
    <definedName name="_tra80">#REF!</definedName>
    <definedName name="_tra82" localSheetId="1">#REF!</definedName>
    <definedName name="_tra82" localSheetId="6">#REF!</definedName>
    <definedName name="_tra82" localSheetId="7">#REF!</definedName>
    <definedName name="_tra82">#REF!</definedName>
    <definedName name="_tra84" localSheetId="1">#REF!</definedName>
    <definedName name="_tra84" localSheetId="6">#REF!</definedName>
    <definedName name="_tra84" localSheetId="7">#REF!</definedName>
    <definedName name="_tra84">#REF!</definedName>
    <definedName name="_tra86" localSheetId="1">#REF!</definedName>
    <definedName name="_tra86" localSheetId="6">#REF!</definedName>
    <definedName name="_tra86" localSheetId="7">#REF!</definedName>
    <definedName name="_tra86">#REF!</definedName>
    <definedName name="_tra88" localSheetId="1">#REF!</definedName>
    <definedName name="_tra88" localSheetId="6">#REF!</definedName>
    <definedName name="_tra88" localSheetId="7">#REF!</definedName>
    <definedName name="_tra88">#REF!</definedName>
    <definedName name="_tra90" localSheetId="1">#REF!</definedName>
    <definedName name="_tra90" localSheetId="6">#REF!</definedName>
    <definedName name="_tra90" localSheetId="7">#REF!</definedName>
    <definedName name="_tra90">#REF!</definedName>
    <definedName name="_tra92" localSheetId="1">#REF!</definedName>
    <definedName name="_tra92" localSheetId="6">#REF!</definedName>
    <definedName name="_tra92" localSheetId="7">#REF!</definedName>
    <definedName name="_tra92">#REF!</definedName>
    <definedName name="_tra94" localSheetId="1">#REF!</definedName>
    <definedName name="_tra94" localSheetId="6">#REF!</definedName>
    <definedName name="_tra94" localSheetId="7">#REF!</definedName>
    <definedName name="_tra94">#REF!</definedName>
    <definedName name="_tra96" localSheetId="1">#REF!</definedName>
    <definedName name="_tra96" localSheetId="6">#REF!</definedName>
    <definedName name="_tra96" localSheetId="7">#REF!</definedName>
    <definedName name="_tra96">#REF!</definedName>
    <definedName name="_tra98" localSheetId="1">#REF!</definedName>
    <definedName name="_tra98" localSheetId="6">#REF!</definedName>
    <definedName name="_tra98" localSheetId="7">#REF!</definedName>
    <definedName name="_tra98">#REF!</definedName>
    <definedName name="_Tru21" localSheetId="22" hidden="1">{"'Sheet1'!$L$16"}</definedName>
    <definedName name="_Tru21" localSheetId="24" hidden="1">{"'Sheet1'!$L$16"}</definedName>
    <definedName name="_Tru21" hidden="1">{"'Sheet1'!$L$16"}</definedName>
    <definedName name="_ui100" localSheetId="1">#REF!</definedName>
    <definedName name="_ui100" localSheetId="6">#REF!</definedName>
    <definedName name="_ui100" localSheetId="7">#REF!</definedName>
    <definedName name="_ui100">#REF!</definedName>
    <definedName name="_ui105" localSheetId="1">#REF!</definedName>
    <definedName name="_ui105" localSheetId="6">#REF!</definedName>
    <definedName name="_ui105" localSheetId="7">#REF!</definedName>
    <definedName name="_ui105">#REF!</definedName>
    <definedName name="_ui108" localSheetId="1">#REF!</definedName>
    <definedName name="_ui108" localSheetId="6">#REF!</definedName>
    <definedName name="_ui108" localSheetId="7">#REF!</definedName>
    <definedName name="_ui108">#REF!</definedName>
    <definedName name="_ui130" localSheetId="1">#REF!</definedName>
    <definedName name="_ui130" localSheetId="6">#REF!</definedName>
    <definedName name="_ui130" localSheetId="7">#REF!</definedName>
    <definedName name="_ui130">#REF!</definedName>
    <definedName name="_ui140" localSheetId="1">#REF!</definedName>
    <definedName name="_ui140" localSheetId="6">#REF!</definedName>
    <definedName name="_ui140" localSheetId="7">#REF!</definedName>
    <definedName name="_ui140">#REF!</definedName>
    <definedName name="_ui160" localSheetId="1">#REF!</definedName>
    <definedName name="_ui160" localSheetId="6">#REF!</definedName>
    <definedName name="_ui160" localSheetId="7">#REF!</definedName>
    <definedName name="_ui160">#REF!</definedName>
    <definedName name="_ui180" localSheetId="1">#REF!</definedName>
    <definedName name="_ui180" localSheetId="6">#REF!</definedName>
    <definedName name="_ui180" localSheetId="7">#REF!</definedName>
    <definedName name="_ui180">#REF!</definedName>
    <definedName name="_ui250" localSheetId="1">#REF!</definedName>
    <definedName name="_ui250" localSheetId="6">#REF!</definedName>
    <definedName name="_ui250" localSheetId="7">#REF!</definedName>
    <definedName name="_ui250">#REF!</definedName>
    <definedName name="_ui271" localSheetId="1">#REF!</definedName>
    <definedName name="_ui271" localSheetId="6">#REF!</definedName>
    <definedName name="_ui271" localSheetId="7">#REF!</definedName>
    <definedName name="_ui271">#REF!</definedName>
    <definedName name="_ui320" localSheetId="1">#REF!</definedName>
    <definedName name="_ui320" localSheetId="6">#REF!</definedName>
    <definedName name="_ui320" localSheetId="7">#REF!</definedName>
    <definedName name="_ui320">#REF!</definedName>
    <definedName name="_ui45" localSheetId="1">#REF!</definedName>
    <definedName name="_ui45" localSheetId="6">#REF!</definedName>
    <definedName name="_ui45" localSheetId="7">#REF!</definedName>
    <definedName name="_ui45">#REF!</definedName>
    <definedName name="_ui50" localSheetId="1">#REF!</definedName>
    <definedName name="_ui50" localSheetId="6">#REF!</definedName>
    <definedName name="_ui50" localSheetId="7">#REF!</definedName>
    <definedName name="_ui50">#REF!</definedName>
    <definedName name="_ui54" localSheetId="1">#REF!</definedName>
    <definedName name="_ui54" localSheetId="6">#REF!</definedName>
    <definedName name="_ui54" localSheetId="7">#REF!</definedName>
    <definedName name="_ui54">#REF!</definedName>
    <definedName name="_ui65" localSheetId="1">#REF!</definedName>
    <definedName name="_ui65" localSheetId="6">#REF!</definedName>
    <definedName name="_ui65" localSheetId="7">#REF!</definedName>
    <definedName name="_ui65">#REF!</definedName>
    <definedName name="_ui75" localSheetId="1">#REF!</definedName>
    <definedName name="_ui75" localSheetId="6">#REF!</definedName>
    <definedName name="_ui75" localSheetId="7">#REF!</definedName>
    <definedName name="_ui75">#REF!</definedName>
    <definedName name="_ui80" localSheetId="1">#REF!</definedName>
    <definedName name="_ui80" localSheetId="6">#REF!</definedName>
    <definedName name="_ui80" localSheetId="7">#REF!</definedName>
    <definedName name="_ui80">#REF!</definedName>
    <definedName name="_UT2" localSheetId="1">#REF!</definedName>
    <definedName name="_UT2" localSheetId="6">#REF!</definedName>
    <definedName name="_UT2" localSheetId="7">#REF!</definedName>
    <definedName name="_UT2">#REF!</definedName>
    <definedName name="_vc1" localSheetId="1">#REF!</definedName>
    <definedName name="_vc1" localSheetId="6">#REF!</definedName>
    <definedName name="_vc1" localSheetId="7">#REF!</definedName>
    <definedName name="_vc1">#REF!</definedName>
    <definedName name="_vc2" localSheetId="1">#REF!</definedName>
    <definedName name="_vc2" localSheetId="6">#REF!</definedName>
    <definedName name="_vc2" localSheetId="7">#REF!</definedName>
    <definedName name="_vc2">#REF!</definedName>
    <definedName name="_vc3" localSheetId="1">#REF!</definedName>
    <definedName name="_vc3" localSheetId="6">#REF!</definedName>
    <definedName name="_vc3" localSheetId="7">#REF!</definedName>
    <definedName name="_vc3">#REF!</definedName>
    <definedName name="_Vh2" localSheetId="1">#REF!</definedName>
    <definedName name="_Vh2" localSheetId="6">#REF!</definedName>
    <definedName name="_Vh2" localSheetId="7">#REF!</definedName>
    <definedName name="_Vh2">#REF!</definedName>
    <definedName name="_VL1" localSheetId="1">#REF!</definedName>
    <definedName name="_VL1" localSheetId="6">#REF!</definedName>
    <definedName name="_VL1" localSheetId="7">#REF!</definedName>
    <definedName name="_VL1">#REF!</definedName>
    <definedName name="_vl10" localSheetId="1">#REF!</definedName>
    <definedName name="_vl10" localSheetId="6">#REF!</definedName>
    <definedName name="_vl10" localSheetId="7">#REF!</definedName>
    <definedName name="_vl10">#REF!</definedName>
    <definedName name="_VL100" localSheetId="1">#REF!</definedName>
    <definedName name="_VL100" localSheetId="6">#REF!</definedName>
    <definedName name="_VL100" localSheetId="7">#REF!</definedName>
    <definedName name="_VL100">#REF!</definedName>
    <definedName name="_vl2" localSheetId="22" hidden="1">{"'Sheet1'!$L$16"}</definedName>
    <definedName name="_vl2" localSheetId="24" hidden="1">{"'Sheet1'!$L$16"}</definedName>
    <definedName name="_vl2" hidden="1">{"'Sheet1'!$L$16"}</definedName>
    <definedName name="_VL200" localSheetId="1">#REF!</definedName>
    <definedName name="_VL200" localSheetId="6">#REF!</definedName>
    <definedName name="_VL200" localSheetId="7">#REF!</definedName>
    <definedName name="_VL200">#REF!</definedName>
    <definedName name="_VL250" localSheetId="1">#REF!</definedName>
    <definedName name="_VL250" localSheetId="6">#REF!</definedName>
    <definedName name="_VL250" localSheetId="7">#REF!</definedName>
    <definedName name="_VL250">#REF!</definedName>
    <definedName name="_vl3" localSheetId="1">#REF!</definedName>
    <definedName name="_vl3" localSheetId="6">#REF!</definedName>
    <definedName name="_vl3" localSheetId="7">#REF!</definedName>
    <definedName name="_vl3">#REF!</definedName>
    <definedName name="_vl4" localSheetId="1">#REF!</definedName>
    <definedName name="_vl4" localSheetId="6">#REF!</definedName>
    <definedName name="_vl4" localSheetId="7">#REF!</definedName>
    <definedName name="_vl4">#REF!</definedName>
    <definedName name="_vl5" localSheetId="1">#REF!</definedName>
    <definedName name="_vl5" localSheetId="6">#REF!</definedName>
    <definedName name="_vl5" localSheetId="7">#REF!</definedName>
    <definedName name="_vl5">#REF!</definedName>
    <definedName name="_vl6" localSheetId="1">#REF!</definedName>
    <definedName name="_vl6" localSheetId="6">#REF!</definedName>
    <definedName name="_vl6" localSheetId="7">#REF!</definedName>
    <definedName name="_vl6">#REF!</definedName>
    <definedName name="_vl7" localSheetId="1">#REF!</definedName>
    <definedName name="_vl7" localSheetId="6">#REF!</definedName>
    <definedName name="_vl7" localSheetId="7">#REF!</definedName>
    <definedName name="_vl7">#REF!</definedName>
    <definedName name="_vl8" localSheetId="1">#REF!</definedName>
    <definedName name="_vl8" localSheetId="6">#REF!</definedName>
    <definedName name="_vl8" localSheetId="7">#REF!</definedName>
    <definedName name="_vl8">#REF!</definedName>
    <definedName name="_vl9" localSheetId="1">#REF!</definedName>
    <definedName name="_vl9" localSheetId="6">#REF!</definedName>
    <definedName name="_vl9" localSheetId="7">#REF!</definedName>
    <definedName name="_vl9">#REF!</definedName>
    <definedName name="_vlt2" localSheetId="1">#REF!</definedName>
    <definedName name="_vlt2" localSheetId="6">#REF!</definedName>
    <definedName name="_vlt2" localSheetId="7">#REF!</definedName>
    <definedName name="_vlt2">#REF!</definedName>
    <definedName name="_vlt3" localSheetId="1">#REF!</definedName>
    <definedName name="_vlt3" localSheetId="6">#REF!</definedName>
    <definedName name="_vlt3" localSheetId="7">#REF!</definedName>
    <definedName name="_vlt3">#REF!</definedName>
    <definedName name="_vlt4" localSheetId="1">#REF!</definedName>
    <definedName name="_vlt4" localSheetId="6">#REF!</definedName>
    <definedName name="_vlt4" localSheetId="7">#REF!</definedName>
    <definedName name="_vlt4">#REF!</definedName>
    <definedName name="_vlt5" localSheetId="1">#REF!</definedName>
    <definedName name="_vlt5" localSheetId="6">#REF!</definedName>
    <definedName name="_vlt5" localSheetId="7">#REF!</definedName>
    <definedName name="_vlt5">#REF!</definedName>
    <definedName name="_vlt6" localSheetId="1">#REF!</definedName>
    <definedName name="_vlt6" localSheetId="6">#REF!</definedName>
    <definedName name="_vlt6" localSheetId="7">#REF!</definedName>
    <definedName name="_vlt6">#REF!</definedName>
    <definedName name="_vlt7" localSheetId="1">#REF!</definedName>
    <definedName name="_vlt7" localSheetId="6">#REF!</definedName>
    <definedName name="_vlt7" localSheetId="7">#REF!</definedName>
    <definedName name="_vlt7">#REF!</definedName>
    <definedName name="_vlt8" localSheetId="1">#REF!</definedName>
    <definedName name="_vlt8" localSheetId="6">#REF!</definedName>
    <definedName name="_vlt8" localSheetId="7">#REF!</definedName>
    <definedName name="_vlt8">#REF!</definedName>
    <definedName name="_xb80" localSheetId="1">#REF!</definedName>
    <definedName name="_xb80" localSheetId="6">#REF!</definedName>
    <definedName name="_xb80" localSheetId="7">#REF!</definedName>
    <definedName name="_xb80">#REF!</definedName>
    <definedName name="_xl150" localSheetId="1">#REF!</definedName>
    <definedName name="_xl150" localSheetId="6">#REF!</definedName>
    <definedName name="_xl150" localSheetId="7">#REF!</definedName>
    <definedName name="_xl150">#REF!</definedName>
    <definedName name="_xm3" localSheetId="1">#REF!</definedName>
    <definedName name="_xm3" localSheetId="6">#REF!</definedName>
    <definedName name="_xm3" localSheetId="7">#REF!</definedName>
    <definedName name="_xm3">#REF!</definedName>
    <definedName name="_xm4" localSheetId="1">#REF!</definedName>
    <definedName name="_xm4" localSheetId="6">#REF!</definedName>
    <definedName name="_xm4" localSheetId="7">#REF!</definedName>
    <definedName name="_xm4">#REF!</definedName>
    <definedName name="_xm5" localSheetId="1">#REF!</definedName>
    <definedName name="_xm5" localSheetId="6">#REF!</definedName>
    <definedName name="_xm5" localSheetId="7">#REF!</definedName>
    <definedName name="_xm5">#REF!</definedName>
    <definedName name="a" localSheetId="22" hidden="1">{"'Sheet1'!$L$16"}</definedName>
    <definedName name="a" localSheetId="24" hidden="1">{"'Sheet1'!$L$16"}</definedName>
    <definedName name="a" hidden="1">{"'Sheet1'!$L$16"}</definedName>
    <definedName name="A." localSheetId="1">#REF!</definedName>
    <definedName name="A." localSheetId="6">#REF!</definedName>
    <definedName name="A." localSheetId="7">#REF!</definedName>
    <definedName name="A.">#REF!</definedName>
    <definedName name="A.1" localSheetId="1">#REF!</definedName>
    <definedName name="A.1" localSheetId="6">#REF!</definedName>
    <definedName name="A.1" localSheetId="7">#REF!</definedName>
    <definedName name="A.1">#REF!</definedName>
    <definedName name="A.2" localSheetId="1">#REF!</definedName>
    <definedName name="A.2" localSheetId="6">#REF!</definedName>
    <definedName name="A.2" localSheetId="7">#REF!</definedName>
    <definedName name="A.2">#REF!</definedName>
    <definedName name="a_" localSheetId="1">#REF!</definedName>
    <definedName name="a_" localSheetId="6">#REF!</definedName>
    <definedName name="a_" localSheetId="7">#REF!</definedName>
    <definedName name="a_">#REF!</definedName>
    <definedName name="a_s" localSheetId="1">#REF!</definedName>
    <definedName name="a_s" localSheetId="6">#REF!</definedName>
    <definedName name="a_s" localSheetId="7">#REF!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6">#REF!</definedName>
    <definedName name="a1." localSheetId="7">#REF!</definedName>
    <definedName name="a1.">#REF!</definedName>
    <definedName name="a1.1" localSheetId="1">#REF!</definedName>
    <definedName name="a1.1" localSheetId="6">#REF!</definedName>
    <definedName name="a1.1" localSheetId="7">#REF!</definedName>
    <definedName name="a1.1">#REF!</definedName>
    <definedName name="a10." localSheetId="1">#REF!</definedName>
    <definedName name="a10." localSheetId="6">#REF!</definedName>
    <definedName name="a10." localSheetId="7">#REF!</definedName>
    <definedName name="a10.">#REF!</definedName>
    <definedName name="a11." localSheetId="1">#REF!</definedName>
    <definedName name="a11." localSheetId="6">#REF!</definedName>
    <definedName name="a11." localSheetId="7">#REF!</definedName>
    <definedName name="a11.">#REF!</definedName>
    <definedName name="a12." localSheetId="1">#REF!</definedName>
    <definedName name="a12." localSheetId="6">#REF!</definedName>
    <definedName name="a12." localSheetId="7">#REF!</definedName>
    <definedName name="a12.">#REF!</definedName>
    <definedName name="A120_" localSheetId="1">#REF!</definedName>
    <definedName name="A120_" localSheetId="6">#REF!</definedName>
    <definedName name="A120_" localSheetId="7">#REF!</definedName>
    <definedName name="A120_">#REF!</definedName>
    <definedName name="a1t" localSheetId="1">#REF!</definedName>
    <definedName name="a1t" localSheetId="6">#REF!</definedName>
    <definedName name="a1t" localSheetId="7">#REF!</definedName>
    <definedName name="a1t">#REF!</definedName>
    <definedName name="a2." localSheetId="1">#REF!</definedName>
    <definedName name="a2." localSheetId="6">#REF!</definedName>
    <definedName name="a2." localSheetId="7">#REF!</definedName>
    <definedName name="a2.">#REF!</definedName>
    <definedName name="a277Print_Titles" localSheetId="1">#REF!</definedName>
    <definedName name="a277Print_Titles" localSheetId="6">#REF!</definedName>
    <definedName name="a277Print_Titles" localSheetId="7">#REF!</definedName>
    <definedName name="a277Print_Titles">#REF!</definedName>
    <definedName name="a3." localSheetId="1">#REF!</definedName>
    <definedName name="a3." localSheetId="6">#REF!</definedName>
    <definedName name="a3." localSheetId="7">#REF!</definedName>
    <definedName name="a3.">#REF!</definedName>
    <definedName name="A35_" localSheetId="1">#REF!</definedName>
    <definedName name="A35_" localSheetId="6">#REF!</definedName>
    <definedName name="A35_" localSheetId="7">#REF!</definedName>
    <definedName name="A35_">#REF!</definedName>
    <definedName name="a4." localSheetId="1">#REF!</definedName>
    <definedName name="a4." localSheetId="6">#REF!</definedName>
    <definedName name="a4." localSheetId="7">#REF!</definedName>
    <definedName name="a4.">#REF!</definedName>
    <definedName name="a5." localSheetId="1">#REF!</definedName>
    <definedName name="a5." localSheetId="6">#REF!</definedName>
    <definedName name="a5." localSheetId="7">#REF!</definedName>
    <definedName name="a5.">#REF!</definedName>
    <definedName name="A50_" localSheetId="1">#REF!</definedName>
    <definedName name="A50_" localSheetId="6">#REF!</definedName>
    <definedName name="A50_" localSheetId="7">#REF!</definedName>
    <definedName name="A50_">#REF!</definedName>
    <definedName name="a6." localSheetId="1">#REF!</definedName>
    <definedName name="a6." localSheetId="6">#REF!</definedName>
    <definedName name="a6." localSheetId="7">#REF!</definedName>
    <definedName name="a6.">#REF!</definedName>
    <definedName name="A6N2" localSheetId="1">#REF!</definedName>
    <definedName name="A6N2" localSheetId="6">#REF!</definedName>
    <definedName name="A6N2" localSheetId="7">#REF!</definedName>
    <definedName name="A6N2">#REF!</definedName>
    <definedName name="A6N3" localSheetId="1">#REF!</definedName>
    <definedName name="A6N3" localSheetId="6">#REF!</definedName>
    <definedName name="A6N3" localSheetId="7">#REF!</definedName>
    <definedName name="A6N3">#REF!</definedName>
    <definedName name="a7." localSheetId="1">#REF!</definedName>
    <definedName name="a7." localSheetId="6">#REF!</definedName>
    <definedName name="a7." localSheetId="7">#REF!</definedName>
    <definedName name="a7.">#REF!</definedName>
    <definedName name="A70_" localSheetId="1">#REF!</definedName>
    <definedName name="A70_" localSheetId="6">#REF!</definedName>
    <definedName name="A70_" localSheetId="7">#REF!</definedName>
    <definedName name="A70_">#REF!</definedName>
    <definedName name="a8." localSheetId="1">#REF!</definedName>
    <definedName name="a8." localSheetId="6">#REF!</definedName>
    <definedName name="a8." localSheetId="7">#REF!</definedName>
    <definedName name="a8.">#REF!</definedName>
    <definedName name="a9." localSheetId="1">#REF!</definedName>
    <definedName name="a9." localSheetId="6">#REF!</definedName>
    <definedName name="a9." localSheetId="7">#REF!</definedName>
    <definedName name="a9.">#REF!</definedName>
    <definedName name="A95_" localSheetId="1">#REF!</definedName>
    <definedName name="A95_" localSheetId="6">#REF!</definedName>
    <definedName name="A95_" localSheetId="7">#REF!</definedName>
    <definedName name="A95_">#REF!</definedName>
    <definedName name="AA" localSheetId="1">#REF!</definedName>
    <definedName name="AA" localSheetId="6">#REF!</definedName>
    <definedName name="AA" localSheetId="7">#REF!</definedName>
    <definedName name="AA">#REF!</definedName>
    <definedName name="aAAA" localSheetId="1">#REF!</definedName>
    <definedName name="aAAA" localSheetId="6">#REF!</definedName>
    <definedName name="aAAA" localSheetId="7">#REF!</definedName>
    <definedName name="aAAA">#REF!</definedName>
    <definedName name="aaaaa" localSheetId="1">#REF!</definedName>
    <definedName name="aaaaa" localSheetId="6">#REF!</definedName>
    <definedName name="aaaaa" localSheetId="7">#REF!</definedName>
    <definedName name="aaaaa">#REF!</definedName>
    <definedName name="aan" localSheetId="1">#REF!</definedName>
    <definedName name="aan" localSheetId="6">#REF!</definedName>
    <definedName name="aan" localSheetId="7">#REF!</definedName>
    <definedName name="aan">#REF!</definedName>
    <definedName name="Ab" localSheetId="1">#REF!</definedName>
    <definedName name="Ab" localSheetId="6">#REF!</definedName>
    <definedName name="Ab" localSheetId="7">#REF!</definedName>
    <definedName name="Ab">#REF!</definedName>
    <definedName name="ABC" localSheetId="1" hidden="1">#REF!</definedName>
    <definedName name="ABC" localSheetId="6" hidden="1">#REF!</definedName>
    <definedName name="ABC" localSheetId="5" hidden="1">#REF!</definedName>
    <definedName name="ABC" localSheetId="7" hidden="1">#REF!</definedName>
    <definedName name="ABC" hidden="1">#REF!</definedName>
    <definedName name="abs" localSheetId="1">#REF!</definedName>
    <definedName name="abs" localSheetId="6">#REF!</definedName>
    <definedName name="abs" localSheetId="7">#REF!</definedName>
    <definedName name="abs">#REF!</definedName>
    <definedName name="ac">3</definedName>
    <definedName name="Ac_" localSheetId="1">#REF!</definedName>
    <definedName name="Ac_" localSheetId="6">#REF!</definedName>
    <definedName name="Ac_" localSheetId="7">#REF!</definedName>
    <definedName name="Ac_">#REF!</definedName>
    <definedName name="AC120_" localSheetId="1">#REF!</definedName>
    <definedName name="AC120_" localSheetId="6">#REF!</definedName>
    <definedName name="AC120_" localSheetId="7">#REF!</definedName>
    <definedName name="AC120_">#REF!</definedName>
    <definedName name="AC35_" localSheetId="1">#REF!</definedName>
    <definedName name="AC35_" localSheetId="6">#REF!</definedName>
    <definedName name="AC35_" localSheetId="7">#REF!</definedName>
    <definedName name="AC35_">#REF!</definedName>
    <definedName name="AC50_" localSheetId="1">#REF!</definedName>
    <definedName name="AC50_" localSheetId="6">#REF!</definedName>
    <definedName name="AC50_" localSheetId="7">#REF!</definedName>
    <definedName name="AC50_">#REF!</definedName>
    <definedName name="AC70_" localSheetId="1">#REF!</definedName>
    <definedName name="AC70_" localSheetId="6">#REF!</definedName>
    <definedName name="AC70_" localSheetId="7">#REF!</definedName>
    <definedName name="AC70_">#REF!</definedName>
    <definedName name="AC95_" localSheetId="1">#REF!</definedName>
    <definedName name="AC95_" localSheetId="6">#REF!</definedName>
    <definedName name="AC95_" localSheetId="7">#REF!</definedName>
    <definedName name="AC95_">#REF!</definedName>
    <definedName name="AccessDatabase" hidden="1">"C:\My Documents\LeBinh\Xls\VP Cong ty\FORM.mdb"</definedName>
    <definedName name="acdc" localSheetId="1">#REF!</definedName>
    <definedName name="acdc" localSheetId="6">#REF!</definedName>
    <definedName name="acdc" localSheetId="7">#REF!</definedName>
    <definedName name="acdc">#REF!</definedName>
    <definedName name="aco" localSheetId="1">#REF!</definedName>
    <definedName name="aco" localSheetId="6">#REF!</definedName>
    <definedName name="aco" localSheetId="7">#REF!</definedName>
    <definedName name="aco">#REF!</definedName>
    <definedName name="Acv" localSheetId="1">#REF!</definedName>
    <definedName name="Acv" localSheetId="6">#REF!</definedName>
    <definedName name="Acv" localSheetId="7">#REF!</definedName>
    <definedName name="Acv">#REF!</definedName>
    <definedName name="ad">3</definedName>
    <definedName name="ADADADD" localSheetId="22" hidden="1">{"'Sheet1'!$L$16"}</definedName>
    <definedName name="ADADADD" localSheetId="24" hidden="1">{"'Sheet1'!$L$16"}</definedName>
    <definedName name="ADADADD" hidden="1">{"'Sheet1'!$L$16"}</definedName>
    <definedName name="ADAY" localSheetId="1">#REF!</definedName>
    <definedName name="ADAY" localSheetId="6">#REF!</definedName>
    <definedName name="ADAY" localSheetId="7">#REF!</definedName>
    <definedName name="ADAY">#REF!</definedName>
    <definedName name="addd" localSheetId="1">#REF!</definedName>
    <definedName name="addd" localSheetId="6">#REF!</definedName>
    <definedName name="addd" localSheetId="7">#REF!</definedName>
    <definedName name="addd">#REF!</definedName>
    <definedName name="Address" localSheetId="1">#REF!</definedName>
    <definedName name="Address" localSheetId="6">#REF!</definedName>
    <definedName name="Address" localSheetId="7">#REF!</definedName>
    <definedName name="Address">#REF!</definedName>
    <definedName name="ADP" localSheetId="1">#REF!</definedName>
    <definedName name="ADP" localSheetId="6">#REF!</definedName>
    <definedName name="ADP" localSheetId="7">#REF!</definedName>
    <definedName name="ADP">#REF!</definedName>
    <definedName name="ae" localSheetId="22" hidden="1">{"'Sheet1'!$L$16"}</definedName>
    <definedName name="ae" localSheetId="24" hidden="1">{"'Sheet1'!$L$16"}</definedName>
    <definedName name="ae" hidden="1">{"'Sheet1'!$L$16"}</definedName>
    <definedName name="Ag_" localSheetId="1">#REF!</definedName>
    <definedName name="Ag_" localSheetId="6">#REF!</definedName>
    <definedName name="Ag_" localSheetId="7">#REF!</definedName>
    <definedName name="Ag_">#REF!</definedName>
    <definedName name="ag15F80" localSheetId="1">#REF!</definedName>
    <definedName name="ag15F80" localSheetId="6">#REF!</definedName>
    <definedName name="ag15F80" localSheetId="7">#REF!</definedName>
    <definedName name="ag15F80">#REF!</definedName>
    <definedName name="ah" localSheetId="1">#REF!</definedName>
    <definedName name="ah" localSheetId="6">#REF!</definedName>
    <definedName name="ah" localSheetId="7">#REF!</definedName>
    <definedName name="ah">#REF!</definedName>
    <definedName name="ai" localSheetId="1">#REF!</definedName>
    <definedName name="ai" localSheetId="6">#REF!</definedName>
    <definedName name="ai" localSheetId="7">#REF!</definedName>
    <definedName name="ai">#REF!</definedName>
    <definedName name="aii" localSheetId="1">#REF!</definedName>
    <definedName name="aii" localSheetId="6">#REF!</definedName>
    <definedName name="aii" localSheetId="7">#REF!</definedName>
    <definedName name="aii">#REF!</definedName>
    <definedName name="aiii" localSheetId="1">#REF!</definedName>
    <definedName name="aiii" localSheetId="6">#REF!</definedName>
    <definedName name="aiii" localSheetId="7">#REF!</definedName>
    <definedName name="aiii">#REF!</definedName>
    <definedName name="AKHAC" localSheetId="1">#REF!</definedName>
    <definedName name="AKHAC" localSheetId="6">#REF!</definedName>
    <definedName name="AKHAC" localSheetId="7">#REF!</definedName>
    <definedName name="AKHAC">#REF!</definedName>
    <definedName name="All_Item" localSheetId="1">#REF!</definedName>
    <definedName name="All_Item" localSheetId="6">#REF!</definedName>
    <definedName name="All_Item" localSheetId="7">#REF!</definedName>
    <definedName name="All_Item">#REF!</definedName>
    <definedName name="ALPIN">#N/A</definedName>
    <definedName name="ALPJYOU">#N/A</definedName>
    <definedName name="ALPTOI">#N/A</definedName>
    <definedName name="ALTINH" localSheetId="1">#REF!</definedName>
    <definedName name="ALTINH" localSheetId="6">#REF!</definedName>
    <definedName name="ALTINH" localSheetId="7">#REF!</definedName>
    <definedName name="ALTINH">#REF!</definedName>
    <definedName name="am." localSheetId="1">#REF!</definedName>
    <definedName name="am." localSheetId="6">#REF!</definedName>
    <definedName name="am." localSheetId="7">#REF!</definedName>
    <definedName name="am.">#REF!</definedName>
    <definedName name="an" localSheetId="1">#REF!</definedName>
    <definedName name="an" localSheetId="6">#REF!</definedName>
    <definedName name="an" localSheetId="7">#REF!</definedName>
    <definedName name="an">#REF!</definedName>
    <definedName name="anfa_s" localSheetId="1">#REF!</definedName>
    <definedName name="anfa_s" localSheetId="6">#REF!</definedName>
    <definedName name="anfa_s" localSheetId="7">#REF!</definedName>
    <definedName name="anfa_s">#REF!</definedName>
    <definedName name="ANN" localSheetId="1">#REF!</definedName>
    <definedName name="ANN" localSheetId="6">#REF!</definedName>
    <definedName name="ANN" localSheetId="7">#REF!</definedName>
    <definedName name="ANN">#REF!</definedName>
    <definedName name="anpha" localSheetId="1">#REF!</definedName>
    <definedName name="anpha" localSheetId="6">#REF!</definedName>
    <definedName name="anpha" localSheetId="7">#REF!</definedName>
    <definedName name="anpha">#REF!</definedName>
    <definedName name="ANQD" localSheetId="1">#REF!</definedName>
    <definedName name="ANQD" localSheetId="6">#REF!</definedName>
    <definedName name="ANQD" localSheetId="7">#REF!</definedName>
    <definedName name="ANQD">#REF!</definedName>
    <definedName name="anscount" hidden="1">3</definedName>
    <definedName name="ang" localSheetId="1">#REF!</definedName>
    <definedName name="ang" localSheetId="6">#REF!</definedName>
    <definedName name="ang" localSheetId="7">#REF!</definedName>
    <definedName name="ang">#REF!</definedName>
    <definedName name="Apstot" localSheetId="1">#REF!</definedName>
    <definedName name="Apstot" localSheetId="6">#REF!</definedName>
    <definedName name="Apstot" localSheetId="7">#REF!</definedName>
    <definedName name="Apstot">#REF!</definedName>
    <definedName name="Aq" localSheetId="1">#REF!</definedName>
    <definedName name="Aq" localSheetId="6">#REF!</definedName>
    <definedName name="Aq" localSheetId="7">#REF!</definedName>
    <definedName name="Aq">#REF!</definedName>
    <definedName name="aqbnmjm" localSheetId="1" hidden="1">#REF!</definedName>
    <definedName name="aqbnmjm" localSheetId="6" hidden="1">#REF!</definedName>
    <definedName name="aqbnmjm" localSheetId="5" hidden="1">#REF!</definedName>
    <definedName name="aqbnmjm" localSheetId="7" hidden="1">#REF!</definedName>
    <definedName name="aqbnmjm" hidden="1">#REF!</definedName>
    <definedName name="As" localSheetId="1">#REF!</definedName>
    <definedName name="As" localSheetId="6">#REF!</definedName>
    <definedName name="As" localSheetId="7">#REF!</definedName>
    <definedName name="As">#REF!</definedName>
    <definedName name="As_" localSheetId="1">#REF!</definedName>
    <definedName name="As_" localSheetId="6">#REF!</definedName>
    <definedName name="As_" localSheetId="7">#REF!</definedName>
    <definedName name="As_">#REF!</definedName>
    <definedName name="AS2DocOpenMode" hidden="1">"AS2DocumentEdit"</definedName>
    <definedName name="asb" localSheetId="1">#REF!</definedName>
    <definedName name="asb" localSheetId="6">#REF!</definedName>
    <definedName name="asb" localSheetId="7">#REF!</definedName>
    <definedName name="asb">#REF!</definedName>
    <definedName name="asd" localSheetId="1">#REF!</definedName>
    <definedName name="asd" localSheetId="6">#REF!</definedName>
    <definedName name="asd" localSheetId="7">#REF!</definedName>
    <definedName name="asd">#REF!</definedName>
    <definedName name="asega" localSheetId="22">{"Thuxm2.xls","Sheet1"}</definedName>
    <definedName name="asega" localSheetId="24">{"Thuxm2.xls","Sheet1"}</definedName>
    <definedName name="asega">{"Thuxm2.xls","Sheet1"}</definedName>
    <definedName name="asss" localSheetId="22" hidden="1">{"'Sheet1'!$L$16"}</definedName>
    <definedName name="asss" localSheetId="24" hidden="1">{"'Sheet1'!$L$16"}</definedName>
    <definedName name="asss" hidden="1">{"'Sheet1'!$L$16"}</definedName>
    <definedName name="astr" localSheetId="1">#REF!</definedName>
    <definedName name="astr" localSheetId="6">#REF!</definedName>
    <definedName name="astr" localSheetId="7">#REF!</definedName>
    <definedName name="astr">#REF!</definedName>
    <definedName name="at" localSheetId="1">#REF!</definedName>
    <definedName name="at" localSheetId="6">#REF!</definedName>
    <definedName name="at" localSheetId="7">#REF!</definedName>
    <definedName name="at">#REF!</definedName>
    <definedName name="ATGT" localSheetId="22" hidden="1">{"'Sheet1'!$L$16"}</definedName>
    <definedName name="ATGT" localSheetId="24" hidden="1">{"'Sheet1'!$L$16"}</definedName>
    <definedName name="ATGT" hidden="1">{"'Sheet1'!$L$16"}</definedName>
    <definedName name="ATW" localSheetId="1">#REF!</definedName>
    <definedName name="ATW" localSheetId="6">#REF!</definedName>
    <definedName name="ATW" localSheetId="7">#REF!</definedName>
    <definedName name="ATW">#REF!</definedName>
    <definedName name="ATRAM" localSheetId="1">#REF!</definedName>
    <definedName name="ATRAM" localSheetId="6">#REF!</definedName>
    <definedName name="ATRAM" localSheetId="7">#REF!</definedName>
    <definedName name="ATRAM">#REF!</definedName>
    <definedName name="Av" localSheetId="1">#REF!</definedName>
    <definedName name="Av" localSheetId="6">#REF!</definedName>
    <definedName name="Av" localSheetId="7">#REF!</definedName>
    <definedName name="Av">#REF!</definedName>
    <definedName name="Avf" localSheetId="1">#REF!</definedName>
    <definedName name="Avf" localSheetId="6">#REF!</definedName>
    <definedName name="Avf" localSheetId="7">#REF!</definedName>
    <definedName name="Avf">#REF!</definedName>
    <definedName name="Avl" localSheetId="1">#REF!</definedName>
    <definedName name="Avl" localSheetId="6">#REF!</definedName>
    <definedName name="Avl" localSheetId="7">#REF!</definedName>
    <definedName name="Avl">#REF!</definedName>
    <definedName name="âdf" localSheetId="22">{"Book5","sæ quü.xls","Dù to¸n x©y dùng nhµ s¶n xuÊt.xls","Than.xls","TiÕn ®é s¶n xuÊt - Th¸ng 9.xls"}</definedName>
    <definedName name="âdf" localSheetId="24">{"Book5","sæ quü.xls","Dù to¸n x©y dùng nhµ s¶n xuÊt.xls","Than.xls","TiÕn ®é s¶n xuÊt - Th¸ng 9.xls"}</definedName>
    <definedName name="âdf">{"Book5","sæ quü.xls","Dù to¸n x©y dùng nhµ s¶n xuÊt.xls","Than.xls","TiÕn ®é s¶n xuÊt - Th¸ng 9.xls"}</definedName>
    <definedName name="B.4" localSheetId="1">#REF!</definedName>
    <definedName name="B.4" localSheetId="6">#REF!</definedName>
    <definedName name="B.4" localSheetId="7">#REF!</definedName>
    <definedName name="B.4">#REF!</definedName>
    <definedName name="B.5" localSheetId="1">#REF!</definedName>
    <definedName name="B.5" localSheetId="6">#REF!</definedName>
    <definedName name="B.5" localSheetId="7">#REF!</definedName>
    <definedName name="B.5">#REF!</definedName>
    <definedName name="B.6" localSheetId="1">#REF!</definedName>
    <definedName name="B.6" localSheetId="6">#REF!</definedName>
    <definedName name="B.6" localSheetId="7">#REF!</definedName>
    <definedName name="B.6">#REF!</definedName>
    <definedName name="B.7" localSheetId="1">#REF!</definedName>
    <definedName name="B.7" localSheetId="6">#REF!</definedName>
    <definedName name="B.7" localSheetId="7">#REF!</definedName>
    <definedName name="B.7">#REF!</definedName>
    <definedName name="b.8" localSheetId="1">#REF!</definedName>
    <definedName name="b.8" localSheetId="6">#REF!</definedName>
    <definedName name="b.8" localSheetId="7">#REF!</definedName>
    <definedName name="b.8">#REF!</definedName>
    <definedName name="b.9" localSheetId="1">#REF!</definedName>
    <definedName name="b.9" localSheetId="6">#REF!</definedName>
    <definedName name="b.9" localSheetId="7">#REF!</definedName>
    <definedName name="b.9">#REF!</definedName>
    <definedName name="B.nuamat">7.25</definedName>
    <definedName name="b_240" localSheetId="1">#REF!</definedName>
    <definedName name="b_240" localSheetId="6">#REF!</definedName>
    <definedName name="b_240" localSheetId="7">#REF!</definedName>
    <definedName name="b_240">#REF!</definedName>
    <definedName name="b_260" localSheetId="1">#REF!</definedName>
    <definedName name="b_260" localSheetId="6">#REF!</definedName>
    <definedName name="b_260" localSheetId="7">#REF!</definedName>
    <definedName name="b_260">#REF!</definedName>
    <definedName name="b_280" localSheetId="1">#REF!</definedName>
    <definedName name="b_280" localSheetId="6">#REF!</definedName>
    <definedName name="b_280" localSheetId="7">#REF!</definedName>
    <definedName name="b_280">#REF!</definedName>
    <definedName name="b_320" localSheetId="1">#REF!</definedName>
    <definedName name="b_320" localSheetId="6">#REF!</definedName>
    <definedName name="b_320" localSheetId="7">#REF!</definedName>
    <definedName name="b_320">#REF!</definedName>
    <definedName name="b_350" localSheetId="1">#REF!</definedName>
    <definedName name="b_350" localSheetId="6">#REF!</definedName>
    <definedName name="b_350" localSheetId="7">#REF!</definedName>
    <definedName name="b_350">#REF!</definedName>
    <definedName name="b_dd1" localSheetId="1">#REF!</definedName>
    <definedName name="b_dd1" localSheetId="6">#REF!</definedName>
    <definedName name="b_dd1" localSheetId="7">#REF!</definedName>
    <definedName name="b_dd1">#REF!</definedName>
    <definedName name="b_DL" localSheetId="1">#REF!</definedName>
    <definedName name="b_DL" localSheetId="6">#REF!</definedName>
    <definedName name="b_DL" localSheetId="7">#REF!</definedName>
    <definedName name="b_DL">#REF!</definedName>
    <definedName name="b_eh" localSheetId="1">#REF!</definedName>
    <definedName name="b_eh" localSheetId="6">#REF!</definedName>
    <definedName name="b_eh" localSheetId="7">#REF!</definedName>
    <definedName name="b_eh">#REF!</definedName>
    <definedName name="b_eh1" localSheetId="1">#REF!</definedName>
    <definedName name="b_eh1" localSheetId="6">#REF!</definedName>
    <definedName name="b_eh1" localSheetId="7">#REF!</definedName>
    <definedName name="b_eh1">#REF!</definedName>
    <definedName name="b_ev" localSheetId="1">#REF!</definedName>
    <definedName name="b_ev" localSheetId="6">#REF!</definedName>
    <definedName name="b_ev" localSheetId="7">#REF!</definedName>
    <definedName name="b_ev">#REF!</definedName>
    <definedName name="b_ev1" localSheetId="1">#REF!</definedName>
    <definedName name="b_ev1" localSheetId="6">#REF!</definedName>
    <definedName name="b_ev1" localSheetId="7">#REF!</definedName>
    <definedName name="b_ev1">#REF!</definedName>
    <definedName name="b_FR" localSheetId="1">#REF!</definedName>
    <definedName name="b_FR" localSheetId="6">#REF!</definedName>
    <definedName name="b_FR" localSheetId="7">#REF!</definedName>
    <definedName name="b_FR">#REF!</definedName>
    <definedName name="b_fr1" localSheetId="1">#REF!</definedName>
    <definedName name="b_fr1" localSheetId="6">#REF!</definedName>
    <definedName name="b_fr1" localSheetId="7">#REF!</definedName>
    <definedName name="b_fr1">#REF!</definedName>
    <definedName name="B_Isc" localSheetId="1">#REF!</definedName>
    <definedName name="B_Isc" localSheetId="6">#REF!</definedName>
    <definedName name="B_Isc" localSheetId="7">#REF!</definedName>
    <definedName name="B_Isc">#REF!</definedName>
    <definedName name="b_LL" localSheetId="1">#REF!</definedName>
    <definedName name="b_LL" localSheetId="6">#REF!</definedName>
    <definedName name="b_LL" localSheetId="7">#REF!</definedName>
    <definedName name="b_LL">#REF!</definedName>
    <definedName name="b_ll1" localSheetId="1">#REF!</definedName>
    <definedName name="b_ll1" localSheetId="6">#REF!</definedName>
    <definedName name="b_ll1" localSheetId="7">#REF!</definedName>
    <definedName name="b_ll1">#REF!</definedName>
    <definedName name="B_tinh" localSheetId="1">#REF!</definedName>
    <definedName name="B_tinh" localSheetId="6">#REF!</definedName>
    <definedName name="B_tinh" localSheetId="7">#REF!</definedName>
    <definedName name="B_tinh">#REF!</definedName>
    <definedName name="b_WL" localSheetId="1">#REF!</definedName>
    <definedName name="b_WL" localSheetId="6">#REF!</definedName>
    <definedName name="b_WL" localSheetId="7">#REF!</definedName>
    <definedName name="b_WL">#REF!</definedName>
    <definedName name="b_WL1" localSheetId="1">#REF!</definedName>
    <definedName name="b_WL1" localSheetId="6">#REF!</definedName>
    <definedName name="b_WL1" localSheetId="7">#REF!</definedName>
    <definedName name="b_WL1">#REF!</definedName>
    <definedName name="b_WS" localSheetId="1">#REF!</definedName>
    <definedName name="b_WS" localSheetId="6">#REF!</definedName>
    <definedName name="b_WS" localSheetId="7">#REF!</definedName>
    <definedName name="b_WS">#REF!</definedName>
    <definedName name="b_ws1" localSheetId="1">#REF!</definedName>
    <definedName name="b_ws1" localSheetId="6">#REF!</definedName>
    <definedName name="b_ws1" localSheetId="7">#REF!</definedName>
    <definedName name="b_ws1">#REF!</definedName>
    <definedName name="b1." localSheetId="1">#REF!</definedName>
    <definedName name="b1." localSheetId="6">#REF!</definedName>
    <definedName name="b1." localSheetId="7">#REF!</definedName>
    <definedName name="b1.">#REF!</definedName>
    <definedName name="b10." localSheetId="1">#REF!</definedName>
    <definedName name="b10." localSheetId="6">#REF!</definedName>
    <definedName name="b10." localSheetId="7">#REF!</definedName>
    <definedName name="b10.">#REF!</definedName>
    <definedName name="b11." localSheetId="1">#REF!</definedName>
    <definedName name="b11." localSheetId="6">#REF!</definedName>
    <definedName name="b11." localSheetId="7">#REF!</definedName>
    <definedName name="b11.">#REF!</definedName>
    <definedName name="b12." localSheetId="1">#REF!</definedName>
    <definedName name="b12." localSheetId="6">#REF!</definedName>
    <definedName name="b12." localSheetId="7">#REF!</definedName>
    <definedName name="b12.">#REF!</definedName>
    <definedName name="b1s" localSheetId="1">#REF!</definedName>
    <definedName name="b1s" localSheetId="6">#REF!</definedName>
    <definedName name="b1s" localSheetId="7">#REF!</definedName>
    <definedName name="b1s">#REF!</definedName>
    <definedName name="b1s_" localSheetId="1">#REF!</definedName>
    <definedName name="b1s_" localSheetId="6">#REF!</definedName>
    <definedName name="b1s_" localSheetId="7">#REF!</definedName>
    <definedName name="b1s_">#REF!</definedName>
    <definedName name="b1t" localSheetId="1">#REF!</definedName>
    <definedName name="b1t" localSheetId="6">#REF!</definedName>
    <definedName name="b1t" localSheetId="7">#REF!</definedName>
    <definedName name="b1t">#REF!</definedName>
    <definedName name="b2." localSheetId="1">#REF!</definedName>
    <definedName name="b2." localSheetId="6">#REF!</definedName>
    <definedName name="b2." localSheetId="7">#REF!</definedName>
    <definedName name="b2.">#REF!</definedName>
    <definedName name="b2t" localSheetId="1">#REF!</definedName>
    <definedName name="b2t" localSheetId="6">#REF!</definedName>
    <definedName name="b2t" localSheetId="7">#REF!</definedName>
    <definedName name="b2t">#REF!</definedName>
    <definedName name="b3." localSheetId="1">#REF!</definedName>
    <definedName name="b3." localSheetId="6">#REF!</definedName>
    <definedName name="b3." localSheetId="7">#REF!</definedName>
    <definedName name="b3.">#REF!</definedName>
    <definedName name="B3a" localSheetId="1">#REF!</definedName>
    <definedName name="B3a" localSheetId="6">#REF!</definedName>
    <definedName name="B3a" localSheetId="7">#REF!</definedName>
    <definedName name="B3a">#REF!</definedName>
    <definedName name="b3t" localSheetId="1">#REF!</definedName>
    <definedName name="b3t" localSheetId="6">#REF!</definedName>
    <definedName name="b3t" localSheetId="7">#REF!</definedName>
    <definedName name="b3t">#REF!</definedName>
    <definedName name="b4." localSheetId="1">#REF!</definedName>
    <definedName name="b4." localSheetId="6">#REF!</definedName>
    <definedName name="b4." localSheetId="7">#REF!</definedName>
    <definedName name="b4.">#REF!</definedName>
    <definedName name="b4t" localSheetId="1">#REF!</definedName>
    <definedName name="b4t" localSheetId="6">#REF!</definedName>
    <definedName name="b4t" localSheetId="7">#REF!</definedName>
    <definedName name="b4t">#REF!</definedName>
    <definedName name="b5." localSheetId="1">#REF!</definedName>
    <definedName name="b5." localSheetId="6">#REF!</definedName>
    <definedName name="b5." localSheetId="7">#REF!</definedName>
    <definedName name="b5.">#REF!</definedName>
    <definedName name="b6." localSheetId="1">#REF!</definedName>
    <definedName name="b6." localSheetId="6">#REF!</definedName>
    <definedName name="b6." localSheetId="7">#REF!</definedName>
    <definedName name="b6.">#REF!</definedName>
    <definedName name="b7." localSheetId="1">#REF!</definedName>
    <definedName name="b7." localSheetId="6">#REF!</definedName>
    <definedName name="b7." localSheetId="7">#REF!</definedName>
    <definedName name="b7.">#REF!</definedName>
    <definedName name="bac25d" localSheetId="1">#REF!</definedName>
    <definedName name="bac25d" localSheetId="6">#REF!</definedName>
    <definedName name="bac25d" localSheetId="7">#REF!</definedName>
    <definedName name="bac25d">#REF!</definedName>
    <definedName name="bac27d" localSheetId="1">#REF!</definedName>
    <definedName name="bac27d" localSheetId="6">#REF!</definedName>
    <definedName name="bac27d" localSheetId="7">#REF!</definedName>
    <definedName name="bac27d">#REF!</definedName>
    <definedName name="bac2d" localSheetId="1">#REF!</definedName>
    <definedName name="bac2d" localSheetId="6">#REF!</definedName>
    <definedName name="bac2d" localSheetId="7">#REF!</definedName>
    <definedName name="bac2d">#REF!</definedName>
    <definedName name="bac35d" localSheetId="1">#REF!</definedName>
    <definedName name="bac35d" localSheetId="6">#REF!</definedName>
    <definedName name="bac35d" localSheetId="7">#REF!</definedName>
    <definedName name="bac35d">#REF!</definedName>
    <definedName name="bac37d" localSheetId="1">#REF!</definedName>
    <definedName name="bac37d" localSheetId="6">#REF!</definedName>
    <definedName name="bac37d" localSheetId="7">#REF!</definedName>
    <definedName name="bac37d">#REF!</definedName>
    <definedName name="bac3d" localSheetId="1">#REF!</definedName>
    <definedName name="bac3d" localSheetId="6">#REF!</definedName>
    <definedName name="bac3d" localSheetId="7">#REF!</definedName>
    <definedName name="bac3d">#REF!</definedName>
    <definedName name="bac45d" localSheetId="1">#REF!</definedName>
    <definedName name="bac45d" localSheetId="6">#REF!</definedName>
    <definedName name="bac45d" localSheetId="7">#REF!</definedName>
    <definedName name="bac45d">#REF!</definedName>
    <definedName name="bac47d" localSheetId="1">#REF!</definedName>
    <definedName name="bac47d" localSheetId="6">#REF!</definedName>
    <definedName name="bac47d" localSheetId="7">#REF!</definedName>
    <definedName name="bac47d">#REF!</definedName>
    <definedName name="bac4d" localSheetId="1">#REF!</definedName>
    <definedName name="bac4d" localSheetId="6">#REF!</definedName>
    <definedName name="bac4d" localSheetId="7">#REF!</definedName>
    <definedName name="bac4d">#REF!</definedName>
    <definedName name="bac4d1" localSheetId="1">#REF!</definedName>
    <definedName name="bac4d1" localSheetId="6">#REF!</definedName>
    <definedName name="bac4d1" localSheetId="7">#REF!</definedName>
    <definedName name="bac4d1">#REF!</definedName>
    <definedName name="bactham" localSheetId="1">#REF!</definedName>
    <definedName name="bactham" localSheetId="6">#REF!</definedName>
    <definedName name="bactham" localSheetId="7">#REF!</definedName>
    <definedName name="bactham">#REF!</definedName>
    <definedName name="Bai_ducdam_coc" localSheetId="1">#REF!</definedName>
    <definedName name="Bai_ducdam_coc" localSheetId="6">#REF!</definedName>
    <definedName name="Bai_ducdam_coc" localSheetId="7">#REF!</definedName>
    <definedName name="Bai_ducdam_coc">#REF!</definedName>
    <definedName name="BAMUA1" localSheetId="1">#REF!</definedName>
    <definedName name="BAMUA1" localSheetId="6">#REF!</definedName>
    <definedName name="BAMUA1" localSheetId="7">#REF!</definedName>
    <definedName name="BAMUA1">#REF!</definedName>
    <definedName name="BAMUA2" localSheetId="1">#REF!</definedName>
    <definedName name="BAMUA2" localSheetId="6">#REF!</definedName>
    <definedName name="BAMUA2" localSheetId="7">#REF!</definedName>
    <definedName name="BAMUA2">#REF!</definedName>
    <definedName name="ban" localSheetId="1">#REF!</definedName>
    <definedName name="ban" localSheetId="6">#REF!</definedName>
    <definedName name="ban" localSheetId="7">#REF!</definedName>
    <definedName name="ban">#REF!</definedName>
    <definedName name="ban_dan" localSheetId="1">#REF!</definedName>
    <definedName name="ban_dan" localSheetId="6">#REF!</definedName>
    <definedName name="ban_dan" localSheetId="7">#REF!</definedName>
    <definedName name="ban_dan">#REF!</definedName>
    <definedName name="banql" localSheetId="22" hidden="1">{"'Sheet1'!$L$16"}</definedName>
    <definedName name="banql" localSheetId="24" hidden="1">{"'Sheet1'!$L$16"}</definedName>
    <definedName name="banql" hidden="1">{"'Sheet1'!$L$16"}</definedName>
    <definedName name="Bang_cly" localSheetId="1">#REF!</definedName>
    <definedName name="Bang_cly" localSheetId="6">#REF!</definedName>
    <definedName name="Bang_cly" localSheetId="7">#REF!</definedName>
    <definedName name="Bang_cly">#REF!</definedName>
    <definedName name="Bang_CVC" localSheetId="1">#REF!</definedName>
    <definedName name="Bang_CVC" localSheetId="6">#REF!</definedName>
    <definedName name="Bang_CVC" localSheetId="7">#REF!</definedName>
    <definedName name="Bang_CVC">#REF!</definedName>
    <definedName name="BANG_CHI_TIET_THI_NGHIEM_CONG_TO" localSheetId="1">#REF!</definedName>
    <definedName name="BANG_CHI_TIET_THI_NGHIEM_CONG_TO" localSheetId="6">#REF!</definedName>
    <definedName name="BANG_CHI_TIET_THI_NGHIEM_CONG_TO" localSheetId="7">#REF!</definedName>
    <definedName name="BANG_CHI_TIET_THI_NGHIEM_CONG_TO">#REF!</definedName>
    <definedName name="BANG_CHI_TIET_THI_NGHIEM_DZ0.4KV" localSheetId="1">#REF!</definedName>
    <definedName name="BANG_CHI_TIET_THI_NGHIEM_DZ0.4KV" localSheetId="6">#REF!</definedName>
    <definedName name="BANG_CHI_TIET_THI_NGHIEM_DZ0.4KV" localSheetId="7">#REF!</definedName>
    <definedName name="BANG_CHI_TIET_THI_NGHIEM_DZ0.4KV">#REF!</definedName>
    <definedName name="bang_gia" localSheetId="1">#REF!</definedName>
    <definedName name="bang_gia" localSheetId="6">#REF!</definedName>
    <definedName name="bang_gia" localSheetId="7">#REF!</definedName>
    <definedName name="bang_gia">#REF!</definedName>
    <definedName name="BANG_TONG_HOP_CONG_TO" localSheetId="1">#REF!</definedName>
    <definedName name="BANG_TONG_HOP_CONG_TO" localSheetId="6">#REF!</definedName>
    <definedName name="BANG_TONG_HOP_CONG_TO" localSheetId="7">#REF!</definedName>
    <definedName name="BANG_TONG_HOP_CONG_TO">#REF!</definedName>
    <definedName name="BANG_TONG_HOP_DZ0.4KV" localSheetId="1">#REF!</definedName>
    <definedName name="BANG_TONG_HOP_DZ0.4KV" localSheetId="6">#REF!</definedName>
    <definedName name="BANG_TONG_HOP_DZ0.4KV" localSheetId="7">#REF!</definedName>
    <definedName name="BANG_TONG_HOP_DZ0.4KV">#REF!</definedName>
    <definedName name="BANG_TONG_HOP_DZ22KV" localSheetId="1">#REF!</definedName>
    <definedName name="BANG_TONG_HOP_DZ22KV" localSheetId="6">#REF!</definedName>
    <definedName name="BANG_TONG_HOP_DZ22KV" localSheetId="7">#REF!</definedName>
    <definedName name="BANG_TONG_HOP_DZ22KV">#REF!</definedName>
    <definedName name="BANG_TONG_HOP_KHO_BAI" localSheetId="1">#REF!</definedName>
    <definedName name="BANG_TONG_HOP_KHO_BAI" localSheetId="6">#REF!</definedName>
    <definedName name="BANG_TONG_HOP_KHO_BAI" localSheetId="7">#REF!</definedName>
    <definedName name="BANG_TONG_HOP_KHO_BAI">#REF!</definedName>
    <definedName name="BANG_TONG_HOP_TBA" localSheetId="1">#REF!</definedName>
    <definedName name="BANG_TONG_HOP_TBA" localSheetId="6">#REF!</definedName>
    <definedName name="BANG_TONG_HOP_TBA" localSheetId="7">#REF!</definedName>
    <definedName name="BANG_TONG_HOP_TBA">#REF!</definedName>
    <definedName name="Bang_travl" localSheetId="1">#REF!</definedName>
    <definedName name="Bang_travl" localSheetId="6">#REF!</definedName>
    <definedName name="Bang_travl" localSheetId="7">#REF!</definedName>
    <definedName name="Bang_travl">#REF!</definedName>
    <definedName name="Bang1" localSheetId="1">#REF!</definedName>
    <definedName name="Bang1" localSheetId="6">#REF!</definedName>
    <definedName name="Bang1" localSheetId="7">#REF!</definedName>
    <definedName name="Bang1">#REF!</definedName>
    <definedName name="bangchu" localSheetId="1">#REF!</definedName>
    <definedName name="bangchu" localSheetId="6">#REF!</definedName>
    <definedName name="bangchu" localSheetId="7">#REF!</definedName>
    <definedName name="bangchu">#REF!</definedName>
    <definedName name="BangGiaVL_Q" localSheetId="1">#REF!</definedName>
    <definedName name="BangGiaVL_Q" localSheetId="6">#REF!</definedName>
    <definedName name="BangGiaVL_Q" localSheetId="7">#REF!</definedName>
    <definedName name="BangGiaVL_Q">#REF!</definedName>
    <definedName name="bangluong" localSheetId="1">#REF!</definedName>
    <definedName name="bangluong" localSheetId="6">#REF!</definedName>
    <definedName name="bangluong" localSheetId="7">#REF!</definedName>
    <definedName name="bangluong">#REF!</definedName>
    <definedName name="BangMa" localSheetId="1">#REF!</definedName>
    <definedName name="BangMa" localSheetId="6">#REF!</definedName>
    <definedName name="BangMa" localSheetId="7">#REF!</definedName>
    <definedName name="BangMa">#REF!</definedName>
    <definedName name="Bangtienluong" localSheetId="1">#REF!</definedName>
    <definedName name="Bangtienluong" localSheetId="6">#REF!</definedName>
    <definedName name="Bangtienluong" localSheetId="7">#REF!</definedName>
    <definedName name="Bangtienluong">#REF!</definedName>
    <definedName name="baotaibovay" localSheetId="1">#REF!</definedName>
    <definedName name="baotaibovay" localSheetId="6">#REF!</definedName>
    <definedName name="baotaibovay" localSheetId="7">#REF!</definedName>
    <definedName name="baotaibovay">#REF!</definedName>
    <definedName name="BarData" localSheetId="1">#REF!</definedName>
    <definedName name="BarData" localSheetId="6">#REF!</definedName>
    <definedName name="BarData" localSheetId="7">#REF!</definedName>
    <definedName name="BarData">#REF!</definedName>
    <definedName name="Bardata1" localSheetId="1">#REF!</definedName>
    <definedName name="Bardata1" localSheetId="6">#REF!</definedName>
    <definedName name="Bardata1" localSheetId="7">#REF!</definedName>
    <definedName name="Bardata1">#REF!</definedName>
    <definedName name="BB" localSheetId="1">#REF!</definedName>
    <definedName name="BB" localSheetId="6">#REF!</definedName>
    <definedName name="BB" localSheetId="7">#REF!</definedName>
    <definedName name="BB">#REF!</definedName>
    <definedName name="bbbb" localSheetId="1">#REF!</definedName>
    <definedName name="bbbb" localSheetId="6">#REF!</definedName>
    <definedName name="bbbb" localSheetId="7">#REF!</definedName>
    <definedName name="bbbb">#REF!</definedName>
    <definedName name="bbcn" localSheetId="1">#REF!</definedName>
    <definedName name="bbcn" localSheetId="6">#REF!</definedName>
    <definedName name="bbcn" localSheetId="7">#REF!</definedName>
    <definedName name="bbcn">#REF!</definedName>
    <definedName name="bbvuong" localSheetId="1">#REF!</definedName>
    <definedName name="bbvuong" localSheetId="6">#REF!</definedName>
    <definedName name="bbvuong" localSheetId="7">#REF!</definedName>
    <definedName name="bbvuong">#REF!</definedName>
    <definedName name="bc_1" localSheetId="1">#REF!</definedName>
    <definedName name="bc_1" localSheetId="6">#REF!</definedName>
    <definedName name="bc_1" localSheetId="7">#REF!</definedName>
    <definedName name="bc_1">#REF!</definedName>
    <definedName name="bc_2" localSheetId="1">#REF!</definedName>
    <definedName name="bc_2" localSheetId="6">#REF!</definedName>
    <definedName name="bc_2" localSheetId="7">#REF!</definedName>
    <definedName name="bc_2">#REF!</definedName>
    <definedName name="BCT" localSheetId="1">#REF!</definedName>
    <definedName name="BCT" localSheetId="6">#REF!</definedName>
    <definedName name="BCT" localSheetId="7">#REF!</definedName>
    <definedName name="BCT">#REF!</definedName>
    <definedName name="BDAY" localSheetId="1">#REF!</definedName>
    <definedName name="BDAY" localSheetId="6">#REF!</definedName>
    <definedName name="BDAY" localSheetId="7">#REF!</definedName>
    <definedName name="BDAY">#REF!</definedName>
    <definedName name="bdc" localSheetId="1">#REF!</definedName>
    <definedName name="bdc" localSheetId="6">#REF!</definedName>
    <definedName name="bdc" localSheetId="7">#REF!</definedName>
    <definedName name="bdc">#REF!</definedName>
    <definedName name="bdd">1.5</definedName>
    <definedName name="BDIM" localSheetId="1">#REF!</definedName>
    <definedName name="BDIM" localSheetId="6">#REF!</definedName>
    <definedName name="BDIM" localSheetId="7">#REF!</definedName>
    <definedName name="BDIM">#REF!</definedName>
    <definedName name="bdw" localSheetId="1">#REF!</definedName>
    <definedName name="bdw" localSheetId="6">#REF!</definedName>
    <definedName name="bdw" localSheetId="7">#REF!</definedName>
    <definedName name="bdw">#REF!</definedName>
    <definedName name="be" localSheetId="1">#REF!</definedName>
    <definedName name="be" localSheetId="6">#REF!</definedName>
    <definedName name="be" localSheetId="7">#REF!</definedName>
    <definedName name="be">#REF!</definedName>
    <definedName name="Be_duc_dam" localSheetId="1">#REF!</definedName>
    <definedName name="Be_duc_dam" localSheetId="6">#REF!</definedName>
    <definedName name="Be_duc_dam" localSheetId="7">#REF!</definedName>
    <definedName name="Be_duc_dam">#REF!</definedName>
    <definedName name="Be1L" localSheetId="1">#REF!</definedName>
    <definedName name="Be1L" localSheetId="6">#REF!</definedName>
    <definedName name="Be1L" localSheetId="7">#REF!</definedName>
    <definedName name="Be1L">#REF!</definedName>
    <definedName name="beepsound" localSheetId="1">#REF!</definedName>
    <definedName name="beepsound" localSheetId="6">#REF!</definedName>
    <definedName name="beepsound" localSheetId="7">#REF!</definedName>
    <definedName name="beepsound">#REF!</definedName>
    <definedName name="benuoc" localSheetId="1">#REF!</definedName>
    <definedName name="benuoc" localSheetId="6">#REF!</definedName>
    <definedName name="benuoc" localSheetId="7">#REF!</definedName>
    <definedName name="benuoc">#REF!</definedName>
    <definedName name="bengam" localSheetId="1">#REF!</definedName>
    <definedName name="bengam" localSheetId="6">#REF!</definedName>
    <definedName name="bengam" localSheetId="7">#REF!</definedName>
    <definedName name="bengam">#REF!</definedName>
    <definedName name="beta" localSheetId="1">#REF!</definedName>
    <definedName name="beta" localSheetId="6">#REF!</definedName>
    <definedName name="beta" localSheetId="7">#REF!</definedName>
    <definedName name="beta">#REF!</definedName>
    <definedName name="Bezugsfeld" localSheetId="1">#REF!</definedName>
    <definedName name="Bezugsfeld" localSheetId="6">#REF!</definedName>
    <definedName name="Bezugsfeld" localSheetId="7">#REF!</definedName>
    <definedName name="Bezugsfeld">#REF!</definedName>
    <definedName name="Bgiang" localSheetId="22" hidden="1">{"'Sheet1'!$L$16"}</definedName>
    <definedName name="Bgiang" localSheetId="24" hidden="1">{"'Sheet1'!$L$16"}</definedName>
    <definedName name="Bgiang" hidden="1">{"'Sheet1'!$L$16"}</definedName>
    <definedName name="bia" localSheetId="1">#REF!</definedName>
    <definedName name="bia" localSheetId="6">#REF!</definedName>
    <definedName name="bia" localSheetId="7">#REF!</definedName>
    <definedName name="bia">#REF!</definedName>
    <definedName name="bienbao" localSheetId="1">#REF!</definedName>
    <definedName name="bienbao" localSheetId="6">#REF!</definedName>
    <definedName name="bienbao" localSheetId="7">#REF!</definedName>
    <definedName name="bienbao">#REF!</definedName>
    <definedName name="Bình_Định" localSheetId="1">#REF!</definedName>
    <definedName name="Bình_Định" localSheetId="6">#REF!</definedName>
    <definedName name="Bình_Định" localSheetId="7">#REF!</definedName>
    <definedName name="Bình_Định">#REF!</definedName>
    <definedName name="bitum" localSheetId="1">#REF!</definedName>
    <definedName name="bitum" localSheetId="6">#REF!</definedName>
    <definedName name="bitum" localSheetId="7">#REF!</definedName>
    <definedName name="bitum">#REF!</definedName>
    <definedName name="BKinh" localSheetId="1">#REF!</definedName>
    <definedName name="BKinh" localSheetId="6">#REF!</definedName>
    <definedName name="BKinh" localSheetId="7">#REF!</definedName>
    <definedName name="BKinh">#REF!</definedName>
    <definedName name="BKH" localSheetId="1">#REF!</definedName>
    <definedName name="BKH" localSheetId="6">#REF!</definedName>
    <definedName name="BKH" localSheetId="7">#REF!</definedName>
    <definedName name="BKH">#REF!</definedName>
    <definedName name="BKHĐT" comment="BKHĐT">[1]BKHDT!$B$3:$B$27</definedName>
    <definedName name="BL240HT" localSheetId="1">#REF!</definedName>
    <definedName name="BL240HT" localSheetId="6">#REF!</definedName>
    <definedName name="BL240HT" localSheetId="7">#REF!</definedName>
    <definedName name="BL240HT">#REF!</definedName>
    <definedName name="BL280HT" localSheetId="1">#REF!</definedName>
    <definedName name="BL280HT" localSheetId="6">#REF!</definedName>
    <definedName name="BL280HT" localSheetId="7">#REF!</definedName>
    <definedName name="BL280HT">#REF!</definedName>
    <definedName name="BL320HT" localSheetId="1">#REF!</definedName>
    <definedName name="BL320HT" localSheetId="6">#REF!</definedName>
    <definedName name="BL320HT" localSheetId="7">#REF!</definedName>
    <definedName name="BL320HT">#REF!</definedName>
    <definedName name="blang" localSheetId="1">#REF!</definedName>
    <definedName name="blang" localSheetId="6">#REF!</definedName>
    <definedName name="blang" localSheetId="7">#REF!</definedName>
    <definedName name="blang">#REF!</definedName>
    <definedName name="blkh" localSheetId="1">#REF!</definedName>
    <definedName name="blkh" localSheetId="6">#REF!</definedName>
    <definedName name="blkh" localSheetId="7">#REF!</definedName>
    <definedName name="blkh">#REF!</definedName>
    <definedName name="blkh1" localSheetId="1">#REF!</definedName>
    <definedName name="blkh1" localSheetId="6">#REF!</definedName>
    <definedName name="blkh1" localSheetId="7">#REF!</definedName>
    <definedName name="blkh1">#REF!</definedName>
    <definedName name="blneo" localSheetId="1">#REF!</definedName>
    <definedName name="blneo" localSheetId="6">#REF!</definedName>
    <definedName name="blneo" localSheetId="7">#REF!</definedName>
    <definedName name="blneo">#REF!</definedName>
    <definedName name="BLOCK1" localSheetId="1">#REF!</definedName>
    <definedName name="BLOCK1" localSheetId="6">#REF!</definedName>
    <definedName name="BLOCK1" localSheetId="7">#REF!</definedName>
    <definedName name="BLOCK1">#REF!</definedName>
    <definedName name="BLOCK2" localSheetId="1">#REF!</definedName>
    <definedName name="BLOCK2" localSheetId="6">#REF!</definedName>
    <definedName name="BLOCK2" localSheetId="7">#REF!</definedName>
    <definedName name="BLOCK2">#REF!</definedName>
    <definedName name="BLOCK3" localSheetId="1">#REF!</definedName>
    <definedName name="BLOCK3" localSheetId="6">#REF!</definedName>
    <definedName name="BLOCK3" localSheetId="7">#REF!</definedName>
    <definedName name="BLOCK3">#REF!</definedName>
    <definedName name="blong" localSheetId="1">#REF!</definedName>
    <definedName name="blong" localSheetId="6">#REF!</definedName>
    <definedName name="blong" localSheetId="7">#REF!</definedName>
    <definedName name="blong">#REF!</definedName>
    <definedName name="Bm">3.5</definedName>
    <definedName name="Bmat" localSheetId="1">#REF!</definedName>
    <definedName name="Bmat" localSheetId="6">#REF!</definedName>
    <definedName name="Bmat" localSheetId="7">#REF!</definedName>
    <definedName name="Bmat">#REF!</definedName>
    <definedName name="Bn">6.5</definedName>
    <definedName name="BNV" localSheetId="1">#REF!</definedName>
    <definedName name="BNV" localSheetId="6">#REF!</definedName>
    <definedName name="BNV" localSheetId="7">#REF!</definedName>
    <definedName name="BNV">#REF!</definedName>
    <definedName name="bng" localSheetId="1">#REF!</definedName>
    <definedName name="bng" localSheetId="6">#REF!</definedName>
    <definedName name="bng" localSheetId="7">#REF!</definedName>
    <definedName name="bng">#REF!</definedName>
    <definedName name="bom" localSheetId="1">#REF!</definedName>
    <definedName name="bom" localSheetId="6">#REF!</definedName>
    <definedName name="bom" localSheetId="7">#REF!</definedName>
    <definedName name="bom">#REF!</definedName>
    <definedName name="bombt50" localSheetId="1">#REF!</definedName>
    <definedName name="bombt50" localSheetId="6">#REF!</definedName>
    <definedName name="bombt50" localSheetId="7">#REF!</definedName>
    <definedName name="bombt50">#REF!</definedName>
    <definedName name="bombt60" localSheetId="1">#REF!</definedName>
    <definedName name="bombt60" localSheetId="6">#REF!</definedName>
    <definedName name="bombt60" localSheetId="7">#REF!</definedName>
    <definedName name="bombt60">#REF!</definedName>
    <definedName name="bomnuoc20kw" localSheetId="1">#REF!</definedName>
    <definedName name="bomnuoc20kw" localSheetId="6">#REF!</definedName>
    <definedName name="bomnuoc20kw" localSheetId="7">#REF!</definedName>
    <definedName name="bomnuoc20kw">#REF!</definedName>
    <definedName name="bomnuocdau10" localSheetId="1">#REF!</definedName>
    <definedName name="bomnuocdau10" localSheetId="6">#REF!</definedName>
    <definedName name="bomnuocdau10" localSheetId="7">#REF!</definedName>
    <definedName name="bomnuocdau10">#REF!</definedName>
    <definedName name="bomnuocdau100" localSheetId="1">#REF!</definedName>
    <definedName name="bomnuocdau100" localSheetId="6">#REF!</definedName>
    <definedName name="bomnuocdau100" localSheetId="7">#REF!</definedName>
    <definedName name="bomnuocdau100">#REF!</definedName>
    <definedName name="bomnuocdau15" localSheetId="1">#REF!</definedName>
    <definedName name="bomnuocdau15" localSheetId="6">#REF!</definedName>
    <definedName name="bomnuocdau15" localSheetId="7">#REF!</definedName>
    <definedName name="bomnuocdau15">#REF!</definedName>
    <definedName name="bomnuocdau150" localSheetId="1">#REF!</definedName>
    <definedName name="bomnuocdau150" localSheetId="6">#REF!</definedName>
    <definedName name="bomnuocdau150" localSheetId="7">#REF!</definedName>
    <definedName name="bomnuocdau150">#REF!</definedName>
    <definedName name="bomnuocdau20" localSheetId="1">#REF!</definedName>
    <definedName name="bomnuocdau20" localSheetId="6">#REF!</definedName>
    <definedName name="bomnuocdau20" localSheetId="7">#REF!</definedName>
    <definedName name="bomnuocdau20">#REF!</definedName>
    <definedName name="bomnuocdau37" localSheetId="1">#REF!</definedName>
    <definedName name="bomnuocdau37" localSheetId="6">#REF!</definedName>
    <definedName name="bomnuocdau37" localSheetId="7">#REF!</definedName>
    <definedName name="bomnuocdau37">#REF!</definedName>
    <definedName name="bomnuocdau45" localSheetId="1">#REF!</definedName>
    <definedName name="bomnuocdau45" localSheetId="6">#REF!</definedName>
    <definedName name="bomnuocdau45" localSheetId="7">#REF!</definedName>
    <definedName name="bomnuocdau45">#REF!</definedName>
    <definedName name="bomnuocdau5" localSheetId="1">#REF!</definedName>
    <definedName name="bomnuocdau5" localSheetId="6">#REF!</definedName>
    <definedName name="bomnuocdau5" localSheetId="7">#REF!</definedName>
    <definedName name="bomnuocdau5">#REF!</definedName>
    <definedName name="bomnuocdau5.5" localSheetId="1">#REF!</definedName>
    <definedName name="bomnuocdau5.5" localSheetId="6">#REF!</definedName>
    <definedName name="bomnuocdau5.5" localSheetId="7">#REF!</definedName>
    <definedName name="bomnuocdau5.5">#REF!</definedName>
    <definedName name="bomnuocdau7" localSheetId="1">#REF!</definedName>
    <definedName name="bomnuocdau7" localSheetId="6">#REF!</definedName>
    <definedName name="bomnuocdau7" localSheetId="7">#REF!</definedName>
    <definedName name="bomnuocdau7">#REF!</definedName>
    <definedName name="bomnuocdau7.5" localSheetId="1">#REF!</definedName>
    <definedName name="bomnuocdau7.5" localSheetId="6">#REF!</definedName>
    <definedName name="bomnuocdau7.5" localSheetId="7">#REF!</definedName>
    <definedName name="bomnuocdau7.5">#REF!</definedName>
    <definedName name="bomnuocdau75" localSheetId="1">#REF!</definedName>
    <definedName name="bomnuocdau75" localSheetId="6">#REF!</definedName>
    <definedName name="bomnuocdau75" localSheetId="7">#REF!</definedName>
    <definedName name="bomnuocdau75">#REF!</definedName>
    <definedName name="bomnuocdien0.55" localSheetId="1">#REF!</definedName>
    <definedName name="bomnuocdien0.55" localSheetId="6">#REF!</definedName>
    <definedName name="bomnuocdien0.55" localSheetId="7">#REF!</definedName>
    <definedName name="bomnuocdien0.55">#REF!</definedName>
    <definedName name="bomnuocdien0.75" localSheetId="1">#REF!</definedName>
    <definedName name="bomnuocdien0.75" localSheetId="6">#REF!</definedName>
    <definedName name="bomnuocdien0.75" localSheetId="7">#REF!</definedName>
    <definedName name="bomnuocdien0.75">#REF!</definedName>
    <definedName name="bomnuocdien1.5" localSheetId="1">#REF!</definedName>
    <definedName name="bomnuocdien1.5" localSheetId="6">#REF!</definedName>
    <definedName name="bomnuocdien1.5" localSheetId="7">#REF!</definedName>
    <definedName name="bomnuocdien1.5">#REF!</definedName>
    <definedName name="bomnuocdien10" localSheetId="1">#REF!</definedName>
    <definedName name="bomnuocdien10" localSheetId="6">#REF!</definedName>
    <definedName name="bomnuocdien10" localSheetId="7">#REF!</definedName>
    <definedName name="bomnuocdien10">#REF!</definedName>
    <definedName name="bomnuocdien113" localSheetId="1">#REF!</definedName>
    <definedName name="bomnuocdien113" localSheetId="6">#REF!</definedName>
    <definedName name="bomnuocdien113" localSheetId="7">#REF!</definedName>
    <definedName name="bomnuocdien113">#REF!</definedName>
    <definedName name="bomnuocdien14" localSheetId="1">#REF!</definedName>
    <definedName name="bomnuocdien14" localSheetId="6">#REF!</definedName>
    <definedName name="bomnuocdien14" localSheetId="7">#REF!</definedName>
    <definedName name="bomnuocdien14">#REF!</definedName>
    <definedName name="bomnuocdien2" localSheetId="1">#REF!</definedName>
    <definedName name="bomnuocdien2" localSheetId="6">#REF!</definedName>
    <definedName name="bomnuocdien2" localSheetId="7">#REF!</definedName>
    <definedName name="bomnuocdien2">#REF!</definedName>
    <definedName name="bomnuocdien2.8" localSheetId="1">#REF!</definedName>
    <definedName name="bomnuocdien2.8" localSheetId="6">#REF!</definedName>
    <definedName name="bomnuocdien2.8" localSheetId="7">#REF!</definedName>
    <definedName name="bomnuocdien2.8">#REF!</definedName>
    <definedName name="bomnuocdien20" localSheetId="1">#REF!</definedName>
    <definedName name="bomnuocdien20" localSheetId="6">#REF!</definedName>
    <definedName name="bomnuocdien20" localSheetId="7">#REF!</definedName>
    <definedName name="bomnuocdien20">#REF!</definedName>
    <definedName name="bomnuocdien22" localSheetId="1">#REF!</definedName>
    <definedName name="bomnuocdien22" localSheetId="6">#REF!</definedName>
    <definedName name="bomnuocdien22" localSheetId="7">#REF!</definedName>
    <definedName name="bomnuocdien22">#REF!</definedName>
    <definedName name="bomnuocdien28" localSheetId="1">#REF!</definedName>
    <definedName name="bomnuocdien28" localSheetId="6">#REF!</definedName>
    <definedName name="bomnuocdien28" localSheetId="7">#REF!</definedName>
    <definedName name="bomnuocdien28">#REF!</definedName>
    <definedName name="bomnuocdien30" localSheetId="1">#REF!</definedName>
    <definedName name="bomnuocdien30" localSheetId="6">#REF!</definedName>
    <definedName name="bomnuocdien30" localSheetId="7">#REF!</definedName>
    <definedName name="bomnuocdien30">#REF!</definedName>
    <definedName name="bomnuocdien4" localSheetId="1">#REF!</definedName>
    <definedName name="bomnuocdien4" localSheetId="6">#REF!</definedName>
    <definedName name="bomnuocdien4" localSheetId="7">#REF!</definedName>
    <definedName name="bomnuocdien4">#REF!</definedName>
    <definedName name="bomnuocdien4.5" localSheetId="1">#REF!</definedName>
    <definedName name="bomnuocdien4.5" localSheetId="6">#REF!</definedName>
    <definedName name="bomnuocdien4.5" localSheetId="7">#REF!</definedName>
    <definedName name="bomnuocdien4.5">#REF!</definedName>
    <definedName name="bomnuocdien40" localSheetId="1">#REF!</definedName>
    <definedName name="bomnuocdien40" localSheetId="6">#REF!</definedName>
    <definedName name="bomnuocdien40" localSheetId="7">#REF!</definedName>
    <definedName name="bomnuocdien40">#REF!</definedName>
    <definedName name="bomnuocdien50" localSheetId="1">#REF!</definedName>
    <definedName name="bomnuocdien50" localSheetId="6">#REF!</definedName>
    <definedName name="bomnuocdien50" localSheetId="7">#REF!</definedName>
    <definedName name="bomnuocdien50">#REF!</definedName>
    <definedName name="bomnuocdien55" localSheetId="1">#REF!</definedName>
    <definedName name="bomnuocdien55" localSheetId="6">#REF!</definedName>
    <definedName name="bomnuocdien55" localSheetId="7">#REF!</definedName>
    <definedName name="bomnuocdien55">#REF!</definedName>
    <definedName name="bomnuocdien7" localSheetId="1">#REF!</definedName>
    <definedName name="bomnuocdien7" localSheetId="6">#REF!</definedName>
    <definedName name="bomnuocdien7" localSheetId="7">#REF!</definedName>
    <definedName name="bomnuocdien7">#REF!</definedName>
    <definedName name="bomnuocdien75" localSheetId="1">#REF!</definedName>
    <definedName name="bomnuocdien75" localSheetId="6">#REF!</definedName>
    <definedName name="bomnuocdien75" localSheetId="7">#REF!</definedName>
    <definedName name="bomnuocdien75">#REF!</definedName>
    <definedName name="bomnuocxang3" localSheetId="1">#REF!</definedName>
    <definedName name="bomnuocxang3" localSheetId="6">#REF!</definedName>
    <definedName name="bomnuocxang3" localSheetId="7">#REF!</definedName>
    <definedName name="bomnuocxang3">#REF!</definedName>
    <definedName name="bomnuocxang4" localSheetId="1">#REF!</definedName>
    <definedName name="bomnuocxang4" localSheetId="6">#REF!</definedName>
    <definedName name="bomnuocxang4" localSheetId="7">#REF!</definedName>
    <definedName name="bomnuocxang4">#REF!</definedName>
    <definedName name="bomnuocxang6" localSheetId="1">#REF!</definedName>
    <definedName name="bomnuocxang6" localSheetId="6">#REF!</definedName>
    <definedName name="bomnuocxang6" localSheetId="7">#REF!</definedName>
    <definedName name="bomnuocxang6">#REF!</definedName>
    <definedName name="bomnuocxang7" localSheetId="1">#REF!</definedName>
    <definedName name="bomnuocxang7" localSheetId="6">#REF!</definedName>
    <definedName name="bomnuocxang7" localSheetId="7">#REF!</definedName>
    <definedName name="bomnuocxang7">#REF!</definedName>
    <definedName name="bomnuocxang8" localSheetId="1">#REF!</definedName>
    <definedName name="bomnuocxang8" localSheetId="6">#REF!</definedName>
    <definedName name="bomnuocxang8" localSheetId="7">#REF!</definedName>
    <definedName name="bomnuocxang8">#REF!</definedName>
    <definedName name="bomvua1.5" localSheetId="1">#REF!</definedName>
    <definedName name="bomvua1.5" localSheetId="6">#REF!</definedName>
    <definedName name="bomvua1.5" localSheetId="7">#REF!</definedName>
    <definedName name="bomvua1.5">#REF!</definedName>
    <definedName name="bonnuocdien1.1" localSheetId="1">#REF!</definedName>
    <definedName name="bonnuocdien1.1" localSheetId="6">#REF!</definedName>
    <definedName name="bonnuocdien1.1" localSheetId="7">#REF!</definedName>
    <definedName name="bonnuocdien1.1">#REF!</definedName>
    <definedName name="book1" localSheetId="1">#REF!</definedName>
    <definedName name="book1" localSheetId="6">#REF!</definedName>
    <definedName name="book1" localSheetId="7">#REF!</definedName>
    <definedName name="book1">#REF!</definedName>
    <definedName name="Book2" localSheetId="1">#REF!</definedName>
    <definedName name="Book2" localSheetId="6">#REF!</definedName>
    <definedName name="Book2" localSheetId="7">#REF!</definedName>
    <definedName name="Book2">#REF!</definedName>
    <definedName name="BOQ" localSheetId="1">#REF!</definedName>
    <definedName name="BOQ" localSheetId="6">#REF!</definedName>
    <definedName name="BOQ" localSheetId="7">#REF!</definedName>
    <definedName name="BOQ">#REF!</definedName>
    <definedName name="bp" localSheetId="1">#REF!</definedName>
    <definedName name="bp" localSheetId="6">#REF!</definedName>
    <definedName name="bp" localSheetId="7">#REF!</definedName>
    <definedName name="bp">#REF!</definedName>
    <definedName name="bql" localSheetId="22" hidden="1">{#N/A,#N/A,FALSE,"Chi tiÆt"}</definedName>
    <definedName name="bql" localSheetId="24" hidden="1">{#N/A,#N/A,FALSE,"Chi tiÆt"}</definedName>
    <definedName name="bql" hidden="1">{#N/A,#N/A,FALSE,"Chi tiÆt"}</definedName>
    <definedName name="BQLTB" localSheetId="1">#REF!</definedName>
    <definedName name="BQLTB" localSheetId="6">#REF!</definedName>
    <definedName name="BQLTB" localSheetId="7">#REF!</definedName>
    <definedName name="BQLTB">#REF!</definedName>
    <definedName name="BQLXL" localSheetId="1">#REF!</definedName>
    <definedName name="BQLXL" localSheetId="6">#REF!</definedName>
    <definedName name="BQLXL" localSheetId="7">#REF!</definedName>
    <definedName name="BQLXL">#REF!</definedName>
    <definedName name="BQP">'[2]BANCO (3)'!$N$124</definedName>
    <definedName name="bson" localSheetId="1">#REF!</definedName>
    <definedName name="bson" localSheetId="6">#REF!</definedName>
    <definedName name="bson" localSheetId="7">#REF!</definedName>
    <definedName name="bson">#REF!</definedName>
    <definedName name="BT" localSheetId="1">#REF!</definedName>
    <definedName name="BT" localSheetId="6">#REF!</definedName>
    <definedName name="BT" localSheetId="7">#REF!</definedName>
    <definedName name="BT">#REF!</definedName>
    <definedName name="BT_125" localSheetId="1">#REF!</definedName>
    <definedName name="BT_125" localSheetId="6">#REF!</definedName>
    <definedName name="BT_125" localSheetId="7">#REF!</definedName>
    <definedName name="BT_125">#REF!</definedName>
    <definedName name="BT_CT_Mong_Mo_Tru_Cau" localSheetId="1">#REF!</definedName>
    <definedName name="BT_CT_Mong_Mo_Tru_Cau" localSheetId="6">#REF!</definedName>
    <definedName name="BT_CT_Mong_Mo_Tru_Cau" localSheetId="7">#REF!</definedName>
    <definedName name="BT_CT_Mong_Mo_Tru_Cau">#REF!</definedName>
    <definedName name="BT200_50" localSheetId="1">#REF!</definedName>
    <definedName name="BT200_50" localSheetId="6">#REF!</definedName>
    <definedName name="BT200_50" localSheetId="7">#REF!</definedName>
    <definedName name="BT200_50">#REF!</definedName>
    <definedName name="btabd" localSheetId="1">#REF!</definedName>
    <definedName name="btabd" localSheetId="6">#REF!</definedName>
    <definedName name="btabd" localSheetId="7">#REF!</definedName>
    <definedName name="btabd">#REF!</definedName>
    <definedName name="btadn" localSheetId="1">#REF!</definedName>
    <definedName name="btadn" localSheetId="6">#REF!</definedName>
    <definedName name="btadn" localSheetId="7">#REF!</definedName>
    <definedName name="btadn">#REF!</definedName>
    <definedName name="btah" localSheetId="1">#REF!</definedName>
    <definedName name="btah" localSheetId="6">#REF!</definedName>
    <definedName name="btah" localSheetId="7">#REF!</definedName>
    <definedName name="btah">#REF!</definedName>
    <definedName name="btah1" localSheetId="1">#REF!</definedName>
    <definedName name="btah1" localSheetId="6">#REF!</definedName>
    <definedName name="btah1" localSheetId="7">#REF!</definedName>
    <definedName name="btah1">#REF!</definedName>
    <definedName name="btaqn" localSheetId="1">#REF!</definedName>
    <definedName name="btaqn" localSheetId="6">#REF!</definedName>
    <definedName name="btaqn" localSheetId="7">#REF!</definedName>
    <definedName name="btaqn">#REF!</definedName>
    <definedName name="btaqt" localSheetId="1">#REF!</definedName>
    <definedName name="btaqt" localSheetId="6">#REF!</definedName>
    <definedName name="btaqt" localSheetId="7">#REF!</definedName>
    <definedName name="btaqt">#REF!</definedName>
    <definedName name="btbdn" localSheetId="1">#REF!</definedName>
    <definedName name="btbdn" localSheetId="6">#REF!</definedName>
    <definedName name="btbdn" localSheetId="7">#REF!</definedName>
    <definedName name="btbdn">#REF!</definedName>
    <definedName name="btbh" localSheetId="1">#REF!</definedName>
    <definedName name="btbh" localSheetId="6">#REF!</definedName>
    <definedName name="btbh" localSheetId="7">#REF!</definedName>
    <definedName name="btbh">#REF!</definedName>
    <definedName name="btbqn" localSheetId="1">#REF!</definedName>
    <definedName name="btbqn" localSheetId="6">#REF!</definedName>
    <definedName name="btbqn" localSheetId="7">#REF!</definedName>
    <definedName name="btbqn">#REF!</definedName>
    <definedName name="btbqt" localSheetId="1">#REF!</definedName>
    <definedName name="btbqt" localSheetId="6">#REF!</definedName>
    <definedName name="btbqt" localSheetId="7">#REF!</definedName>
    <definedName name="btbqt">#REF!</definedName>
    <definedName name="BTC">[3]NSĐP!$AA$14:$AA$240</definedName>
    <definedName name="btcdn" localSheetId="1">#REF!</definedName>
    <definedName name="btcdn" localSheetId="6">#REF!</definedName>
    <definedName name="btcdn" localSheetId="7">#REF!</definedName>
    <definedName name="btcdn">#REF!</definedName>
    <definedName name="btcocM400" localSheetId="1">#REF!</definedName>
    <definedName name="btcocM400" localSheetId="6">#REF!</definedName>
    <definedName name="btcocM400" localSheetId="7">#REF!</definedName>
    <definedName name="btcocM400">#REF!</definedName>
    <definedName name="BTcot" localSheetId="1">#REF!</definedName>
    <definedName name="BTcot" localSheetId="6">#REF!</definedName>
    <definedName name="BTcot" localSheetId="7">#REF!</definedName>
    <definedName name="BTcot">#REF!</definedName>
    <definedName name="Btcot1" localSheetId="1">#REF!</definedName>
    <definedName name="Btcot1" localSheetId="6">#REF!</definedName>
    <definedName name="Btcot1" localSheetId="7">#REF!</definedName>
    <definedName name="Btcot1">#REF!</definedName>
    <definedName name="btcqn" localSheetId="1">#REF!</definedName>
    <definedName name="btcqn" localSheetId="6">#REF!</definedName>
    <definedName name="btcqn" localSheetId="7">#REF!</definedName>
    <definedName name="btcqn">#REF!</definedName>
    <definedName name="btcqt" localSheetId="1">#REF!</definedName>
    <definedName name="btcqt" localSheetId="6">#REF!</definedName>
    <definedName name="btcqt" localSheetId="7">#REF!</definedName>
    <definedName name="btcqt">#REF!</definedName>
    <definedName name="btch" localSheetId="1">#REF!</definedName>
    <definedName name="btch" localSheetId="6">#REF!</definedName>
    <definedName name="btch" localSheetId="7">#REF!</definedName>
    <definedName name="btch">#REF!</definedName>
    <definedName name="btch1" localSheetId="1">#REF!</definedName>
    <definedName name="btch1" localSheetId="6">#REF!</definedName>
    <definedName name="btch1" localSheetId="7">#REF!</definedName>
    <definedName name="btch1">#REF!</definedName>
    <definedName name="btch2" localSheetId="1">#REF!</definedName>
    <definedName name="btch2" localSheetId="6">#REF!</definedName>
    <definedName name="btch2" localSheetId="7">#REF!</definedName>
    <definedName name="btch2">#REF!</definedName>
    <definedName name="btchiuaxitm300" localSheetId="1">#REF!</definedName>
    <definedName name="btchiuaxitm300" localSheetId="6">#REF!</definedName>
    <definedName name="btchiuaxitm300" localSheetId="7">#REF!</definedName>
    <definedName name="btchiuaxitm300">#REF!</definedName>
    <definedName name="BTchiuaxm200" localSheetId="1">#REF!</definedName>
    <definedName name="BTchiuaxm200" localSheetId="6">#REF!</definedName>
    <definedName name="BTchiuaxm200" localSheetId="7">#REF!</definedName>
    <definedName name="BTchiuaxm200">#REF!</definedName>
    <definedName name="btd" localSheetId="1">#REF!</definedName>
    <definedName name="btd" localSheetId="6">#REF!</definedName>
    <definedName name="btd" localSheetId="7">#REF!</definedName>
    <definedName name="btd">#REF!</definedName>
    <definedName name="btdbd" localSheetId="1">#REF!</definedName>
    <definedName name="btdbd" localSheetId="6">#REF!</definedName>
    <definedName name="btdbd" localSheetId="7">#REF!</definedName>
    <definedName name="btdbd">#REF!</definedName>
    <definedName name="btddn" localSheetId="1">#REF!</definedName>
    <definedName name="btddn" localSheetId="6">#REF!</definedName>
    <definedName name="btddn" localSheetId="7">#REF!</definedName>
    <definedName name="btddn">#REF!</definedName>
    <definedName name="btdh" localSheetId="1">#REF!</definedName>
    <definedName name="btdh" localSheetId="6">#REF!</definedName>
    <definedName name="btdh" localSheetId="7">#REF!</definedName>
    <definedName name="btdh">#REF!</definedName>
    <definedName name="btdqn" localSheetId="1">#REF!</definedName>
    <definedName name="btdqn" localSheetId="6">#REF!</definedName>
    <definedName name="btdqn" localSheetId="7">#REF!</definedName>
    <definedName name="btdqn">#REF!</definedName>
    <definedName name="btdqt" localSheetId="1">#REF!</definedName>
    <definedName name="btdqt" localSheetId="6">#REF!</definedName>
    <definedName name="btdqt" localSheetId="7">#REF!</definedName>
    <definedName name="btdqt">#REF!</definedName>
    <definedName name="bteqn" localSheetId="1">#REF!</definedName>
    <definedName name="bteqn" localSheetId="6">#REF!</definedName>
    <definedName name="bteqn" localSheetId="7">#REF!</definedName>
    <definedName name="bteqn">#REF!</definedName>
    <definedName name="btkn" localSheetId="1">#REF!</definedName>
    <definedName name="btkn" localSheetId="6">#REF!</definedName>
    <definedName name="btkn" localSheetId="7">#REF!</definedName>
    <definedName name="btkn">#REF!</definedName>
    <definedName name="BTlotm100" localSheetId="1">#REF!</definedName>
    <definedName name="BTlotm100" localSheetId="6">#REF!</definedName>
    <definedName name="BTlotm100" localSheetId="7">#REF!</definedName>
    <definedName name="BTlotm100">#REF!</definedName>
    <definedName name="BTLT1pm" localSheetId="1">#REF!</definedName>
    <definedName name="BTLT1pm" localSheetId="6">#REF!</definedName>
    <definedName name="BTLT1pm" localSheetId="7">#REF!</definedName>
    <definedName name="BTLT1pm">#REF!</definedName>
    <definedName name="BTLT3pm" localSheetId="1">#REF!</definedName>
    <definedName name="BTLT3pm" localSheetId="6">#REF!</definedName>
    <definedName name="BTLT3pm" localSheetId="7">#REF!</definedName>
    <definedName name="BTLT3pm">#REF!</definedName>
    <definedName name="BTLTHTDL" localSheetId="1">#REF!</definedName>
    <definedName name="BTLTHTDL" localSheetId="6">#REF!</definedName>
    <definedName name="BTLTHTDL" localSheetId="7">#REF!</definedName>
    <definedName name="BTLTHTDL">#REF!</definedName>
    <definedName name="BTLTHTHH" localSheetId="1">#REF!</definedName>
    <definedName name="BTLTHTHH" localSheetId="6">#REF!</definedName>
    <definedName name="BTLTHTHH" localSheetId="7">#REF!</definedName>
    <definedName name="BTLTHTHH">#REF!</definedName>
    <definedName name="BTLY" localSheetId="1">#REF!</definedName>
    <definedName name="BTLY" localSheetId="6">#REF!</definedName>
    <definedName name="BTLY" localSheetId="7">#REF!</definedName>
    <definedName name="BTLY">#REF!</definedName>
    <definedName name="btm" localSheetId="1">#REF!</definedName>
    <definedName name="btm" localSheetId="6">#REF!</definedName>
    <definedName name="btm" localSheetId="7">#REF!</definedName>
    <definedName name="btm">#REF!</definedName>
    <definedName name="BTN_CPDD_tuoi_nhua_lot" localSheetId="1">#REF!</definedName>
    <definedName name="BTN_CPDD_tuoi_nhua_lot" localSheetId="6">#REF!</definedName>
    <definedName name="BTN_CPDD_tuoi_nhua_lot" localSheetId="7">#REF!</definedName>
    <definedName name="BTN_CPDD_tuoi_nhua_lot">#REF!</definedName>
    <definedName name="BTNmin" localSheetId="1">#REF!</definedName>
    <definedName name="BTNmin" localSheetId="6">#REF!</definedName>
    <definedName name="BTNmin" localSheetId="7">#REF!</definedName>
    <definedName name="BTNmin">#REF!</definedName>
    <definedName name="BTNtrung" localSheetId="1">#REF!</definedName>
    <definedName name="BTNtrung" localSheetId="6">#REF!</definedName>
    <definedName name="BTNtrung" localSheetId="7">#REF!</definedName>
    <definedName name="BTNtrung">#REF!</definedName>
    <definedName name="BTP" localSheetId="1">#REF!</definedName>
    <definedName name="BTP" localSheetId="6">#REF!</definedName>
    <definedName name="BTP" localSheetId="7">#REF!</definedName>
    <definedName name="BTP">#REF!</definedName>
    <definedName name="btham" localSheetId="1">#REF!</definedName>
    <definedName name="btham" localSheetId="6">#REF!</definedName>
    <definedName name="btham" localSheetId="7">#REF!</definedName>
    <definedName name="btham">#REF!</definedName>
    <definedName name="BTRAM" localSheetId="1">#REF!</definedName>
    <definedName name="BTRAM" localSheetId="6">#REF!</definedName>
    <definedName name="BTRAM" localSheetId="7">#REF!</definedName>
    <definedName name="BTRAM">#REF!</definedName>
    <definedName name="BU_CHENH_LECH_DZ0.4KV" localSheetId="1">#REF!</definedName>
    <definedName name="BU_CHENH_LECH_DZ0.4KV" localSheetId="6">#REF!</definedName>
    <definedName name="BU_CHENH_LECH_DZ0.4KV" localSheetId="7">#REF!</definedName>
    <definedName name="BU_CHENH_LECH_DZ0.4KV">#REF!</definedName>
    <definedName name="BU_CHENH_LECH_DZ22KV" localSheetId="1">#REF!</definedName>
    <definedName name="BU_CHENH_LECH_DZ22KV" localSheetId="6">#REF!</definedName>
    <definedName name="BU_CHENH_LECH_DZ22KV" localSheetId="7">#REF!</definedName>
    <definedName name="BU_CHENH_LECH_DZ22KV">#REF!</definedName>
    <definedName name="BU_CHENH_LECH_TBA" localSheetId="1">#REF!</definedName>
    <definedName name="BU_CHENH_LECH_TBA" localSheetId="6">#REF!</definedName>
    <definedName name="BU_CHENH_LECH_TBA" localSheetId="7">#REF!</definedName>
    <definedName name="BU_CHENH_LECH_TBA">#REF!</definedName>
    <definedName name="bua1.2" localSheetId="1">#REF!</definedName>
    <definedName name="bua1.2" localSheetId="6">#REF!</definedName>
    <definedName name="bua1.2" localSheetId="7">#REF!</definedName>
    <definedName name="bua1.2">#REF!</definedName>
    <definedName name="bua1.8" localSheetId="1">#REF!</definedName>
    <definedName name="bua1.8" localSheetId="6">#REF!</definedName>
    <definedName name="bua1.8" localSheetId="7">#REF!</definedName>
    <definedName name="bua1.8">#REF!</definedName>
    <definedName name="buarung170" localSheetId="1">#REF!</definedName>
    <definedName name="buarung170" localSheetId="6">#REF!</definedName>
    <definedName name="buarung170" localSheetId="7">#REF!</definedName>
    <definedName name="buarung170">#REF!</definedName>
    <definedName name="BuGia" localSheetId="1">#REF!</definedName>
    <definedName name="BuGia" localSheetId="6">#REF!</definedName>
    <definedName name="BuGia" localSheetId="7">#REF!</definedName>
    <definedName name="BuGia">#REF!</definedName>
    <definedName name="Bulongma">8700</definedName>
    <definedName name="buoc" localSheetId="1">#REF!</definedName>
    <definedName name="buoc" localSheetId="6">#REF!</definedName>
    <definedName name="buoc" localSheetId="7">#REF!</definedName>
    <definedName name="buoc">#REF!</definedName>
    <definedName name="BVCISUMMARY" localSheetId="1">#REF!</definedName>
    <definedName name="BVCISUMMARY" localSheetId="6">#REF!</definedName>
    <definedName name="BVCISUMMARY" localSheetId="7">#REF!</definedName>
    <definedName name="BVCISUMMARY">#REF!</definedName>
    <definedName name="BŸo_cŸo_täng_hìp_giŸ_trÙ_t_i_s_n_câ__Ùnh" localSheetId="1">#REF!</definedName>
    <definedName name="BŸo_cŸo_täng_hìp_giŸ_trÙ_t_i_s_n_câ__Ùnh" localSheetId="6">#REF!</definedName>
    <definedName name="BŸo_cŸo_täng_hìp_giŸ_trÙ_t_i_s_n_câ__Ùnh" localSheetId="7">#REF!</definedName>
    <definedName name="BŸo_cŸo_täng_hìp_giŸ_trÙ_t_i_s_n_câ__Ùnh">#REF!</definedName>
    <definedName name="C." localSheetId="1">#REF!</definedName>
    <definedName name="C." localSheetId="6">#REF!</definedName>
    <definedName name="C." localSheetId="7">#REF!</definedName>
    <definedName name="C.">#REF!</definedName>
    <definedName name="c.." localSheetId="1">#REF!</definedName>
    <definedName name="c.." localSheetId="6">#REF!</definedName>
    <definedName name="c.." localSheetId="7">#REF!</definedName>
    <definedName name="c..">#REF!</definedName>
    <definedName name="C.1.1..Phat_tuyen" localSheetId="1">#REF!</definedName>
    <definedName name="C.1.1..Phat_tuyen" localSheetId="6">#REF!</definedName>
    <definedName name="C.1.1..Phat_tuyen" localSheetId="7">#REF!</definedName>
    <definedName name="C.1.1..Phat_tuyen">#REF!</definedName>
    <definedName name="C.1.10..VC_Thu_cong_CG" localSheetId="1">#REF!</definedName>
    <definedName name="C.1.10..VC_Thu_cong_CG" localSheetId="6">#REF!</definedName>
    <definedName name="C.1.10..VC_Thu_cong_CG" localSheetId="7">#REF!</definedName>
    <definedName name="C.1.10..VC_Thu_cong_CG">#REF!</definedName>
    <definedName name="C.1.2..Chat_cay_thu_cong" localSheetId="1">#REF!</definedName>
    <definedName name="C.1.2..Chat_cay_thu_cong" localSheetId="6">#REF!</definedName>
    <definedName name="C.1.2..Chat_cay_thu_cong" localSheetId="7">#REF!</definedName>
    <definedName name="C.1.2..Chat_cay_thu_cong">#REF!</definedName>
    <definedName name="C.1.3..Chat_cay_may" localSheetId="1">#REF!</definedName>
    <definedName name="C.1.3..Chat_cay_may" localSheetId="6">#REF!</definedName>
    <definedName name="C.1.3..Chat_cay_may" localSheetId="7">#REF!</definedName>
    <definedName name="C.1.3..Chat_cay_may">#REF!</definedName>
    <definedName name="C.1.4..Dao_goc_cay" localSheetId="1">#REF!</definedName>
    <definedName name="C.1.4..Dao_goc_cay" localSheetId="6">#REF!</definedName>
    <definedName name="C.1.4..Dao_goc_cay" localSheetId="7">#REF!</definedName>
    <definedName name="C.1.4..Dao_goc_cay">#REF!</definedName>
    <definedName name="C.1.5..Lam_duong_tam" localSheetId="1">#REF!</definedName>
    <definedName name="C.1.5..Lam_duong_tam" localSheetId="6">#REF!</definedName>
    <definedName name="C.1.5..Lam_duong_tam" localSheetId="7">#REF!</definedName>
    <definedName name="C.1.5..Lam_duong_tam">#REF!</definedName>
    <definedName name="C.1.6..Lam_cau_tam" localSheetId="1">#REF!</definedName>
    <definedName name="C.1.6..Lam_cau_tam" localSheetId="6">#REF!</definedName>
    <definedName name="C.1.6..Lam_cau_tam" localSheetId="7">#REF!</definedName>
    <definedName name="C.1.6..Lam_cau_tam">#REF!</definedName>
    <definedName name="C.1.7..Rai_da_chong_lun" localSheetId="1">#REF!</definedName>
    <definedName name="C.1.7..Rai_da_chong_lun" localSheetId="6">#REF!</definedName>
    <definedName name="C.1.7..Rai_da_chong_lun" localSheetId="7">#REF!</definedName>
    <definedName name="C.1.7..Rai_da_chong_lun">#REF!</definedName>
    <definedName name="C.1.8..Lam_kho_tam" localSheetId="1">#REF!</definedName>
    <definedName name="C.1.8..Lam_kho_tam" localSheetId="6">#REF!</definedName>
    <definedName name="C.1.8..Lam_kho_tam" localSheetId="7">#REF!</definedName>
    <definedName name="C.1.8..Lam_kho_tam">#REF!</definedName>
    <definedName name="C.1.8..San_mat_bang" localSheetId="1">#REF!</definedName>
    <definedName name="C.1.8..San_mat_bang" localSheetId="6">#REF!</definedName>
    <definedName name="C.1.8..San_mat_bang" localSheetId="7">#REF!</definedName>
    <definedName name="C.1.8..San_mat_bang">#REF!</definedName>
    <definedName name="C.2.1..VC_Thu_cong" localSheetId="1">#REF!</definedName>
    <definedName name="C.2.1..VC_Thu_cong" localSheetId="6">#REF!</definedName>
    <definedName name="C.2.1..VC_Thu_cong" localSheetId="7">#REF!</definedName>
    <definedName name="C.2.1..VC_Thu_cong">#REF!</definedName>
    <definedName name="C.2.2..VC_T_cong_CG" localSheetId="1">#REF!</definedName>
    <definedName name="C.2.2..VC_T_cong_CG" localSheetId="6">#REF!</definedName>
    <definedName name="C.2.2..VC_T_cong_CG" localSheetId="7">#REF!</definedName>
    <definedName name="C.2.2..VC_T_cong_CG">#REF!</definedName>
    <definedName name="C.2.3..Boc_do" localSheetId="1">#REF!</definedName>
    <definedName name="C.2.3..Boc_do" localSheetId="6">#REF!</definedName>
    <definedName name="C.2.3..Boc_do" localSheetId="7">#REF!</definedName>
    <definedName name="C.2.3..Boc_do">#REF!</definedName>
    <definedName name="C.3.1..Dao_dat_mong_cot" localSheetId="1">#REF!</definedName>
    <definedName name="C.3.1..Dao_dat_mong_cot" localSheetId="6">#REF!</definedName>
    <definedName name="C.3.1..Dao_dat_mong_cot" localSheetId="7">#REF!</definedName>
    <definedName name="C.3.1..Dao_dat_mong_cot">#REF!</definedName>
    <definedName name="C.3.2..Dao_dat_de_dap" localSheetId="1">#REF!</definedName>
    <definedName name="C.3.2..Dao_dat_de_dap" localSheetId="6">#REF!</definedName>
    <definedName name="C.3.2..Dao_dat_de_dap" localSheetId="7">#REF!</definedName>
    <definedName name="C.3.2..Dao_dat_de_dap">#REF!</definedName>
    <definedName name="C.3.3..Dap_dat_mong" localSheetId="1">#REF!</definedName>
    <definedName name="C.3.3..Dap_dat_mong" localSheetId="6">#REF!</definedName>
    <definedName name="C.3.3..Dap_dat_mong" localSheetId="7">#REF!</definedName>
    <definedName name="C.3.3..Dap_dat_mong">#REF!</definedName>
    <definedName name="C.3.4..Dao_dap_TDia" localSheetId="1">#REF!</definedName>
    <definedName name="C.3.4..Dao_dap_TDia" localSheetId="6">#REF!</definedName>
    <definedName name="C.3.4..Dao_dap_TDia" localSheetId="7">#REF!</definedName>
    <definedName name="C.3.4..Dao_dap_TDia">#REF!</definedName>
    <definedName name="C.3.5..Dap_bo_bao" localSheetId="1">#REF!</definedName>
    <definedName name="C.3.5..Dap_bo_bao" localSheetId="6">#REF!</definedName>
    <definedName name="C.3.5..Dap_bo_bao" localSheetId="7">#REF!</definedName>
    <definedName name="C.3.5..Dap_bo_bao">#REF!</definedName>
    <definedName name="C.3.6..Bom_tat_nuoc" localSheetId="1">#REF!</definedName>
    <definedName name="C.3.6..Bom_tat_nuoc" localSheetId="6">#REF!</definedName>
    <definedName name="C.3.6..Bom_tat_nuoc" localSheetId="7">#REF!</definedName>
    <definedName name="C.3.6..Bom_tat_nuoc">#REF!</definedName>
    <definedName name="C.3.7..Dao_bun" localSheetId="1">#REF!</definedName>
    <definedName name="C.3.7..Dao_bun" localSheetId="6">#REF!</definedName>
    <definedName name="C.3.7..Dao_bun" localSheetId="7">#REF!</definedName>
    <definedName name="C.3.7..Dao_bun">#REF!</definedName>
    <definedName name="C.3.8..Dap_cat_CT" localSheetId="1">#REF!</definedName>
    <definedName name="C.3.8..Dap_cat_CT" localSheetId="6">#REF!</definedName>
    <definedName name="C.3.8..Dap_cat_CT" localSheetId="7">#REF!</definedName>
    <definedName name="C.3.8..Dap_cat_CT">#REF!</definedName>
    <definedName name="C.3.9..Dao_pha_da" localSheetId="1">#REF!</definedName>
    <definedName name="C.3.9..Dao_pha_da" localSheetId="6">#REF!</definedName>
    <definedName name="C.3.9..Dao_pha_da" localSheetId="7">#REF!</definedName>
    <definedName name="C.3.9..Dao_pha_da">#REF!</definedName>
    <definedName name="C.4.1.Cot_thep" localSheetId="1">#REF!</definedName>
    <definedName name="C.4.1.Cot_thep" localSheetId="6">#REF!</definedName>
    <definedName name="C.4.1.Cot_thep" localSheetId="7">#REF!</definedName>
    <definedName name="C.4.1.Cot_thep">#REF!</definedName>
    <definedName name="C.4.2..Van_khuon" localSheetId="1">#REF!</definedName>
    <definedName name="C.4.2..Van_khuon" localSheetId="6">#REF!</definedName>
    <definedName name="C.4.2..Van_khuon" localSheetId="7">#REF!</definedName>
    <definedName name="C.4.2..Van_khuon">#REF!</definedName>
    <definedName name="C.4.3..Be_tong" localSheetId="1">#REF!</definedName>
    <definedName name="C.4.3..Be_tong" localSheetId="6">#REF!</definedName>
    <definedName name="C.4.3..Be_tong" localSheetId="7">#REF!</definedName>
    <definedName name="C.4.3..Be_tong">#REF!</definedName>
    <definedName name="C.4.4..Lap_BT_D.San" localSheetId="1">#REF!</definedName>
    <definedName name="C.4.4..Lap_BT_D.San" localSheetId="6">#REF!</definedName>
    <definedName name="C.4.4..Lap_BT_D.San" localSheetId="7">#REF!</definedName>
    <definedName name="C.4.4..Lap_BT_D.San">#REF!</definedName>
    <definedName name="C.4.5..Xay_da_hoc" localSheetId="1">#REF!</definedName>
    <definedName name="C.4.5..Xay_da_hoc" localSheetId="6">#REF!</definedName>
    <definedName name="C.4.5..Xay_da_hoc" localSheetId="7">#REF!</definedName>
    <definedName name="C.4.5..Xay_da_hoc">#REF!</definedName>
    <definedName name="C.4.6..Dong_coc" localSheetId="1">#REF!</definedName>
    <definedName name="C.4.6..Dong_coc" localSheetId="6">#REF!</definedName>
    <definedName name="C.4.6..Dong_coc" localSheetId="7">#REF!</definedName>
    <definedName name="C.4.6..Dong_coc">#REF!</definedName>
    <definedName name="C.4.7..Quet_Bi_tum" localSheetId="1">#REF!</definedName>
    <definedName name="C.4.7..Quet_Bi_tum" localSheetId="6">#REF!</definedName>
    <definedName name="C.4.7..Quet_Bi_tum" localSheetId="7">#REF!</definedName>
    <definedName name="C.4.7..Quet_Bi_tum">#REF!</definedName>
    <definedName name="C.5.1..Lap_cot_thep" localSheetId="1">#REF!</definedName>
    <definedName name="C.5.1..Lap_cot_thep" localSheetId="6">#REF!</definedName>
    <definedName name="C.5.1..Lap_cot_thep" localSheetId="7">#REF!</definedName>
    <definedName name="C.5.1..Lap_cot_thep">#REF!</definedName>
    <definedName name="C.5.2..Lap_cot_BT" localSheetId="1">#REF!</definedName>
    <definedName name="C.5.2..Lap_cot_BT" localSheetId="6">#REF!</definedName>
    <definedName name="C.5.2..Lap_cot_BT" localSheetId="7">#REF!</definedName>
    <definedName name="C.5.2..Lap_cot_BT">#REF!</definedName>
    <definedName name="C.5.3..Lap_dat_xa" localSheetId="1">#REF!</definedName>
    <definedName name="C.5.3..Lap_dat_xa" localSheetId="6">#REF!</definedName>
    <definedName name="C.5.3..Lap_dat_xa" localSheetId="7">#REF!</definedName>
    <definedName name="C.5.3..Lap_dat_xa">#REF!</definedName>
    <definedName name="C.5.4..Lap_tiep_dia" localSheetId="1">#REF!</definedName>
    <definedName name="C.5.4..Lap_tiep_dia" localSheetId="6">#REF!</definedName>
    <definedName name="C.5.4..Lap_tiep_dia" localSheetId="7">#REF!</definedName>
    <definedName name="C.5.4..Lap_tiep_dia">#REF!</definedName>
    <definedName name="C.5.5..Son_sat_thep" localSheetId="1">#REF!</definedName>
    <definedName name="C.5.5..Son_sat_thep" localSheetId="6">#REF!</definedName>
    <definedName name="C.5.5..Son_sat_thep" localSheetId="7">#REF!</definedName>
    <definedName name="C.5.5..Son_sat_thep">#REF!</definedName>
    <definedName name="C.6.1..Lap_su_dung" localSheetId="1">#REF!</definedName>
    <definedName name="C.6.1..Lap_su_dung" localSheetId="6">#REF!</definedName>
    <definedName name="C.6.1..Lap_su_dung" localSheetId="7">#REF!</definedName>
    <definedName name="C.6.1..Lap_su_dung">#REF!</definedName>
    <definedName name="C.6.2..Lap_su_CS" localSheetId="1">#REF!</definedName>
    <definedName name="C.6.2..Lap_su_CS" localSheetId="6">#REF!</definedName>
    <definedName name="C.6.2..Lap_su_CS" localSheetId="7">#REF!</definedName>
    <definedName name="C.6.2..Lap_su_CS">#REF!</definedName>
    <definedName name="C.6.3..Su_chuoi_do" localSheetId="1">#REF!</definedName>
    <definedName name="C.6.3..Su_chuoi_do" localSheetId="6">#REF!</definedName>
    <definedName name="C.6.3..Su_chuoi_do" localSheetId="7">#REF!</definedName>
    <definedName name="C.6.3..Su_chuoi_do">#REF!</definedName>
    <definedName name="C.6.4..Su_chuoi_neo" localSheetId="1">#REF!</definedName>
    <definedName name="C.6.4..Su_chuoi_neo" localSheetId="6">#REF!</definedName>
    <definedName name="C.6.4..Su_chuoi_neo" localSheetId="7">#REF!</definedName>
    <definedName name="C.6.4..Su_chuoi_neo">#REF!</definedName>
    <definedName name="C.6.5..Lap_phu_kien" localSheetId="1">#REF!</definedName>
    <definedName name="C.6.5..Lap_phu_kien" localSheetId="6">#REF!</definedName>
    <definedName name="C.6.5..Lap_phu_kien" localSheetId="7">#REF!</definedName>
    <definedName name="C.6.5..Lap_phu_kien">#REF!</definedName>
    <definedName name="C.6.6..Ep_noi_day" localSheetId="1">#REF!</definedName>
    <definedName name="C.6.6..Ep_noi_day" localSheetId="6">#REF!</definedName>
    <definedName name="C.6.6..Ep_noi_day" localSheetId="7">#REF!</definedName>
    <definedName name="C.6.6..Ep_noi_day">#REF!</definedName>
    <definedName name="C.6.7..KD_vuot_CN" localSheetId="1">#REF!</definedName>
    <definedName name="C.6.7..KD_vuot_CN" localSheetId="6">#REF!</definedName>
    <definedName name="C.6.7..KD_vuot_CN" localSheetId="7">#REF!</definedName>
    <definedName name="C.6.7..KD_vuot_CN">#REF!</definedName>
    <definedName name="C.6.8..Rai_cang_day" localSheetId="1">#REF!</definedName>
    <definedName name="C.6.8..Rai_cang_day" localSheetId="6">#REF!</definedName>
    <definedName name="C.6.8..Rai_cang_day" localSheetId="7">#REF!</definedName>
    <definedName name="C.6.8..Rai_cang_day">#REF!</definedName>
    <definedName name="C.6.9..Cap_quang" localSheetId="1">#REF!</definedName>
    <definedName name="C.6.9..Cap_quang" localSheetId="6">#REF!</definedName>
    <definedName name="C.6.9..Cap_quang" localSheetId="7">#REF!</definedName>
    <definedName name="C.6.9..Cap_quang">#REF!</definedName>
    <definedName name="C.doc1">540</definedName>
    <definedName name="C.doc2">740</definedName>
    <definedName name="c_" localSheetId="1">#REF!</definedName>
    <definedName name="c_" localSheetId="6">#REF!</definedName>
    <definedName name="c_" localSheetId="7">#REF!</definedName>
    <definedName name="c_">#REF!</definedName>
    <definedName name="c_comp" localSheetId="1">#REF!</definedName>
    <definedName name="c_comp" localSheetId="6">#REF!</definedName>
    <definedName name="c_comp" localSheetId="7">#REF!</definedName>
    <definedName name="c_comp">#REF!</definedName>
    <definedName name="C_LENGTH" localSheetId="1">#REF!</definedName>
    <definedName name="C_LENGTH" localSheetId="6">#REF!</definedName>
    <definedName name="C_LENGTH" localSheetId="7">#REF!</definedName>
    <definedName name="C_LENGTH">#REF!</definedName>
    <definedName name="c_n" localSheetId="1">#REF!</definedName>
    <definedName name="c_n" localSheetId="6">#REF!</definedName>
    <definedName name="c_n" localSheetId="7">#REF!</definedName>
    <definedName name="c_n">#REF!</definedName>
    <definedName name="C_WIDTH" localSheetId="1">#REF!</definedName>
    <definedName name="C_WIDTH" localSheetId="6">#REF!</definedName>
    <definedName name="C_WIDTH" localSheetId="7">#REF!</definedName>
    <definedName name="C_WIDTH">#REF!</definedName>
    <definedName name="c1." localSheetId="1">#REF!</definedName>
    <definedName name="c1." localSheetId="6">#REF!</definedName>
    <definedName name="c1." localSheetId="7">#REF!</definedName>
    <definedName name="c1.">#REF!</definedName>
    <definedName name="c2." localSheetId="1">#REF!</definedName>
    <definedName name="c2." localSheetId="6">#REF!</definedName>
    <definedName name="c2." localSheetId="7">#REF!</definedName>
    <definedName name="c2.">#REF!</definedName>
    <definedName name="C2.7" localSheetId="1">#REF!</definedName>
    <definedName name="C2.7" localSheetId="6">#REF!</definedName>
    <definedName name="C2.7" localSheetId="7">#REF!</definedName>
    <definedName name="C2.7">#REF!</definedName>
    <definedName name="c3." localSheetId="1">#REF!</definedName>
    <definedName name="c3." localSheetId="6">#REF!</definedName>
    <definedName name="c3." localSheetId="7">#REF!</definedName>
    <definedName name="c3.">#REF!</definedName>
    <definedName name="C3.0" localSheetId="1">#REF!</definedName>
    <definedName name="C3.0" localSheetId="6">#REF!</definedName>
    <definedName name="C3.0" localSheetId="7">#REF!</definedName>
    <definedName name="C3.0">#REF!</definedName>
    <definedName name="C3.5" localSheetId="1">#REF!</definedName>
    <definedName name="C3.5" localSheetId="6">#REF!</definedName>
    <definedName name="C3.5" localSheetId="7">#REF!</definedName>
    <definedName name="C3.5">#REF!</definedName>
    <definedName name="C3.7" localSheetId="1">#REF!</definedName>
    <definedName name="C3.7" localSheetId="6">#REF!</definedName>
    <definedName name="C3.7" localSheetId="7">#REF!</definedName>
    <definedName name="C3.7">#REF!</definedName>
    <definedName name="c4." localSheetId="1">#REF!</definedName>
    <definedName name="c4." localSheetId="6">#REF!</definedName>
    <definedName name="c4." localSheetId="7">#REF!</definedName>
    <definedName name="c4.">#REF!</definedName>
    <definedName name="C4.0" localSheetId="1">#REF!</definedName>
    <definedName name="C4.0" localSheetId="6">#REF!</definedName>
    <definedName name="C4.0" localSheetId="7">#REF!</definedName>
    <definedName name="C4.0">#REF!</definedName>
    <definedName name="CA" localSheetId="1">#REF!</definedName>
    <definedName name="CA" localSheetId="6">#REF!</definedName>
    <definedName name="CA" localSheetId="7">#REF!</definedName>
    <definedName name="CA">#REF!</definedName>
    <definedName name="ca.1111" localSheetId="1">#REF!</definedName>
    <definedName name="ca.1111" localSheetId="6">#REF!</definedName>
    <definedName name="ca.1111" localSheetId="7">#REF!</definedName>
    <definedName name="ca.1111">#REF!</definedName>
    <definedName name="ca.1111.th" localSheetId="1">#REF!</definedName>
    <definedName name="ca.1111.th" localSheetId="6">#REF!</definedName>
    <definedName name="ca.1111.th" localSheetId="7">#REF!</definedName>
    <definedName name="ca.1111.th">#REF!</definedName>
    <definedName name="Cà_Mau" localSheetId="1">#REF!</definedName>
    <definedName name="Cà_Mau" localSheetId="6">#REF!</definedName>
    <definedName name="Cà_Mau" localSheetId="7">#REF!</definedName>
    <definedName name="Cà_Mau">#REF!</definedName>
    <definedName name="CA_PTVT" localSheetId="1">#REF!</definedName>
    <definedName name="CA_PTVT" localSheetId="6">#REF!</definedName>
    <definedName name="CA_PTVT" localSheetId="7">#REF!</definedName>
    <definedName name="CA_PTVT">#REF!</definedName>
    <definedName name="CACAU">298161</definedName>
    <definedName name="cácte" localSheetId="1">#REF!</definedName>
    <definedName name="cácte" localSheetId="6">#REF!</definedName>
    <definedName name="cácte" localSheetId="7">#REF!</definedName>
    <definedName name="cácte">#REF!</definedName>
    <definedName name="CAMTC" localSheetId="1">#REF!</definedName>
    <definedName name="CAMTC" localSheetId="6">#REF!</definedName>
    <definedName name="CAMTC" localSheetId="7">#REF!</definedName>
    <definedName name="CAMTC">#REF!</definedName>
    <definedName name="Can_doi" localSheetId="1">#REF!</definedName>
    <definedName name="Can_doi" localSheetId="6">#REF!</definedName>
    <definedName name="Can_doi" localSheetId="7">#REF!</definedName>
    <definedName name="Can_doi">#REF!</definedName>
    <definedName name="CanBQL" localSheetId="1">#REF!</definedName>
    <definedName name="CanBQL" localSheetId="6">#REF!</definedName>
    <definedName name="CanBQL" localSheetId="7">#REF!</definedName>
    <definedName name="CanBQL">#REF!</definedName>
    <definedName name="CanLePhi" localSheetId="1">#REF!</definedName>
    <definedName name="CanLePhi" localSheetId="6">#REF!</definedName>
    <definedName name="CanLePhi" localSheetId="7">#REF!</definedName>
    <definedName name="CanLePhi">#REF!</definedName>
    <definedName name="CanMT" localSheetId="1">#REF!</definedName>
    <definedName name="CanMT" localSheetId="6">#REF!</definedName>
    <definedName name="CanMT" localSheetId="7">#REF!</definedName>
    <definedName name="CanMT">#REF!</definedName>
    <definedName name="cao" localSheetId="1">#REF!</definedName>
    <definedName name="cao" localSheetId="6">#REF!</definedName>
    <definedName name="cao" localSheetId="7">#REF!</definedName>
    <definedName name="cao">#REF!</definedName>
    <definedName name="cap" localSheetId="1">#REF!</definedName>
    <definedName name="cap" localSheetId="6">#REF!</definedName>
    <definedName name="cap" localSheetId="7">#REF!</definedName>
    <definedName name="cap">#REF!</definedName>
    <definedName name="cap_DUL_va_TC" localSheetId="1">#REF!</definedName>
    <definedName name="cap_DUL_va_TC" localSheetId="6">#REF!</definedName>
    <definedName name="cap_DUL_va_TC" localSheetId="7">#REF!</definedName>
    <definedName name="cap_DUL_va_TC">#REF!</definedName>
    <definedName name="cap0.7" localSheetId="1">#REF!</definedName>
    <definedName name="cap0.7" localSheetId="6">#REF!</definedName>
    <definedName name="cap0.7" localSheetId="7">#REF!</definedName>
    <definedName name="cap0.7">#REF!</definedName>
    <definedName name="capdul" localSheetId="1">#REF!</definedName>
    <definedName name="capdul" localSheetId="6">#REF!</definedName>
    <definedName name="capdul" localSheetId="7">#REF!</definedName>
    <definedName name="capdul">#REF!</definedName>
    <definedName name="capphoithiennhien" localSheetId="1">#REF!</definedName>
    <definedName name="capphoithiennhien" localSheetId="6">#REF!</definedName>
    <definedName name="capphoithiennhien" localSheetId="7">#REF!</definedName>
    <definedName name="capphoithiennhien">#REF!</definedName>
    <definedName name="CAPT_2" localSheetId="1">#REF!</definedName>
    <definedName name="CAPT_2" localSheetId="6">#REF!</definedName>
    <definedName name="CAPT_2" localSheetId="7">#REF!</definedName>
    <definedName name="CAPT_2">#REF!</definedName>
    <definedName name="CAPT_3" localSheetId="1">#REF!</definedName>
    <definedName name="CAPT_3" localSheetId="6">#REF!</definedName>
    <definedName name="CAPT_3" localSheetId="7">#REF!</definedName>
    <definedName name="CAPT_3">#REF!</definedName>
    <definedName name="CAPT_4" localSheetId="1">#REF!</definedName>
    <definedName name="CAPT_4" localSheetId="6">#REF!</definedName>
    <definedName name="CAPT_4" localSheetId="7">#REF!</definedName>
    <definedName name="CAPT_4">#REF!</definedName>
    <definedName name="CAPT_5" localSheetId="1">#REF!</definedName>
    <definedName name="CAPT_5" localSheetId="6">#REF!</definedName>
    <definedName name="CAPT_5" localSheetId="7">#REF!</definedName>
    <definedName name="CAPT_5">#REF!</definedName>
    <definedName name="CAPT_6" localSheetId="1">#REF!</definedName>
    <definedName name="CAPT_6" localSheetId="6">#REF!</definedName>
    <definedName name="CAPT_6" localSheetId="7">#REF!</definedName>
    <definedName name="CAPT_6">#REF!</definedName>
    <definedName name="CAPT_7" localSheetId="1">#REF!</definedName>
    <definedName name="CAPT_7" localSheetId="6">#REF!</definedName>
    <definedName name="CAPT_7" localSheetId="7">#REF!</definedName>
    <definedName name="CAPT_7">#REF!</definedName>
    <definedName name="CAPT_8" localSheetId="1">#REF!</definedName>
    <definedName name="CAPT_8" localSheetId="6">#REF!</definedName>
    <definedName name="CAPT_8" localSheetId="7">#REF!</definedName>
    <definedName name="CAPT_8">#REF!</definedName>
    <definedName name="CAPT_9" localSheetId="1">#REF!</definedName>
    <definedName name="CAPT_9" localSheetId="6">#REF!</definedName>
    <definedName name="CAPT_9" localSheetId="7">#REF!</definedName>
    <definedName name="CAPT_9">#REF!</definedName>
    <definedName name="Capvon" localSheetId="22" hidden="1">{#N/A,#N/A,FALSE,"Chi tiÆt"}</definedName>
    <definedName name="Capvon" localSheetId="24" hidden="1">{#N/A,#N/A,FALSE,"Chi tiÆt"}</definedName>
    <definedName name="Capvon" hidden="1">{#N/A,#N/A,FALSE,"Chi tiÆt"}</definedName>
    <definedName name="casing" localSheetId="1">#REF!</definedName>
    <definedName name="casing" localSheetId="6">#REF!</definedName>
    <definedName name="casing" localSheetId="7">#REF!</definedName>
    <definedName name="casing">#REF!</definedName>
    <definedName name="Cat" localSheetId="1">#REF!</definedName>
    <definedName name="Cat" localSheetId="6">#REF!</definedName>
    <definedName name="Cat" localSheetId="7">#REF!</definedName>
    <definedName name="Cat">#REF!</definedName>
    <definedName name="catcap" localSheetId="1">#REF!</definedName>
    <definedName name="catcap" localSheetId="6">#REF!</definedName>
    <definedName name="catcap" localSheetId="7">#REF!</definedName>
    <definedName name="catcap">#REF!</definedName>
    <definedName name="catchuan" localSheetId="1">#REF!</definedName>
    <definedName name="catchuan" localSheetId="6">#REF!</definedName>
    <definedName name="catchuan" localSheetId="7">#REF!</definedName>
    <definedName name="catchuan">#REF!</definedName>
    <definedName name="catdem" localSheetId="1">#REF!</definedName>
    <definedName name="catdem" localSheetId="6">#REF!</definedName>
    <definedName name="catdem" localSheetId="7">#REF!</definedName>
    <definedName name="catdem">#REF!</definedName>
    <definedName name="Category_All" localSheetId="1">#REF!</definedName>
    <definedName name="Category_All" localSheetId="6">#REF!</definedName>
    <definedName name="Category_All" localSheetId="7">#REF!</definedName>
    <definedName name="Category_All">#REF!</definedName>
    <definedName name="CATIN">#N/A</definedName>
    <definedName name="CATJYOU">#N/A</definedName>
    <definedName name="catm" localSheetId="1">#REF!</definedName>
    <definedName name="catm" localSheetId="6">#REF!</definedName>
    <definedName name="catm" localSheetId="7">#REF!</definedName>
    <definedName name="catm">#REF!</definedName>
    <definedName name="catmin" localSheetId="1">#REF!</definedName>
    <definedName name="catmin" localSheetId="6">#REF!</definedName>
    <definedName name="catmin" localSheetId="7">#REF!</definedName>
    <definedName name="catmin">#REF!</definedName>
    <definedName name="catn" localSheetId="1">#REF!</definedName>
    <definedName name="catn" localSheetId="6">#REF!</definedName>
    <definedName name="catn" localSheetId="7">#REF!</definedName>
    <definedName name="catn">#REF!</definedName>
    <definedName name="catnen" localSheetId="1">#REF!</definedName>
    <definedName name="catnen" localSheetId="6">#REF!</definedName>
    <definedName name="catnen" localSheetId="7">#REF!</definedName>
    <definedName name="catnen">#REF!</definedName>
    <definedName name="catsan" localSheetId="1">#REF!</definedName>
    <definedName name="catsan" localSheetId="6">#REF!</definedName>
    <definedName name="catsan" localSheetId="7">#REF!</definedName>
    <definedName name="catsan">#REF!</definedName>
    <definedName name="CATSYU">#N/A</definedName>
    <definedName name="catuon" localSheetId="1">#REF!</definedName>
    <definedName name="catuon" localSheetId="6">#REF!</definedName>
    <definedName name="catuon" localSheetId="7">#REF!</definedName>
    <definedName name="catuon">#REF!</definedName>
    <definedName name="catvang" localSheetId="1">#REF!</definedName>
    <definedName name="catvang" localSheetId="6">#REF!</definedName>
    <definedName name="catvang" localSheetId="7">#REF!</definedName>
    <definedName name="catvang">#REF!</definedName>
    <definedName name="catxay" localSheetId="1">#REF!</definedName>
    <definedName name="catxay" localSheetId="6">#REF!</definedName>
    <definedName name="catxay" localSheetId="7">#REF!</definedName>
    <definedName name="catxay">#REF!</definedName>
    <definedName name="cathatnho" localSheetId="1">#REF!</definedName>
    <definedName name="cathatnho" localSheetId="6">#REF!</definedName>
    <definedName name="cathatnho" localSheetId="7">#REF!</definedName>
    <definedName name="cathatnho">#REF!</definedName>
    <definedName name="CATREC">#N/A</definedName>
    <definedName name="cau10T" localSheetId="1">#REF!</definedName>
    <definedName name="cau10T" localSheetId="6">#REF!</definedName>
    <definedName name="cau10T" localSheetId="7">#REF!</definedName>
    <definedName name="cau10T">#REF!</definedName>
    <definedName name="caubanhhoi10" localSheetId="1">#REF!</definedName>
    <definedName name="caubanhhoi10" localSheetId="6">#REF!</definedName>
    <definedName name="caubanhhoi10" localSheetId="7">#REF!</definedName>
    <definedName name="caubanhhoi10">#REF!</definedName>
    <definedName name="caubanhhoi16" localSheetId="1">#REF!</definedName>
    <definedName name="caubanhhoi16" localSheetId="6">#REF!</definedName>
    <definedName name="caubanhhoi16" localSheetId="7">#REF!</definedName>
    <definedName name="caubanhhoi16">#REF!</definedName>
    <definedName name="caubanhhoi25" localSheetId="1">#REF!</definedName>
    <definedName name="caubanhhoi25" localSheetId="6">#REF!</definedName>
    <definedName name="caubanhhoi25" localSheetId="7">#REF!</definedName>
    <definedName name="caubanhhoi25">#REF!</definedName>
    <definedName name="caubanhhoi3" localSheetId="1">#REF!</definedName>
    <definedName name="caubanhhoi3" localSheetId="6">#REF!</definedName>
    <definedName name="caubanhhoi3" localSheetId="7">#REF!</definedName>
    <definedName name="caubanhhoi3">#REF!</definedName>
    <definedName name="caubanhhoi4" localSheetId="1">#REF!</definedName>
    <definedName name="caubanhhoi4" localSheetId="6">#REF!</definedName>
    <definedName name="caubanhhoi4" localSheetId="7">#REF!</definedName>
    <definedName name="caubanhhoi4">#REF!</definedName>
    <definedName name="caubanhhoi40" localSheetId="1">#REF!</definedName>
    <definedName name="caubanhhoi40" localSheetId="6">#REF!</definedName>
    <definedName name="caubanhhoi40" localSheetId="7">#REF!</definedName>
    <definedName name="caubanhhoi40">#REF!</definedName>
    <definedName name="caubanhhoi5" localSheetId="1">#REF!</definedName>
    <definedName name="caubanhhoi5" localSheetId="6">#REF!</definedName>
    <definedName name="caubanhhoi5" localSheetId="7">#REF!</definedName>
    <definedName name="caubanhhoi5">#REF!</definedName>
    <definedName name="caubanhhoi6" localSheetId="1">#REF!</definedName>
    <definedName name="caubanhhoi6" localSheetId="6">#REF!</definedName>
    <definedName name="caubanhhoi6" localSheetId="7">#REF!</definedName>
    <definedName name="caubanhhoi6">#REF!</definedName>
    <definedName name="caubanhhoi65" localSheetId="1">#REF!</definedName>
    <definedName name="caubanhhoi65" localSheetId="6">#REF!</definedName>
    <definedName name="caubanhhoi65" localSheetId="7">#REF!</definedName>
    <definedName name="caubanhhoi65">#REF!</definedName>
    <definedName name="caubanhhoi7" localSheetId="1">#REF!</definedName>
    <definedName name="caubanhhoi7" localSheetId="6">#REF!</definedName>
    <definedName name="caubanhhoi7" localSheetId="7">#REF!</definedName>
    <definedName name="caubanhhoi7">#REF!</definedName>
    <definedName name="caubanhhoi8" localSheetId="1">#REF!</definedName>
    <definedName name="caubanhhoi8" localSheetId="6">#REF!</definedName>
    <definedName name="caubanhhoi8" localSheetId="7">#REF!</definedName>
    <definedName name="caubanhhoi8">#REF!</definedName>
    <definedName name="caubanhhoi90" localSheetId="1">#REF!</definedName>
    <definedName name="caubanhhoi90" localSheetId="6">#REF!</definedName>
    <definedName name="caubanhhoi90" localSheetId="7">#REF!</definedName>
    <definedName name="caubanhhoi90">#REF!</definedName>
    <definedName name="caubanhxich10" localSheetId="1">#REF!</definedName>
    <definedName name="caubanhxich10" localSheetId="6">#REF!</definedName>
    <definedName name="caubanhxich10" localSheetId="7">#REF!</definedName>
    <definedName name="caubanhxich10">#REF!</definedName>
    <definedName name="caubanhxich100" localSheetId="1">#REF!</definedName>
    <definedName name="caubanhxich100" localSheetId="6">#REF!</definedName>
    <definedName name="caubanhxich100" localSheetId="7">#REF!</definedName>
    <definedName name="caubanhxich100">#REF!</definedName>
    <definedName name="caubanhxich16" localSheetId="1">#REF!</definedName>
    <definedName name="caubanhxich16" localSheetId="6">#REF!</definedName>
    <definedName name="caubanhxich16" localSheetId="7">#REF!</definedName>
    <definedName name="caubanhxich16">#REF!</definedName>
    <definedName name="caubanhxich25" localSheetId="1">#REF!</definedName>
    <definedName name="caubanhxich25" localSheetId="6">#REF!</definedName>
    <definedName name="caubanhxich25" localSheetId="7">#REF!</definedName>
    <definedName name="caubanhxich25">#REF!</definedName>
    <definedName name="caubanhxich28" localSheetId="1">#REF!</definedName>
    <definedName name="caubanhxich28" localSheetId="6">#REF!</definedName>
    <definedName name="caubanhxich28" localSheetId="7">#REF!</definedName>
    <definedName name="caubanhxich28">#REF!</definedName>
    <definedName name="caubanhxich40" localSheetId="1">#REF!</definedName>
    <definedName name="caubanhxich40" localSheetId="6">#REF!</definedName>
    <definedName name="caubanhxich40" localSheetId="7">#REF!</definedName>
    <definedName name="caubanhxich40">#REF!</definedName>
    <definedName name="caubanhxich5" localSheetId="1">#REF!</definedName>
    <definedName name="caubanhxich5" localSheetId="6">#REF!</definedName>
    <definedName name="caubanhxich5" localSheetId="7">#REF!</definedName>
    <definedName name="caubanhxich5">#REF!</definedName>
    <definedName name="caubanhxich50" localSheetId="1">#REF!</definedName>
    <definedName name="caubanhxich50" localSheetId="6">#REF!</definedName>
    <definedName name="caubanhxich50" localSheetId="7">#REF!</definedName>
    <definedName name="caubanhxich50">#REF!</definedName>
    <definedName name="caubanhxich63" localSheetId="1">#REF!</definedName>
    <definedName name="caubanhxich63" localSheetId="6">#REF!</definedName>
    <definedName name="caubanhxich63" localSheetId="7">#REF!</definedName>
    <definedName name="caubanhxich63">#REF!</definedName>
    <definedName name="caubanhxich7" localSheetId="1">#REF!</definedName>
    <definedName name="caubanhxich7" localSheetId="6">#REF!</definedName>
    <definedName name="caubanhxich7" localSheetId="7">#REF!</definedName>
    <definedName name="caubanhxich7">#REF!</definedName>
    <definedName name="caunoi30" localSheetId="1">#REF!</definedName>
    <definedName name="caunoi30" localSheetId="6">#REF!</definedName>
    <definedName name="caunoi30" localSheetId="7">#REF!</definedName>
    <definedName name="caunoi30">#REF!</definedName>
    <definedName name="cauthap10" localSheetId="1">#REF!</definedName>
    <definedName name="cauthap10" localSheetId="6">#REF!</definedName>
    <definedName name="cauthap10" localSheetId="7">#REF!</definedName>
    <definedName name="cauthap10">#REF!</definedName>
    <definedName name="cauthap12" localSheetId="1">#REF!</definedName>
    <definedName name="cauthap12" localSheetId="6">#REF!</definedName>
    <definedName name="cauthap12" localSheetId="7">#REF!</definedName>
    <definedName name="cauthap12">#REF!</definedName>
    <definedName name="cauthap15" localSheetId="1">#REF!</definedName>
    <definedName name="cauthap15" localSheetId="6">#REF!</definedName>
    <definedName name="cauthap15" localSheetId="7">#REF!</definedName>
    <definedName name="cauthap15">#REF!</definedName>
    <definedName name="cauthap20" localSheetId="1">#REF!</definedName>
    <definedName name="cauthap20" localSheetId="6">#REF!</definedName>
    <definedName name="cauthap20" localSheetId="7">#REF!</definedName>
    <definedName name="cauthap20">#REF!</definedName>
    <definedName name="cauthap25" localSheetId="1">#REF!</definedName>
    <definedName name="cauthap25" localSheetId="6">#REF!</definedName>
    <definedName name="cauthap25" localSheetId="7">#REF!</definedName>
    <definedName name="cauthap25">#REF!</definedName>
    <definedName name="cauthap3" localSheetId="1">#REF!</definedName>
    <definedName name="cauthap3" localSheetId="6">#REF!</definedName>
    <definedName name="cauthap3" localSheetId="7">#REF!</definedName>
    <definedName name="cauthap3">#REF!</definedName>
    <definedName name="cauthap30" localSheetId="1">#REF!</definedName>
    <definedName name="cauthap30" localSheetId="6">#REF!</definedName>
    <definedName name="cauthap30" localSheetId="7">#REF!</definedName>
    <definedName name="cauthap30">#REF!</definedName>
    <definedName name="cauthap40" localSheetId="1">#REF!</definedName>
    <definedName name="cauthap40" localSheetId="6">#REF!</definedName>
    <definedName name="cauthap40" localSheetId="7">#REF!</definedName>
    <definedName name="cauthap40">#REF!</definedName>
    <definedName name="cauthap5" localSheetId="1">#REF!</definedName>
    <definedName name="cauthap5" localSheetId="6">#REF!</definedName>
    <definedName name="cauthap5" localSheetId="7">#REF!</definedName>
    <definedName name="cauthap5">#REF!</definedName>
    <definedName name="cauthap50" localSheetId="1">#REF!</definedName>
    <definedName name="cauthap50" localSheetId="6">#REF!</definedName>
    <definedName name="cauthap50" localSheetId="7">#REF!</definedName>
    <definedName name="cauthap50">#REF!</definedName>
    <definedName name="cauthap8" localSheetId="1">#REF!</definedName>
    <definedName name="cauthap8" localSheetId="6">#REF!</definedName>
    <definedName name="cauthap8" localSheetId="7">#REF!</definedName>
    <definedName name="cauthap8">#REF!</definedName>
    <definedName name="CAVT" localSheetId="1">#REF!</definedName>
    <definedName name="CAVT" localSheetId="6">#REF!</definedName>
    <definedName name="CAVT" localSheetId="7">#REF!</definedName>
    <definedName name="CAVT">#REF!</definedName>
    <definedName name="Cb" localSheetId="1">#REF!</definedName>
    <definedName name="Cb" localSheetId="6">#REF!</definedName>
    <definedName name="Cb" localSheetId="7">#REF!</definedName>
    <definedName name="Cb">#REF!</definedName>
    <definedName name="CBA35HT" localSheetId="1">#REF!</definedName>
    <definedName name="CBA35HT" localSheetId="6">#REF!</definedName>
    <definedName name="CBA35HT" localSheetId="7">#REF!</definedName>
    <definedName name="CBA35HT">#REF!</definedName>
    <definedName name="CBA50HT" localSheetId="1">#REF!</definedName>
    <definedName name="CBA50HT" localSheetId="6">#REF!</definedName>
    <definedName name="CBA50HT" localSheetId="7">#REF!</definedName>
    <definedName name="CBA50HT">#REF!</definedName>
    <definedName name="CBA70HT" localSheetId="1">#REF!</definedName>
    <definedName name="CBA70HT" localSheetId="6">#REF!</definedName>
    <definedName name="CBA70HT" localSheetId="7">#REF!</definedName>
    <definedName name="CBA70HT">#REF!</definedName>
    <definedName name="CBPT_2" localSheetId="1">#REF!</definedName>
    <definedName name="CBPT_2" localSheetId="6">#REF!</definedName>
    <definedName name="CBPT_2" localSheetId="7">#REF!</definedName>
    <definedName name="CBPT_2">#REF!</definedName>
    <definedName name="CBPT_3" localSheetId="1">#REF!</definedName>
    <definedName name="CBPT_3" localSheetId="6">#REF!</definedName>
    <definedName name="CBPT_3" localSheetId="7">#REF!</definedName>
    <definedName name="CBPT_3">#REF!</definedName>
    <definedName name="CBPT_4" localSheetId="1">#REF!</definedName>
    <definedName name="CBPT_4" localSheetId="6">#REF!</definedName>
    <definedName name="CBPT_4" localSheetId="7">#REF!</definedName>
    <definedName name="CBPT_4">#REF!</definedName>
    <definedName name="CBPT_5" localSheetId="1">#REF!</definedName>
    <definedName name="CBPT_5" localSheetId="6">#REF!</definedName>
    <definedName name="CBPT_5" localSheetId="7">#REF!</definedName>
    <definedName name="CBPT_5">#REF!</definedName>
    <definedName name="CBPT_6" localSheetId="1">#REF!</definedName>
    <definedName name="CBPT_6" localSheetId="6">#REF!</definedName>
    <definedName name="CBPT_6" localSheetId="7">#REF!</definedName>
    <definedName name="CBPT_6">#REF!</definedName>
    <definedName name="CBPT_7" localSheetId="1">#REF!</definedName>
    <definedName name="CBPT_7" localSheetId="6">#REF!</definedName>
    <definedName name="CBPT_7" localSheetId="7">#REF!</definedName>
    <definedName name="CBPT_7">#REF!</definedName>
    <definedName name="CBPT_8" localSheetId="1">#REF!</definedName>
    <definedName name="CBPT_8" localSheetId="6">#REF!</definedName>
    <definedName name="CBPT_8" localSheetId="7">#REF!</definedName>
    <definedName name="CBPT_8">#REF!</definedName>
    <definedName name="CBPT_9" localSheetId="1">#REF!</definedName>
    <definedName name="CBPT_9" localSheetId="6">#REF!</definedName>
    <definedName name="CBPT_9" localSheetId="7">#REF!</definedName>
    <definedName name="CBPT_9">#REF!</definedName>
    <definedName name="CBTH" localSheetId="22" hidden="1">{"'Sheet1'!$L$16"}</definedName>
    <definedName name="CBTH" localSheetId="24" hidden="1">{"'Sheet1'!$L$16"}</definedName>
    <definedName name="CBTH" hidden="1">{"'Sheet1'!$L$16"}</definedName>
    <definedName name="CBVT" localSheetId="1">#REF!</definedName>
    <definedName name="CBVT" localSheetId="6">#REF!</definedName>
    <definedName name="CBVT" localSheetId="7">#REF!</definedName>
    <definedName name="CBVT">#REF!</definedName>
    <definedName name="CC" localSheetId="1">#REF!</definedName>
    <definedName name="CC" localSheetId="6">#REF!</definedName>
    <definedName name="CC" localSheetId="7">#REF!</definedName>
    <definedName name="CC">#REF!</definedName>
    <definedName name="CCS" localSheetId="1">#REF!</definedName>
    <definedName name="CCS" localSheetId="6">#REF!</definedName>
    <definedName name="CCS" localSheetId="7">#REF!</definedName>
    <definedName name="CCS">#REF!</definedName>
    <definedName name="cch" localSheetId="1">#REF!</definedName>
    <definedName name="cch" localSheetId="6">#REF!</definedName>
    <definedName name="cch" localSheetId="7">#REF!</definedName>
    <definedName name="cch">#REF!</definedName>
    <definedName name="cchong" localSheetId="1">#REF!</definedName>
    <definedName name="cchong" localSheetId="6">#REF!</definedName>
    <definedName name="cchong" localSheetId="7">#REF!</definedName>
    <definedName name="cchong">#REF!</definedName>
    <definedName name="cd" localSheetId="1">#REF!</definedName>
    <definedName name="cd" localSheetId="6">#REF!</definedName>
    <definedName name="cd" localSheetId="7">#REF!</definedName>
    <definedName name="cd">#REF!</definedName>
    <definedName name="CDAY" localSheetId="1">#REF!</definedName>
    <definedName name="CDAY" localSheetId="6">#REF!</definedName>
    <definedName name="CDAY" localSheetId="7">#REF!</definedName>
    <definedName name="CDAY">#REF!</definedName>
    <definedName name="CDD" localSheetId="1">#REF!</definedName>
    <definedName name="CDD" localSheetId="6">#REF!</definedName>
    <definedName name="CDD" localSheetId="7">#REF!</definedName>
    <definedName name="CDD">#REF!</definedName>
    <definedName name="CDday" localSheetId="1">#REF!</definedName>
    <definedName name="CDday" localSheetId="6">#REF!</definedName>
    <definedName name="CDday" localSheetId="7">#REF!</definedName>
    <definedName name="CDday">#REF!</definedName>
    <definedName name="cddc" localSheetId="1">#REF!</definedName>
    <definedName name="cddc" localSheetId="6">#REF!</definedName>
    <definedName name="cddc" localSheetId="7">#REF!</definedName>
    <definedName name="cddc">#REF!</definedName>
    <definedName name="CDDD" localSheetId="1">#REF!</definedName>
    <definedName name="CDDD" localSheetId="6">#REF!</definedName>
    <definedName name="CDDD" localSheetId="7">#REF!</definedName>
    <definedName name="CDDD">#REF!</definedName>
    <definedName name="CDDD1P" localSheetId="1">#REF!</definedName>
    <definedName name="CDDD1P" localSheetId="6">#REF!</definedName>
    <definedName name="CDDD1P" localSheetId="7">#REF!</definedName>
    <definedName name="CDDD1P">#REF!</definedName>
    <definedName name="CDDD1PHA" localSheetId="1">#REF!</definedName>
    <definedName name="CDDD1PHA" localSheetId="6">#REF!</definedName>
    <definedName name="CDDD1PHA" localSheetId="7">#REF!</definedName>
    <definedName name="CDDD1PHA">#REF!</definedName>
    <definedName name="CDDD3PHA" localSheetId="1">#REF!</definedName>
    <definedName name="CDDD3PHA" localSheetId="6">#REF!</definedName>
    <definedName name="CDDD3PHA" localSheetId="7">#REF!</definedName>
    <definedName name="CDDD3PHA">#REF!</definedName>
    <definedName name="CDdinh" localSheetId="1">#REF!</definedName>
    <definedName name="CDdinh" localSheetId="6">#REF!</definedName>
    <definedName name="CDdinh" localSheetId="7">#REF!</definedName>
    <definedName name="CDdinh">#REF!</definedName>
    <definedName name="CDHT" localSheetId="1">#REF!</definedName>
    <definedName name="CDHT" localSheetId="6">#REF!</definedName>
    <definedName name="CDHT" localSheetId="7">#REF!</definedName>
    <definedName name="CDHT">#REF!</definedName>
    <definedName name="cdn" localSheetId="1">#REF!</definedName>
    <definedName name="cdn" localSheetId="6">#REF!</definedName>
    <definedName name="cdn" localSheetId="7">#REF!</definedName>
    <definedName name="cdn">#REF!</definedName>
    <definedName name="Cdnum" localSheetId="1">#REF!</definedName>
    <definedName name="Cdnum" localSheetId="6">#REF!</definedName>
    <definedName name="Cdnum" localSheetId="7">#REF!</definedName>
    <definedName name="Cdnum">#REF!</definedName>
    <definedName name="CDTK_tim">31.77</definedName>
    <definedName name="CDVAÄN_CHUYEÅN" localSheetId="1">#REF!</definedName>
    <definedName name="CDVAÄN_CHUYEÅN" localSheetId="6">#REF!</definedName>
    <definedName name="CDVAÄN_CHUYEÅN" localSheetId="7">#REF!</definedName>
    <definedName name="CDVAÄN_CHUYEÅN">#REF!</definedName>
    <definedName name="CDVC" localSheetId="1">#REF!</definedName>
    <definedName name="CDVC" localSheetId="6">#REF!</definedName>
    <definedName name="CDVC" localSheetId="7">#REF!</definedName>
    <definedName name="CDVC">#REF!</definedName>
    <definedName name="cf" localSheetId="1">BlankMacro1</definedName>
    <definedName name="cf" localSheetId="22">BlankMacro1</definedName>
    <definedName name="cf" localSheetId="24">BlankMacro1</definedName>
    <definedName name="cf" localSheetId="6">BlankMacro1</definedName>
    <definedName name="cf" localSheetId="7">BlankMacro1</definedName>
    <definedName name="cf">BlankMacro1</definedName>
    <definedName name="cfk" localSheetId="1">#REF!</definedName>
    <definedName name="cfk" localSheetId="6">#REF!</definedName>
    <definedName name="cfk" localSheetId="7">#REF!</definedName>
    <definedName name="cfk">#REF!</definedName>
    <definedName name="CI_PTVT" localSheetId="1">#REF!</definedName>
    <definedName name="CI_PTVT" localSheetId="6">#REF!</definedName>
    <definedName name="CI_PTVT" localSheetId="7">#REF!</definedName>
    <definedName name="CI_PTVT">#REF!</definedName>
    <definedName name="City" localSheetId="1">#REF!</definedName>
    <definedName name="City" localSheetId="6">#REF!</definedName>
    <definedName name="City" localSheetId="7">#REF!</definedName>
    <definedName name="City">#REF!</definedName>
    <definedName name="CK" localSheetId="1">#REF!</definedName>
    <definedName name="CK" localSheetId="6">#REF!</definedName>
    <definedName name="CK" localSheetId="7">#REF!</definedName>
    <definedName name="CK">#REF!</definedName>
    <definedName name="ckn" localSheetId="1">#REF!</definedName>
    <definedName name="ckn" localSheetId="6">#REF!</definedName>
    <definedName name="ckn" localSheetId="7">#REF!</definedName>
    <definedName name="ckn">#REF!</definedName>
    <definedName name="ckna" localSheetId="1">#REF!</definedName>
    <definedName name="ckna" localSheetId="6">#REF!</definedName>
    <definedName name="ckna" localSheetId="7">#REF!</definedName>
    <definedName name="ckna">#REF!</definedName>
    <definedName name="CL" localSheetId="1">#REF!</definedName>
    <definedName name="CL" localSheetId="6">#REF!</definedName>
    <definedName name="CL" localSheetId="7">#REF!</definedName>
    <definedName name="CL">#REF!</definedName>
    <definedName name="CLECH_0.4" localSheetId="1">#REF!</definedName>
    <definedName name="CLECH_0.4" localSheetId="6">#REF!</definedName>
    <definedName name="CLECH_0.4" localSheetId="7">#REF!</definedName>
    <definedName name="CLECH_0.4">#REF!</definedName>
    <definedName name="CLGia" localSheetId="1">#REF!</definedName>
    <definedName name="CLGia" localSheetId="6">#REF!</definedName>
    <definedName name="CLGia" localSheetId="7">#REF!</definedName>
    <definedName name="CLGia">#REF!</definedName>
    <definedName name="CLVC3">0.1</definedName>
    <definedName name="CLVC35" localSheetId="1">#REF!</definedName>
    <definedName name="CLVC35" localSheetId="6">#REF!</definedName>
    <definedName name="CLVC35" localSheetId="7">#REF!</definedName>
    <definedName name="CLVC35">#REF!</definedName>
    <definedName name="CLVCTB" localSheetId="1">#REF!</definedName>
    <definedName name="CLVCTB" localSheetId="6">#REF!</definedName>
    <definedName name="CLVCTB" localSheetId="7">#REF!</definedName>
    <definedName name="CLVCTB">#REF!</definedName>
    <definedName name="clvl" localSheetId="1">#REF!</definedName>
    <definedName name="clvl" localSheetId="6">#REF!</definedName>
    <definedName name="clvl" localSheetId="7">#REF!</definedName>
    <definedName name="clvl">#REF!</definedName>
    <definedName name="cm" localSheetId="1">#REF!</definedName>
    <definedName name="cm" localSheetId="6">#REF!</definedName>
    <definedName name="cm" localSheetId="7">#REF!</definedName>
    <definedName name="cm">#REF!</definedName>
    <definedName name="cn" localSheetId="1">#REF!</definedName>
    <definedName name="cn" localSheetId="6">#REF!</definedName>
    <definedName name="cn" localSheetId="7">#REF!</definedName>
    <definedName name="cn">#REF!</definedName>
    <definedName name="CNC" localSheetId="1">#REF!</definedName>
    <definedName name="CNC" localSheetId="6">#REF!</definedName>
    <definedName name="CNC" localSheetId="7">#REF!</definedName>
    <definedName name="CNC">#REF!</definedName>
    <definedName name="CND" localSheetId="1">#REF!</definedName>
    <definedName name="CND" localSheetId="6">#REF!</definedName>
    <definedName name="CND" localSheetId="7">#REF!</definedName>
    <definedName name="CND">#REF!</definedName>
    <definedName name="CNG" localSheetId="1">#REF!</definedName>
    <definedName name="CNG" localSheetId="6">#REF!</definedName>
    <definedName name="CNG" localSheetId="7">#REF!</definedName>
    <definedName name="CNG">#REF!</definedName>
    <definedName name="Co" localSheetId="1">#REF!</definedName>
    <definedName name="Co" localSheetId="6">#REF!</definedName>
    <definedName name="Co" localSheetId="7">#REF!</definedName>
    <definedName name="Co">#REF!</definedName>
    <definedName name="co." localSheetId="1">#REF!</definedName>
    <definedName name="co." localSheetId="6">#REF!</definedName>
    <definedName name="co." localSheetId="7">#REF!</definedName>
    <definedName name="co.">#REF!</definedName>
    <definedName name="co.." localSheetId="1">#REF!</definedName>
    <definedName name="co.." localSheetId="6">#REF!</definedName>
    <definedName name="co.." localSheetId="7">#REF!</definedName>
    <definedName name="co..">#REF!</definedName>
    <definedName name="co_cau_ktqd" hidden="1">#N/A</definedName>
    <definedName name="co_cau_ktqd_1">"#REF!"</definedName>
    <definedName name="coc" localSheetId="1">#REF!</definedName>
    <definedName name="coc" localSheetId="6">#REF!</definedName>
    <definedName name="coc" localSheetId="7">#REF!</definedName>
    <definedName name="coc">#REF!</definedName>
    <definedName name="Coc_60" localSheetId="22" hidden="1">{"'Sheet1'!$L$16"}</definedName>
    <definedName name="Coc_60" localSheetId="24" hidden="1">{"'Sheet1'!$L$16"}</definedName>
    <definedName name="Coc_60" hidden="1">{"'Sheet1'!$L$16"}</definedName>
    <definedName name="Coc_BTCT" localSheetId="1">#REF!</definedName>
    <definedName name="Coc_BTCT" localSheetId="6">#REF!</definedName>
    <definedName name="Coc_BTCT" localSheetId="7">#REF!</definedName>
    <definedName name="Coc_BTCT">#REF!</definedName>
    <definedName name="CoCauN" localSheetId="22" hidden="1">{"'Sheet1'!$L$16"}</definedName>
    <definedName name="CoCauN" localSheetId="24" hidden="1">{"'Sheet1'!$L$16"}</definedName>
    <definedName name="CoCauN" hidden="1">{"'Sheet1'!$L$16"}</definedName>
    <definedName name="cocbtct" localSheetId="1">#REF!</definedName>
    <definedName name="cocbtct" localSheetId="6">#REF!</definedName>
    <definedName name="cocbtct" localSheetId="7">#REF!</definedName>
    <definedName name="cocbtct">#REF!</definedName>
    <definedName name="cocot" localSheetId="1">#REF!</definedName>
    <definedName name="cocot" localSheetId="6">#REF!</definedName>
    <definedName name="cocot" localSheetId="7">#REF!</definedName>
    <definedName name="cocot">#REF!</definedName>
    <definedName name="cocott" localSheetId="1">#REF!</definedName>
    <definedName name="cocott" localSheetId="6">#REF!</definedName>
    <definedName name="cocott" localSheetId="7">#REF!</definedName>
    <definedName name="cocott">#REF!</definedName>
    <definedName name="coctre" localSheetId="1">#REF!</definedName>
    <definedName name="coctre" localSheetId="6">#REF!</definedName>
    <definedName name="coctre" localSheetId="7">#REF!</definedName>
    <definedName name="coctre">#REF!</definedName>
    <definedName name="cocvt" localSheetId="1">#REF!</definedName>
    <definedName name="cocvt" localSheetId="6">#REF!</definedName>
    <definedName name="cocvt" localSheetId="7">#REF!</definedName>
    <definedName name="cocvt">#REF!</definedName>
    <definedName name="Code" localSheetId="1" hidden="1">#REF!</definedName>
    <definedName name="Code" localSheetId="6" hidden="1">#REF!</definedName>
    <definedName name="Code" localSheetId="5" hidden="1">#REF!</definedName>
    <definedName name="Code" localSheetId="7" hidden="1">#REF!</definedName>
    <definedName name="Code" hidden="1">#REF!</definedName>
    <definedName name="Cöï_ly_vaän_chuyeãn" localSheetId="1">#REF!</definedName>
    <definedName name="Cöï_ly_vaän_chuyeãn" localSheetId="6">#REF!</definedName>
    <definedName name="Cöï_ly_vaän_chuyeãn" localSheetId="7">#REF!</definedName>
    <definedName name="Cöï_ly_vaän_chuyeãn">#REF!</definedName>
    <definedName name="CÖÏ_LY_VAÄN_CHUYEÅN" localSheetId="1">#REF!</definedName>
    <definedName name="CÖÏ_LY_VAÄN_CHUYEÅN" localSheetId="6">#REF!</definedName>
    <definedName name="CÖÏ_LY_VAÄN_CHUYEÅN" localSheetId="7">#REF!</definedName>
    <definedName name="CÖÏ_LY_VAÄN_CHUYEÅN">#REF!</definedName>
    <definedName name="Comm" localSheetId="1">BlankMacro1</definedName>
    <definedName name="Comm" localSheetId="22">BlankMacro1</definedName>
    <definedName name="Comm" localSheetId="24">BlankMacro1</definedName>
    <definedName name="Comm" localSheetId="6">BlankMacro1</definedName>
    <definedName name="Comm" localSheetId="7">BlankMacro1</definedName>
    <definedName name="Comm">BlankMacro1</definedName>
    <definedName name="COMMON" localSheetId="1">#REF!</definedName>
    <definedName name="COMMON" localSheetId="6">#REF!</definedName>
    <definedName name="COMMON" localSheetId="7">#REF!</definedName>
    <definedName name="COMMON">#REF!</definedName>
    <definedName name="comong" localSheetId="1">#REF!</definedName>
    <definedName name="comong" localSheetId="6">#REF!</definedName>
    <definedName name="comong" localSheetId="7">#REF!</definedName>
    <definedName name="comong">#REF!</definedName>
    <definedName name="Company" localSheetId="1">#REF!</definedName>
    <definedName name="Company" localSheetId="6">#REF!</definedName>
    <definedName name="Company" localSheetId="7">#REF!</definedName>
    <definedName name="Company">#REF!</definedName>
    <definedName name="CON_DUCT" localSheetId="1">#REF!</definedName>
    <definedName name="CON_DUCT" localSheetId="6">#REF!</definedName>
    <definedName name="CON_DUCT" localSheetId="7">#REF!</definedName>
    <definedName name="CON_DUCT">#REF!</definedName>
    <definedName name="CON_EQP_COS" localSheetId="1">#REF!</definedName>
    <definedName name="CON_EQP_COS" localSheetId="6">#REF!</definedName>
    <definedName name="CON_EQP_COS" localSheetId="7">#REF!</definedName>
    <definedName name="CON_EQP_COS">#REF!</definedName>
    <definedName name="CON_EQP_COST" localSheetId="1">#REF!</definedName>
    <definedName name="CON_EQP_COST" localSheetId="6">#REF!</definedName>
    <definedName name="CON_EQP_COST" localSheetId="7">#REF!</definedName>
    <definedName name="CON_EQP_COST">#REF!</definedName>
    <definedName name="conroom" localSheetId="1">#REF!</definedName>
    <definedName name="conroom" localSheetId="6">#REF!</definedName>
    <definedName name="conroom" localSheetId="7">#REF!</definedName>
    <definedName name="conroom">#REF!</definedName>
    <definedName name="CONST_EQ" localSheetId="1">#REF!</definedName>
    <definedName name="CONST_EQ" localSheetId="6">#REF!</definedName>
    <definedName name="CONST_EQ" localSheetId="7">#REF!</definedName>
    <definedName name="CONST_EQ">#REF!</definedName>
    <definedName name="CONT" localSheetId="1">#REF!</definedName>
    <definedName name="CONT" localSheetId="6">#REF!</definedName>
    <definedName name="CONT" localSheetId="7">#REF!</definedName>
    <definedName name="CONT">#REF!</definedName>
    <definedName name="Content1" localSheetId="1">ErrorHandler_1</definedName>
    <definedName name="Content1" localSheetId="22">ErrorHandler_1</definedName>
    <definedName name="Content1" localSheetId="24">ErrorHandler_1</definedName>
    <definedName name="Content1" localSheetId="6">ErrorHandler_1</definedName>
    <definedName name="Content1" localSheetId="7">ErrorHandler_1</definedName>
    <definedName name="Content1">ErrorHandler_1</definedName>
    <definedName name="Continue" localSheetId="1">#REF!</definedName>
    <definedName name="Continue" localSheetId="6">#REF!</definedName>
    <definedName name="Continue" localSheetId="7">#REF!</definedName>
    <definedName name="Continue">#REF!</definedName>
    <definedName name="Cong_HM_DTCT" localSheetId="1">#REF!</definedName>
    <definedName name="Cong_HM_DTCT" localSheetId="6">#REF!</definedName>
    <definedName name="Cong_HM_DTCT" localSheetId="7">#REF!</definedName>
    <definedName name="Cong_HM_DTCT">#REF!</definedName>
    <definedName name="Cong_M_DTCT" localSheetId="1">#REF!</definedName>
    <definedName name="Cong_M_DTCT" localSheetId="6">#REF!</definedName>
    <definedName name="Cong_M_DTCT" localSheetId="7">#REF!</definedName>
    <definedName name="Cong_M_DTCT">#REF!</definedName>
    <definedName name="Cong_NC_DTCT" localSheetId="1">#REF!</definedName>
    <definedName name="Cong_NC_DTCT" localSheetId="6">#REF!</definedName>
    <definedName name="Cong_NC_DTCT" localSheetId="7">#REF!</definedName>
    <definedName name="Cong_NC_DTCT">#REF!</definedName>
    <definedName name="Cong_VL_DTCT" localSheetId="1">#REF!</definedName>
    <definedName name="Cong_VL_DTCT" localSheetId="6">#REF!</definedName>
    <definedName name="Cong_VL_DTCT" localSheetId="7">#REF!</definedName>
    <definedName name="Cong_VL_DTCT">#REF!</definedName>
    <definedName name="congbenuoc" localSheetId="1">#REF!</definedName>
    <definedName name="congbenuoc" localSheetId="6">#REF!</definedName>
    <definedName name="congbenuoc" localSheetId="7">#REF!</definedName>
    <definedName name="congbenuoc">#REF!</definedName>
    <definedName name="congbengam" localSheetId="1">#REF!</definedName>
    <definedName name="congbengam" localSheetId="6">#REF!</definedName>
    <definedName name="congbengam" localSheetId="7">#REF!</definedName>
    <definedName name="congbengam">#REF!</definedName>
    <definedName name="congcoc" localSheetId="1">#REF!</definedName>
    <definedName name="congcoc" localSheetId="6">#REF!</definedName>
    <definedName name="congcoc" localSheetId="7">#REF!</definedName>
    <definedName name="congcoc">#REF!</definedName>
    <definedName name="congcocot" localSheetId="1">#REF!</definedName>
    <definedName name="congcocot" localSheetId="6">#REF!</definedName>
    <definedName name="congcocot" localSheetId="7">#REF!</definedName>
    <definedName name="congcocot">#REF!</definedName>
    <definedName name="congcocott" localSheetId="1">#REF!</definedName>
    <definedName name="congcocott" localSheetId="6">#REF!</definedName>
    <definedName name="congcocott" localSheetId="7">#REF!</definedName>
    <definedName name="congcocott">#REF!</definedName>
    <definedName name="congcomong" localSheetId="1">#REF!</definedName>
    <definedName name="congcomong" localSheetId="6">#REF!</definedName>
    <definedName name="congcomong" localSheetId="7">#REF!</definedName>
    <definedName name="congcomong">#REF!</definedName>
    <definedName name="congcottron" localSheetId="1">#REF!</definedName>
    <definedName name="congcottron" localSheetId="6">#REF!</definedName>
    <definedName name="congcottron" localSheetId="7">#REF!</definedName>
    <definedName name="congcottron">#REF!</definedName>
    <definedName name="congcotvuong" localSheetId="1">#REF!</definedName>
    <definedName name="congcotvuong" localSheetId="6">#REF!</definedName>
    <definedName name="congcotvuong" localSheetId="7">#REF!</definedName>
    <definedName name="congcotvuong">#REF!</definedName>
    <definedName name="congdam" localSheetId="1">#REF!</definedName>
    <definedName name="congdam" localSheetId="6">#REF!</definedName>
    <definedName name="congdam" localSheetId="7">#REF!</definedName>
    <definedName name="congdam">#REF!</definedName>
    <definedName name="congdan1" localSheetId="1">#REF!</definedName>
    <definedName name="congdan1" localSheetId="6">#REF!</definedName>
    <definedName name="congdan1" localSheetId="7">#REF!</definedName>
    <definedName name="congdan1">#REF!</definedName>
    <definedName name="congdan2" localSheetId="1">#REF!</definedName>
    <definedName name="congdan2" localSheetId="6">#REF!</definedName>
    <definedName name="congdan2" localSheetId="7">#REF!</definedName>
    <definedName name="congdan2">#REF!</definedName>
    <definedName name="congdandusan" localSheetId="1">#REF!</definedName>
    <definedName name="congdandusan" localSheetId="6">#REF!</definedName>
    <definedName name="congdandusan" localSheetId="7">#REF!</definedName>
    <definedName name="congdandusan">#REF!</definedName>
    <definedName name="conglanhto" localSheetId="1">#REF!</definedName>
    <definedName name="conglanhto" localSheetId="6">#REF!</definedName>
    <definedName name="conglanhto" localSheetId="7">#REF!</definedName>
    <definedName name="conglanhto">#REF!</definedName>
    <definedName name="congmong" localSheetId="1">#REF!</definedName>
    <definedName name="congmong" localSheetId="6">#REF!</definedName>
    <definedName name="congmong" localSheetId="7">#REF!</definedName>
    <definedName name="congmong">#REF!</definedName>
    <definedName name="congmongbang" localSheetId="1">#REF!</definedName>
    <definedName name="congmongbang" localSheetId="6">#REF!</definedName>
    <definedName name="congmongbang" localSheetId="7">#REF!</definedName>
    <definedName name="congmongbang">#REF!</definedName>
    <definedName name="congmongdon" localSheetId="1">#REF!</definedName>
    <definedName name="congmongdon" localSheetId="6">#REF!</definedName>
    <definedName name="congmongdon" localSheetId="7">#REF!</definedName>
    <definedName name="congmongdon">#REF!</definedName>
    <definedName name="congpanen" localSheetId="1">#REF!</definedName>
    <definedName name="congpanen" localSheetId="6">#REF!</definedName>
    <definedName name="congpanen" localSheetId="7">#REF!</definedName>
    <definedName name="congpanen">#REF!</definedName>
    <definedName name="congsan" localSheetId="1">#REF!</definedName>
    <definedName name="congsan" localSheetId="6">#REF!</definedName>
    <definedName name="congsan" localSheetId="7">#REF!</definedName>
    <definedName name="congsan">#REF!</definedName>
    <definedName name="congthang" localSheetId="1">#REF!</definedName>
    <definedName name="congthang" localSheetId="6">#REF!</definedName>
    <definedName name="congthang" localSheetId="7">#REF!</definedName>
    <definedName name="congthang">#REF!</definedName>
    <definedName name="CongVattu" localSheetId="1">#REF!</definedName>
    <definedName name="CongVattu" localSheetId="6">#REF!</definedName>
    <definedName name="CongVattu" localSheetId="7">#REF!</definedName>
    <definedName name="CongVattu">#REF!</definedName>
    <definedName name="Cost" localSheetId="1">#REF!</definedName>
    <definedName name="Cost" localSheetId="6">#REF!</definedName>
    <definedName name="Cost" localSheetId="7">#REF!</definedName>
    <definedName name="Cost">#REF!</definedName>
    <definedName name="COT" localSheetId="1">#REF!</definedName>
    <definedName name="COT" localSheetId="6">#REF!</definedName>
    <definedName name="COT" localSheetId="7">#REF!</definedName>
    <definedName name="COT">#REF!</definedName>
    <definedName name="cot7.5" localSheetId="1">#REF!</definedName>
    <definedName name="cot7.5" localSheetId="6">#REF!</definedName>
    <definedName name="cot7.5" localSheetId="7">#REF!</definedName>
    <definedName name="cot7.5">#REF!</definedName>
    <definedName name="cot8.5" localSheetId="1">#REF!</definedName>
    <definedName name="cot8.5" localSheetId="6">#REF!</definedName>
    <definedName name="cot8.5" localSheetId="7">#REF!</definedName>
    <definedName name="cot8.5">#REF!</definedName>
    <definedName name="cotdo" localSheetId="1">#REF!</definedName>
    <definedName name="cotdo" localSheetId="6">#REF!</definedName>
    <definedName name="cotdo" localSheetId="7">#REF!</definedName>
    <definedName name="cotdo">#REF!</definedName>
    <definedName name="CotM" localSheetId="1">#REF!</definedName>
    <definedName name="CotM" localSheetId="6">#REF!</definedName>
    <definedName name="CotM" localSheetId="7">#REF!</definedName>
    <definedName name="CotM">#REF!</definedName>
    <definedName name="Cotsatma">9726</definedName>
    <definedName name="CotSau" localSheetId="1">#REF!</definedName>
    <definedName name="CotSau" localSheetId="6">#REF!</definedName>
    <definedName name="CotSau" localSheetId="7">#REF!</definedName>
    <definedName name="CotSau">#REF!</definedName>
    <definedName name="Cotthepma">9726</definedName>
    <definedName name="cottra" localSheetId="1">#REF!</definedName>
    <definedName name="cottra" localSheetId="6">#REF!</definedName>
    <definedName name="cottra" localSheetId="7">#REF!</definedName>
    <definedName name="cottra">#REF!</definedName>
    <definedName name="cottron" localSheetId="1">#REF!</definedName>
    <definedName name="cottron" localSheetId="6">#REF!</definedName>
    <definedName name="cottron" localSheetId="7">#REF!</definedName>
    <definedName name="cottron">#REF!</definedName>
    <definedName name="cotvuong" localSheetId="1">#REF!</definedName>
    <definedName name="cotvuong" localSheetId="6">#REF!</definedName>
    <definedName name="cotvuong" localSheetId="7">#REF!</definedName>
    <definedName name="cotvuong">#REF!</definedName>
    <definedName name="COÙ" localSheetId="1">#REF!</definedName>
    <definedName name="COÙ" localSheetId="6">#REF!</definedName>
    <definedName name="COÙ" localSheetId="7">#REF!</definedName>
    <definedName name="COÙ">#REF!</definedName>
    <definedName name="Country" localSheetId="1">#REF!</definedName>
    <definedName name="Country" localSheetId="6">#REF!</definedName>
    <definedName name="Country" localSheetId="7">#REF!</definedName>
    <definedName name="Country">#REF!</definedName>
    <definedName name="COVER" localSheetId="1">#REF!</definedName>
    <definedName name="COVER" localSheetId="6">#REF!</definedName>
    <definedName name="COVER" localSheetId="7">#REF!</definedName>
    <definedName name="COVER">#REF!</definedName>
    <definedName name="CP" localSheetId="1" hidden="1">#REF!</definedName>
    <definedName name="CP" localSheetId="6" hidden="1">#REF!</definedName>
    <definedName name="CP" localSheetId="5" hidden="1">#REF!</definedName>
    <definedName name="CP" localSheetId="7" hidden="1">#REF!</definedName>
    <definedName name="CP" hidden="1">#REF!</definedName>
    <definedName name="cp.1" localSheetId="1">#REF!</definedName>
    <definedName name="cp.1" localSheetId="6">#REF!</definedName>
    <definedName name="cp.1" localSheetId="7">#REF!</definedName>
    <definedName name="cp.1">#REF!</definedName>
    <definedName name="cp.2" localSheetId="1">#REF!</definedName>
    <definedName name="cp.2" localSheetId="6">#REF!</definedName>
    <definedName name="cp.2" localSheetId="7">#REF!</definedName>
    <definedName name="cp.2">#REF!</definedName>
    <definedName name="CP.M10.1a" localSheetId="1">#REF!</definedName>
    <definedName name="CP.M10.1a" localSheetId="6">#REF!</definedName>
    <definedName name="CP.M10.1a" localSheetId="7">#REF!</definedName>
    <definedName name="CP.M10.1a">#REF!</definedName>
    <definedName name="CP.M10.1b" localSheetId="1">#REF!</definedName>
    <definedName name="CP.M10.1b" localSheetId="6">#REF!</definedName>
    <definedName name="CP.M10.1b" localSheetId="7">#REF!</definedName>
    <definedName name="CP.M10.1b">#REF!</definedName>
    <definedName name="CP.M10.1c" localSheetId="1">#REF!</definedName>
    <definedName name="CP.M10.1c" localSheetId="6">#REF!</definedName>
    <definedName name="CP.M10.1c" localSheetId="7">#REF!</definedName>
    <definedName name="CP.M10.1c">#REF!</definedName>
    <definedName name="CP.M10.1d" localSheetId="1">#REF!</definedName>
    <definedName name="CP.M10.1d" localSheetId="6">#REF!</definedName>
    <definedName name="CP.M10.1d" localSheetId="7">#REF!</definedName>
    <definedName name="CP.M10.1d">#REF!</definedName>
    <definedName name="CP.M10.1e" localSheetId="1">#REF!</definedName>
    <definedName name="CP.M10.1e" localSheetId="6">#REF!</definedName>
    <definedName name="CP.M10.1e" localSheetId="7">#REF!</definedName>
    <definedName name="CP.M10.1e">#REF!</definedName>
    <definedName name="CP.M10.2a" localSheetId="1">#REF!</definedName>
    <definedName name="CP.M10.2a" localSheetId="6">#REF!</definedName>
    <definedName name="CP.M10.2a" localSheetId="7">#REF!</definedName>
    <definedName name="CP.M10.2a">#REF!</definedName>
    <definedName name="CP.M10.2b" localSheetId="1">#REF!</definedName>
    <definedName name="CP.M10.2b" localSheetId="6">#REF!</definedName>
    <definedName name="CP.M10.2b" localSheetId="7">#REF!</definedName>
    <definedName name="CP.M10.2b">#REF!</definedName>
    <definedName name="CP.M10.2c" localSheetId="1">#REF!</definedName>
    <definedName name="CP.M10.2c" localSheetId="6">#REF!</definedName>
    <definedName name="CP.M10.2c" localSheetId="7">#REF!</definedName>
    <definedName name="CP.M10.2c">#REF!</definedName>
    <definedName name="CP.M10.2d" localSheetId="1">#REF!</definedName>
    <definedName name="CP.M10.2d" localSheetId="6">#REF!</definedName>
    <definedName name="CP.M10.2d" localSheetId="7">#REF!</definedName>
    <definedName name="CP.M10.2d">#REF!</definedName>
    <definedName name="CP.M10.2e" localSheetId="1">#REF!</definedName>
    <definedName name="CP.M10.2e" localSheetId="6">#REF!</definedName>
    <definedName name="CP.M10.2e" localSheetId="7">#REF!</definedName>
    <definedName name="CP.M10.2e">#REF!</definedName>
    <definedName name="CP.MDTa" localSheetId="1">#REF!</definedName>
    <definedName name="CP.MDTa" localSheetId="6">#REF!</definedName>
    <definedName name="CP.MDTa" localSheetId="7">#REF!</definedName>
    <definedName name="CP.MDTa">#REF!</definedName>
    <definedName name="CP.MDTb" localSheetId="1">#REF!</definedName>
    <definedName name="CP.MDTb" localSheetId="6">#REF!</definedName>
    <definedName name="CP.MDTb" localSheetId="7">#REF!</definedName>
    <definedName name="CP.MDTb">#REF!</definedName>
    <definedName name="CP.MDTc" localSheetId="1">#REF!</definedName>
    <definedName name="CP.MDTc" localSheetId="6">#REF!</definedName>
    <definedName name="CP.MDTc" localSheetId="7">#REF!</definedName>
    <definedName name="CP.MDTc">#REF!</definedName>
    <definedName name="CP.MDTd" localSheetId="1">#REF!</definedName>
    <definedName name="CP.MDTd" localSheetId="6">#REF!</definedName>
    <definedName name="CP.MDTd" localSheetId="7">#REF!</definedName>
    <definedName name="CP.MDTd">#REF!</definedName>
    <definedName name="CP.MDTe" localSheetId="1">#REF!</definedName>
    <definedName name="CP.MDTe" localSheetId="6">#REF!</definedName>
    <definedName name="CP.MDTe" localSheetId="7">#REF!</definedName>
    <definedName name="CP.MDTe">#REF!</definedName>
    <definedName name="CP_SKC" localSheetId="1">#REF!</definedName>
    <definedName name="CP_SKC" localSheetId="6">#REF!</definedName>
    <definedName name="CP_SKC" localSheetId="7">#REF!</definedName>
    <definedName name="CP_SKC">#REF!</definedName>
    <definedName name="cpc" localSheetId="1">#REF!</definedName>
    <definedName name="cpc" localSheetId="6">#REF!</definedName>
    <definedName name="cpc" localSheetId="7">#REF!</definedName>
    <definedName name="cpc">#REF!</definedName>
    <definedName name="cpdd1" localSheetId="1">#REF!</definedName>
    <definedName name="cpdd1" localSheetId="6">#REF!</definedName>
    <definedName name="cpdd1" localSheetId="7">#REF!</definedName>
    <definedName name="cpdd1">#REF!</definedName>
    <definedName name="cpddhh" localSheetId="1">#REF!</definedName>
    <definedName name="cpddhh" localSheetId="6">#REF!</definedName>
    <definedName name="cpddhh" localSheetId="7">#REF!</definedName>
    <definedName name="cpddhh">#REF!</definedName>
    <definedName name="cpk" localSheetId="1">#REF!</definedName>
    <definedName name="cpk" localSheetId="6">#REF!</definedName>
    <definedName name="cpk" localSheetId="7">#REF!</definedName>
    <definedName name="cpk">#REF!</definedName>
    <definedName name="cpmtc" localSheetId="1">#REF!</definedName>
    <definedName name="cpmtc" localSheetId="6">#REF!</definedName>
    <definedName name="cpmtc" localSheetId="7">#REF!</definedName>
    <definedName name="cpmtc">#REF!</definedName>
    <definedName name="cpnc" localSheetId="1">#REF!</definedName>
    <definedName name="cpnc" localSheetId="6">#REF!</definedName>
    <definedName name="cpnc" localSheetId="7">#REF!</definedName>
    <definedName name="cpnc">#REF!</definedName>
    <definedName name="cps" localSheetId="1">#REF!</definedName>
    <definedName name="cps" localSheetId="6">#REF!</definedName>
    <definedName name="cps" localSheetId="7">#REF!</definedName>
    <definedName name="cps">#REF!</definedName>
    <definedName name="CPTK" localSheetId="1">#REF!</definedName>
    <definedName name="CPTK" localSheetId="6">#REF!</definedName>
    <definedName name="CPTK" localSheetId="7">#REF!</definedName>
    <definedName name="CPTK">#REF!</definedName>
    <definedName name="cptt" localSheetId="1">#REF!</definedName>
    <definedName name="cptt" localSheetId="6">#REF!</definedName>
    <definedName name="cptt" localSheetId="7">#REF!</definedName>
    <definedName name="cptt">#REF!</definedName>
    <definedName name="CPVC100" localSheetId="1">#REF!</definedName>
    <definedName name="CPVC100" localSheetId="6">#REF!</definedName>
    <definedName name="CPVC100" localSheetId="7">#REF!</definedName>
    <definedName name="CPVC100">#REF!</definedName>
    <definedName name="CPVC35" localSheetId="1">#REF!</definedName>
    <definedName name="CPVC35" localSheetId="6">#REF!</definedName>
    <definedName name="CPVC35" localSheetId="7">#REF!</definedName>
    <definedName name="CPVC35">#REF!</definedName>
    <definedName name="CPVCDN" localSheetId="1">#REF!</definedName>
    <definedName name="CPVCDN" localSheetId="6">#REF!</definedName>
    <definedName name="CPVCDN" localSheetId="7">#REF!</definedName>
    <definedName name="CPVCDN">#REF!</definedName>
    <definedName name="cpvl" localSheetId="1">#REF!</definedName>
    <definedName name="cpvl" localSheetId="6">#REF!</definedName>
    <definedName name="cpvl" localSheetId="7">#REF!</definedName>
    <definedName name="cpvl">#REF!</definedName>
    <definedName name="cr" localSheetId="1">#REF!</definedName>
    <definedName name="cr" localSheetId="6">#REF!</definedName>
    <definedName name="cr" localSheetId="7">#REF!</definedName>
    <definedName name="cr">#REF!</definedName>
    <definedName name="CRD" localSheetId="1">#REF!</definedName>
    <definedName name="CRD" localSheetId="6">#REF!</definedName>
    <definedName name="CRD" localSheetId="7">#REF!</definedName>
    <definedName name="CRD">#REF!</definedName>
    <definedName name="CRITINST" localSheetId="1">#REF!</definedName>
    <definedName name="CRITINST" localSheetId="6">#REF!</definedName>
    <definedName name="CRITINST" localSheetId="7">#REF!</definedName>
    <definedName name="CRITINST">#REF!</definedName>
    <definedName name="CRITPURC" localSheetId="1">#REF!</definedName>
    <definedName name="CRITPURC" localSheetId="6">#REF!</definedName>
    <definedName name="CRITPURC" localSheetId="7">#REF!</definedName>
    <definedName name="CRITPURC">#REF!</definedName>
    <definedName name="CRS" localSheetId="1">#REF!</definedName>
    <definedName name="CRS" localSheetId="6">#REF!</definedName>
    <definedName name="CRS" localSheetId="7">#REF!</definedName>
    <definedName name="CRS">#REF!</definedName>
    <definedName name="CS" localSheetId="1">#REF!</definedName>
    <definedName name="CS" localSheetId="6">#REF!</definedName>
    <definedName name="CS" localSheetId="7">#REF!</definedName>
    <definedName name="CS">#REF!</definedName>
    <definedName name="CS_10" localSheetId="1">#REF!</definedName>
    <definedName name="CS_10" localSheetId="6">#REF!</definedName>
    <definedName name="CS_10" localSheetId="7">#REF!</definedName>
    <definedName name="CS_10">#REF!</definedName>
    <definedName name="CS_100" localSheetId="1">#REF!</definedName>
    <definedName name="CS_100" localSheetId="6">#REF!</definedName>
    <definedName name="CS_100" localSheetId="7">#REF!</definedName>
    <definedName name="CS_100">#REF!</definedName>
    <definedName name="CS_10S" localSheetId="1">#REF!</definedName>
    <definedName name="CS_10S" localSheetId="6">#REF!</definedName>
    <definedName name="CS_10S" localSheetId="7">#REF!</definedName>
    <definedName name="CS_10S">#REF!</definedName>
    <definedName name="CS_120" localSheetId="1">#REF!</definedName>
    <definedName name="CS_120" localSheetId="6">#REF!</definedName>
    <definedName name="CS_120" localSheetId="7">#REF!</definedName>
    <definedName name="CS_120">#REF!</definedName>
    <definedName name="CS_140" localSheetId="1">#REF!</definedName>
    <definedName name="CS_140" localSheetId="6">#REF!</definedName>
    <definedName name="CS_140" localSheetId="7">#REF!</definedName>
    <definedName name="CS_140">#REF!</definedName>
    <definedName name="CS_160" localSheetId="1">#REF!</definedName>
    <definedName name="CS_160" localSheetId="6">#REF!</definedName>
    <definedName name="CS_160" localSheetId="7">#REF!</definedName>
    <definedName name="CS_160">#REF!</definedName>
    <definedName name="CS_20" localSheetId="1">#REF!</definedName>
    <definedName name="CS_20" localSheetId="6">#REF!</definedName>
    <definedName name="CS_20" localSheetId="7">#REF!</definedName>
    <definedName name="CS_20">#REF!</definedName>
    <definedName name="CS_30" localSheetId="1">#REF!</definedName>
    <definedName name="CS_30" localSheetId="6">#REF!</definedName>
    <definedName name="CS_30" localSheetId="7">#REF!</definedName>
    <definedName name="CS_30">#REF!</definedName>
    <definedName name="CS_40" localSheetId="1">#REF!</definedName>
    <definedName name="CS_40" localSheetId="6">#REF!</definedName>
    <definedName name="CS_40" localSheetId="7">#REF!</definedName>
    <definedName name="CS_40">#REF!</definedName>
    <definedName name="CS_40S" localSheetId="1">#REF!</definedName>
    <definedName name="CS_40S" localSheetId="6">#REF!</definedName>
    <definedName name="CS_40S" localSheetId="7">#REF!</definedName>
    <definedName name="CS_40S">#REF!</definedName>
    <definedName name="CS_5S" localSheetId="1">#REF!</definedName>
    <definedName name="CS_5S" localSheetId="6">#REF!</definedName>
    <definedName name="CS_5S" localSheetId="7">#REF!</definedName>
    <definedName name="CS_5S">#REF!</definedName>
    <definedName name="CS_60" localSheetId="1">#REF!</definedName>
    <definedName name="CS_60" localSheetId="6">#REF!</definedName>
    <definedName name="CS_60" localSheetId="7">#REF!</definedName>
    <definedName name="CS_60">#REF!</definedName>
    <definedName name="CS_61" localSheetId="1">#REF!</definedName>
    <definedName name="CS_61" localSheetId="6">#REF!</definedName>
    <definedName name="CS_61" localSheetId="7">#REF!</definedName>
    <definedName name="CS_61">#REF!</definedName>
    <definedName name="CS_6S" localSheetId="1">#REF!</definedName>
    <definedName name="CS_6S" localSheetId="6">#REF!</definedName>
    <definedName name="CS_6S" localSheetId="7">#REF!</definedName>
    <definedName name="CS_6S">#REF!</definedName>
    <definedName name="CS_80" localSheetId="1">#REF!</definedName>
    <definedName name="CS_80" localSheetId="6">#REF!</definedName>
    <definedName name="CS_80" localSheetId="7">#REF!</definedName>
    <definedName name="CS_80">#REF!</definedName>
    <definedName name="CS_80S" localSheetId="1">#REF!</definedName>
    <definedName name="CS_80S" localSheetId="6">#REF!</definedName>
    <definedName name="CS_80S" localSheetId="7">#REF!</definedName>
    <definedName name="CS_80S">#REF!</definedName>
    <definedName name="CS_STD" localSheetId="1">#REF!</definedName>
    <definedName name="CS_STD" localSheetId="6">#REF!</definedName>
    <definedName name="CS_STD" localSheetId="7">#REF!</definedName>
    <definedName name="CS_STD">#REF!</definedName>
    <definedName name="CS_XS" localSheetId="1">#REF!</definedName>
    <definedName name="CS_XS" localSheetId="6">#REF!</definedName>
    <definedName name="CS_XS" localSheetId="7">#REF!</definedName>
    <definedName name="CS_XS">#REF!</definedName>
    <definedName name="CS_XXS" localSheetId="1">#REF!</definedName>
    <definedName name="CS_XXS" localSheetId="6">#REF!</definedName>
    <definedName name="CS_XXS" localSheetId="7">#REF!</definedName>
    <definedName name="CS_XXS">#REF!</definedName>
    <definedName name="csd3p" localSheetId="1">#REF!</definedName>
    <definedName name="csd3p" localSheetId="6">#REF!</definedName>
    <definedName name="csd3p" localSheetId="7">#REF!</definedName>
    <definedName name="csd3p">#REF!</definedName>
    <definedName name="csddg1p" localSheetId="1">#REF!</definedName>
    <definedName name="csddg1p" localSheetId="6">#REF!</definedName>
    <definedName name="csddg1p" localSheetId="7">#REF!</definedName>
    <definedName name="csddg1p">#REF!</definedName>
    <definedName name="csddt1p" localSheetId="1">#REF!</definedName>
    <definedName name="csddt1p" localSheetId="6">#REF!</definedName>
    <definedName name="csddt1p" localSheetId="7">#REF!</definedName>
    <definedName name="csddt1p">#REF!</definedName>
    <definedName name="csht3p" localSheetId="1">#REF!</definedName>
    <definedName name="csht3p" localSheetId="6">#REF!</definedName>
    <definedName name="csht3p" localSheetId="7">#REF!</definedName>
    <definedName name="csht3p">#REF!</definedName>
    <definedName name="CT.M10.1" localSheetId="1">#REF!</definedName>
    <definedName name="CT.M10.1" localSheetId="6">#REF!</definedName>
    <definedName name="CT.M10.1" localSheetId="7">#REF!</definedName>
    <definedName name="CT.M10.1">#REF!</definedName>
    <definedName name="CT.M10.2" localSheetId="1">#REF!</definedName>
    <definedName name="CT.M10.2" localSheetId="6">#REF!</definedName>
    <definedName name="CT.M10.2" localSheetId="7">#REF!</definedName>
    <definedName name="CT.M10.2">#REF!</definedName>
    <definedName name="CT.MDT" localSheetId="1">#REF!</definedName>
    <definedName name="CT.MDT" localSheetId="6">#REF!</definedName>
    <definedName name="CT.MDT" localSheetId="7">#REF!</definedName>
    <definedName name="CT.MDT">#REF!</definedName>
    <definedName name="CT_50" localSheetId="1">#REF!</definedName>
    <definedName name="CT_50" localSheetId="6">#REF!</definedName>
    <definedName name="CT_50" localSheetId="7">#REF!</definedName>
    <definedName name="CT_50">#REF!</definedName>
    <definedName name="CT_MCX" localSheetId="1">#REF!</definedName>
    <definedName name="CT_MCX" localSheetId="6">#REF!</definedName>
    <definedName name="CT_MCX" localSheetId="7">#REF!</definedName>
    <definedName name="CT_MCX">#REF!</definedName>
    <definedName name="ctbb" localSheetId="1">#REF!</definedName>
    <definedName name="ctbb" localSheetId="6">#REF!</definedName>
    <definedName name="ctbb" localSheetId="7">#REF!</definedName>
    <definedName name="ctbb">#REF!</definedName>
    <definedName name="CTCT1" localSheetId="22" hidden="1">{"'Sheet1'!$L$16"}</definedName>
    <definedName name="CTCT1" localSheetId="24" hidden="1">{"'Sheet1'!$L$16"}</definedName>
    <definedName name="CTCT1" hidden="1">{"'Sheet1'!$L$16"}</definedName>
    <definedName name="ctdn9697" localSheetId="1">#REF!</definedName>
    <definedName name="ctdn9697" localSheetId="6">#REF!</definedName>
    <definedName name="ctdn9697" localSheetId="7">#REF!</definedName>
    <definedName name="ctdn9697">#REF!</definedName>
    <definedName name="ctiep" localSheetId="1">#REF!</definedName>
    <definedName name="ctiep" localSheetId="6">#REF!</definedName>
    <definedName name="ctiep" localSheetId="7">#REF!</definedName>
    <definedName name="ctiep">#REF!</definedName>
    <definedName name="CTIET" localSheetId="1">#REF!</definedName>
    <definedName name="CTIET" localSheetId="6">#REF!</definedName>
    <definedName name="CTIET" localSheetId="7">#REF!</definedName>
    <definedName name="CTIET">#REF!</definedName>
    <definedName name="ctmai" localSheetId="1">#REF!</definedName>
    <definedName name="ctmai" localSheetId="6">#REF!</definedName>
    <definedName name="ctmai" localSheetId="7">#REF!</definedName>
    <definedName name="ctmai">#REF!</definedName>
    <definedName name="ctong" localSheetId="1">#REF!</definedName>
    <definedName name="ctong" localSheetId="6">#REF!</definedName>
    <definedName name="ctong" localSheetId="7">#REF!</definedName>
    <definedName name="ctong">#REF!</definedName>
    <definedName name="CTY_TNHH_SX_TM__NHÖ_QUYEÀN">#N/A</definedName>
    <definedName name="CTHT" localSheetId="1">#REF!</definedName>
    <definedName name="CTHT" localSheetId="6">#REF!</definedName>
    <definedName name="CTHT" localSheetId="7">#REF!</definedName>
    <definedName name="CTHT">#REF!</definedName>
    <definedName name="CTRAM" localSheetId="1">#REF!</definedName>
    <definedName name="CTRAM" localSheetId="6">#REF!</definedName>
    <definedName name="CTRAM" localSheetId="7">#REF!</definedName>
    <definedName name="CTRAM">#REF!</definedName>
    <definedName name="ctre" localSheetId="1">#REF!</definedName>
    <definedName name="ctre" localSheetId="6">#REF!</definedName>
    <definedName name="ctre" localSheetId="7">#REF!</definedName>
    <definedName name="ctre">#REF!</definedName>
    <definedName name="cu" localSheetId="1">#REF!</definedName>
    <definedName name="cu" localSheetId="6">#REF!</definedName>
    <definedName name="cu" localSheetId="7">#REF!</definedName>
    <definedName name="cu">#REF!</definedName>
    <definedName name="CU_LY" localSheetId="1">#REF!</definedName>
    <definedName name="CU_LY" localSheetId="6">#REF!</definedName>
    <definedName name="CU_LY" localSheetId="7">#REF!</definedName>
    <definedName name="CU_LY">#REF!</definedName>
    <definedName name="CU_LY_VAN_CHUYEN_GIA_QUYEN" localSheetId="1">#REF!</definedName>
    <definedName name="CU_LY_VAN_CHUYEN_GIA_QUYEN" localSheetId="6">#REF!</definedName>
    <definedName name="CU_LY_VAN_CHUYEN_GIA_QUYEN" localSheetId="7">#REF!</definedName>
    <definedName name="CU_LY_VAN_CHUYEN_GIA_QUYEN">#REF!</definedName>
    <definedName name="CU_LY_VAN_CHUYEN_THU_CONG" localSheetId="1">#REF!</definedName>
    <definedName name="CU_LY_VAN_CHUYEN_THU_CONG" localSheetId="6">#REF!</definedName>
    <definedName name="CU_LY_VAN_CHUYEN_THU_CONG" localSheetId="7">#REF!</definedName>
    <definedName name="CU_LY_VAN_CHUYEN_THU_CONG">#REF!</definedName>
    <definedName name="cu_ly1" localSheetId="1">#REF!</definedName>
    <definedName name="cu_ly1" localSheetId="6">#REF!</definedName>
    <definedName name="cu_ly1" localSheetId="7">#REF!</definedName>
    <definedName name="cu_ly1">#REF!</definedName>
    <definedName name="cui" localSheetId="1">#REF!</definedName>
    <definedName name="cui" localSheetId="6">#REF!</definedName>
    <definedName name="cui" localSheetId="7">#REF!</definedName>
    <definedName name="cui">#REF!</definedName>
    <definedName name="CuLy" localSheetId="1">#REF!</definedName>
    <definedName name="CuLy" localSheetId="6">#REF!</definedName>
    <definedName name="CuLy" localSheetId="7">#REF!</definedName>
    <definedName name="CuLy">#REF!</definedName>
    <definedName name="CuLy_Q" localSheetId="1">#REF!</definedName>
    <definedName name="CuLy_Q" localSheetId="6">#REF!</definedName>
    <definedName name="CuLy_Q" localSheetId="7">#REF!</definedName>
    <definedName name="CuLy_Q">#REF!</definedName>
    <definedName name="cun" localSheetId="1">#REF!</definedName>
    <definedName name="cun" localSheetId="6">#REF!</definedName>
    <definedName name="cun" localSheetId="7">#REF!</definedName>
    <definedName name="cun">#REF!</definedName>
    <definedName name="cuoc_vc" localSheetId="1">#REF!</definedName>
    <definedName name="cuoc_vc" localSheetId="6">#REF!</definedName>
    <definedName name="cuoc_vc" localSheetId="7">#REF!</definedName>
    <definedName name="cuoc_vc">#REF!</definedName>
    <definedName name="cuoc_vc1" localSheetId="1">#REF!</definedName>
    <definedName name="cuoc_vc1" localSheetId="6">#REF!</definedName>
    <definedName name="cuoc_vc1" localSheetId="7">#REF!</definedName>
    <definedName name="cuoc_vc1">#REF!</definedName>
    <definedName name="CuocVC" localSheetId="1">#REF!</definedName>
    <definedName name="CuocVC" localSheetId="6">#REF!</definedName>
    <definedName name="CuocVC" localSheetId="7">#REF!</definedName>
    <definedName name="CuocVC">#REF!</definedName>
    <definedName name="CURRENCY" localSheetId="1">#REF!</definedName>
    <definedName name="CURRENCY" localSheetId="6">#REF!</definedName>
    <definedName name="CURRENCY" localSheetId="7">#REF!</definedName>
    <definedName name="CURRENCY">#REF!</definedName>
    <definedName name="cutback" localSheetId="1">#REF!</definedName>
    <definedName name="cutback" localSheetId="6">#REF!</definedName>
    <definedName name="cutback" localSheetId="7">#REF!</definedName>
    <definedName name="cutback">#REF!</definedName>
    <definedName name="CV.M10.1" localSheetId="1">#REF!</definedName>
    <definedName name="CV.M10.1" localSheetId="6">#REF!</definedName>
    <definedName name="CV.M10.1" localSheetId="7">#REF!</definedName>
    <definedName name="CV.M10.1">#REF!</definedName>
    <definedName name="CV.M10.2" localSheetId="1">#REF!</definedName>
    <definedName name="CV.M10.2" localSheetId="6">#REF!</definedName>
    <definedName name="CV.M10.2" localSheetId="7">#REF!</definedName>
    <definedName name="CV.M10.2">#REF!</definedName>
    <definedName name="CV.MDT" localSheetId="1">#REF!</definedName>
    <definedName name="CV.MDT" localSheetId="6">#REF!</definedName>
    <definedName name="CV.MDT" localSheetId="7">#REF!</definedName>
    <definedName name="CV.MDT">#REF!</definedName>
    <definedName name="cvc" localSheetId="1">#REF!</definedName>
    <definedName name="cvc" localSheetId="6">#REF!</definedName>
    <definedName name="cvc" localSheetId="7">#REF!</definedName>
    <definedName name="cvc">#REF!</definedName>
    <definedName name="CVC_Q" localSheetId="1">#REF!</definedName>
    <definedName name="CVC_Q" localSheetId="6">#REF!</definedName>
    <definedName name="CVC_Q" localSheetId="7">#REF!</definedName>
    <definedName name="CVC_Q">#REF!</definedName>
    <definedName name="cx" localSheetId="1">#REF!</definedName>
    <definedName name="cx" localSheetId="6">#REF!</definedName>
    <definedName name="cx" localSheetId="7">#REF!</definedName>
    <definedName name="cx">#REF!</definedName>
    <definedName name="Cy" localSheetId="1">#REF!</definedName>
    <definedName name="Cy" localSheetId="6">#REF!</definedName>
    <definedName name="Cy" localSheetId="7">#REF!</definedName>
    <definedName name="Cy">#REF!</definedName>
    <definedName name="Cz" localSheetId="1">#REF!</definedName>
    <definedName name="Cz" localSheetId="6">#REF!</definedName>
    <definedName name="Cz" localSheetId="7">#REF!</definedName>
    <definedName name="Cz">#REF!</definedName>
    <definedName name="CH" localSheetId="1">#REF!</definedName>
    <definedName name="CH" localSheetId="6">#REF!</definedName>
    <definedName name="CH" localSheetId="7">#REF!</definedName>
    <definedName name="CH">#REF!</definedName>
    <definedName name="chang1pm" localSheetId="1">#REF!</definedName>
    <definedName name="chang1pm" localSheetId="6">#REF!</definedName>
    <definedName name="chang1pm" localSheetId="7">#REF!</definedName>
    <definedName name="chang1pm">#REF!</definedName>
    <definedName name="chang3pm" localSheetId="1">#REF!</definedName>
    <definedName name="chang3pm" localSheetId="6">#REF!</definedName>
    <definedName name="chang3pm" localSheetId="7">#REF!</definedName>
    <definedName name="chang3pm">#REF!</definedName>
    <definedName name="changht" localSheetId="1">#REF!</definedName>
    <definedName name="changht" localSheetId="6">#REF!</definedName>
    <definedName name="changht" localSheetId="7">#REF!</definedName>
    <definedName name="changht">#REF!</definedName>
    <definedName name="changHTDL" localSheetId="1">#REF!</definedName>
    <definedName name="changHTDL" localSheetId="6">#REF!</definedName>
    <definedName name="changHTDL" localSheetId="7">#REF!</definedName>
    <definedName name="changHTDL">#REF!</definedName>
    <definedName name="changHTHH" localSheetId="1">#REF!</definedName>
    <definedName name="changHTHH" localSheetId="6">#REF!</definedName>
    <definedName name="changHTHH" localSheetId="7">#REF!</definedName>
    <definedName name="changHTHH">#REF!</definedName>
    <definedName name="chay1" localSheetId="1">#REF!</definedName>
    <definedName name="chay1" localSheetId="6">#REF!</definedName>
    <definedName name="chay1" localSheetId="7">#REF!</definedName>
    <definedName name="chay1">#REF!</definedName>
    <definedName name="chay10" localSheetId="1">#REF!</definedName>
    <definedName name="chay10" localSheetId="6">#REF!</definedName>
    <definedName name="chay10" localSheetId="7">#REF!</definedName>
    <definedName name="chay10">#REF!</definedName>
    <definedName name="chay2" localSheetId="1">#REF!</definedName>
    <definedName name="chay2" localSheetId="6">#REF!</definedName>
    <definedName name="chay2" localSheetId="7">#REF!</definedName>
    <definedName name="chay2">#REF!</definedName>
    <definedName name="chay3" localSheetId="1">#REF!</definedName>
    <definedName name="chay3" localSheetId="6">#REF!</definedName>
    <definedName name="chay3" localSheetId="7">#REF!</definedName>
    <definedName name="chay3">#REF!</definedName>
    <definedName name="chay4" localSheetId="1">#REF!</definedName>
    <definedName name="chay4" localSheetId="6">#REF!</definedName>
    <definedName name="chay4" localSheetId="7">#REF!</definedName>
    <definedName name="chay4">#REF!</definedName>
    <definedName name="chay5" localSheetId="1">#REF!</definedName>
    <definedName name="chay5" localSheetId="6">#REF!</definedName>
    <definedName name="chay5" localSheetId="7">#REF!</definedName>
    <definedName name="chay5">#REF!</definedName>
    <definedName name="chay6" localSheetId="1">#REF!</definedName>
    <definedName name="chay6" localSheetId="6">#REF!</definedName>
    <definedName name="chay6" localSheetId="7">#REF!</definedName>
    <definedName name="chay6">#REF!</definedName>
    <definedName name="chay7" localSheetId="1">#REF!</definedName>
    <definedName name="chay7" localSheetId="6">#REF!</definedName>
    <definedName name="chay7" localSheetId="7">#REF!</definedName>
    <definedName name="chay7">#REF!</definedName>
    <definedName name="chay8" localSheetId="1">#REF!</definedName>
    <definedName name="chay8" localSheetId="6">#REF!</definedName>
    <definedName name="chay8" localSheetId="7">#REF!</definedName>
    <definedName name="chay8">#REF!</definedName>
    <definedName name="chay9" localSheetId="1">#REF!</definedName>
    <definedName name="chay9" localSheetId="6">#REF!</definedName>
    <definedName name="chay9" localSheetId="7">#REF!</definedName>
    <definedName name="chay9">#REF!</definedName>
    <definedName name="Chi_tieát_phi" localSheetId="1">#REF!</definedName>
    <definedName name="Chi_tieát_phi" localSheetId="6">#REF!</definedName>
    <definedName name="Chi_tieát_phi" localSheetId="7">#REF!</definedName>
    <definedName name="Chi_tieát_phi">#REF!</definedName>
    <definedName name="chi_tiÕt_vËt_liÖu___nh_n_c_ng___m_y_thi_c_ng" localSheetId="1">#REF!</definedName>
    <definedName name="chi_tiÕt_vËt_liÖu___nh_n_c_ng___m_y_thi_c_ng" localSheetId="6">#REF!</definedName>
    <definedName name="chi_tiÕt_vËt_liÖu___nh_n_c_ng___m_y_thi_c_ng" localSheetId="7">#REF!</definedName>
    <definedName name="chi_tiÕt_vËt_liÖu___nh_n_c_ng___m_y_thi_c_ng">#REF!</definedName>
    <definedName name="chialuong" localSheetId="1">#REF!</definedName>
    <definedName name="chialuong" localSheetId="6">#REF!</definedName>
    <definedName name="chialuong" localSheetId="7">#REF!</definedName>
    <definedName name="chialuong">#REF!</definedName>
    <definedName name="chie" localSheetId="1">BlankMacro1</definedName>
    <definedName name="chie" localSheetId="22">BlankMacro1</definedName>
    <definedName name="chie" localSheetId="24">BlankMacro1</definedName>
    <definedName name="chie" localSheetId="6">BlankMacro1</definedName>
    <definedName name="chie" localSheetId="7">BlankMacro1</definedName>
    <definedName name="chie">BlankMacro1</definedName>
    <definedName name="Chiettinh" localSheetId="22" hidden="1">{"'Sheet1'!$L$16"}</definedName>
    <definedName name="Chiettinh" localSheetId="24" hidden="1">{"'Sheet1'!$L$16"}</definedName>
    <definedName name="Chiettinh" hidden="1">{"'Sheet1'!$L$16"}</definedName>
    <definedName name="chilk" localSheetId="22" hidden="1">{"'Sheet1'!$L$16"}</definedName>
    <definedName name="chilk" localSheetId="24" hidden="1">{"'Sheet1'!$L$16"}</definedName>
    <definedName name="chilk" hidden="1">{"'Sheet1'!$L$16"}</definedName>
    <definedName name="ChiPhiChung" localSheetId="1">#REF!</definedName>
    <definedName name="ChiPhiChung" localSheetId="6">#REF!</definedName>
    <definedName name="ChiPhiChung" localSheetId="7">#REF!</definedName>
    <definedName name="ChiPhiChung">#REF!</definedName>
    <definedName name="chitietbgiang2" localSheetId="22" hidden="1">{"'Sheet1'!$L$16"}</definedName>
    <definedName name="chitietbgiang2" localSheetId="24" hidden="1">{"'Sheet1'!$L$16"}</definedName>
    <definedName name="chitietbgiang2" hidden="1">{"'Sheet1'!$L$16"}</definedName>
    <definedName name="chk" localSheetId="1">#REF!</definedName>
    <definedName name="chk" localSheetId="6">#REF!</definedName>
    <definedName name="chk" localSheetId="7">#REF!</definedName>
    <definedName name="chk">#REF!</definedName>
    <definedName name="chl" localSheetId="22" hidden="1">{"'Sheet1'!$L$16"}</definedName>
    <definedName name="chl" localSheetId="24" hidden="1">{"'Sheet1'!$L$16"}</definedName>
    <definedName name="chl" hidden="1">{"'Sheet1'!$L$16"}</definedName>
    <definedName name="chon" localSheetId="1">#REF!</definedName>
    <definedName name="chon" localSheetId="6">#REF!</definedName>
    <definedName name="chon" localSheetId="7">#REF!</definedName>
    <definedName name="chon">#REF!</definedName>
    <definedName name="chon1" localSheetId="1">#REF!</definedName>
    <definedName name="chon1" localSheetId="6">#REF!</definedName>
    <definedName name="chon1" localSheetId="7">#REF!</definedName>
    <definedName name="chon1">#REF!</definedName>
    <definedName name="chon2" localSheetId="1">#REF!</definedName>
    <definedName name="chon2" localSheetId="6">#REF!</definedName>
    <definedName name="chon2" localSheetId="7">#REF!</definedName>
    <definedName name="chon2">#REF!</definedName>
    <definedName name="chon3" localSheetId="1">#REF!</definedName>
    <definedName name="chon3" localSheetId="6">#REF!</definedName>
    <definedName name="chon3" localSheetId="7">#REF!</definedName>
    <definedName name="chon3">#REF!</definedName>
    <definedName name="chudautu" localSheetId="1">#REF!</definedName>
    <definedName name="chudautu" localSheetId="6">#REF!</definedName>
    <definedName name="chudautu" localSheetId="7">#REF!</definedName>
    <definedName name="chudautu">#REF!</definedName>
    <definedName name="chung">66</definedName>
    <definedName name="d" localSheetId="22" hidden="1">{"'Sheet1'!$L$16"}</definedName>
    <definedName name="d" localSheetId="24" hidden="1">{"'Sheet1'!$L$16"}</definedName>
    <definedName name="d" hidden="1">{"'Sheet1'!$L$16"}</definedName>
    <definedName name="Ð" localSheetId="1">BlankMacro1</definedName>
    <definedName name="Ð" localSheetId="22">BlankMacro1</definedName>
    <definedName name="Ð" localSheetId="24">BlankMacro1</definedName>
    <definedName name="Ð" localSheetId="6">BlankMacro1</definedName>
    <definedName name="Ð" localSheetId="7">BlankMacro1</definedName>
    <definedName name="Ð">BlankMacro1</definedName>
    <definedName name="d." localSheetId="1">#REF!</definedName>
    <definedName name="d." localSheetId="6">#REF!</definedName>
    <definedName name="d." localSheetId="7">#REF!</definedName>
    <definedName name="d.">#REF!</definedName>
    <definedName name="D.M10.1a" localSheetId="1">#REF!</definedName>
    <definedName name="D.M10.1a" localSheetId="6">#REF!</definedName>
    <definedName name="D.M10.1a" localSheetId="7">#REF!</definedName>
    <definedName name="D.M10.1a">#REF!</definedName>
    <definedName name="D.M10.1b" localSheetId="1">#REF!</definedName>
    <definedName name="D.M10.1b" localSheetId="6">#REF!</definedName>
    <definedName name="D.M10.1b" localSheetId="7">#REF!</definedName>
    <definedName name="D.M10.1b">#REF!</definedName>
    <definedName name="D.M10.2a" localSheetId="1">#REF!</definedName>
    <definedName name="D.M10.2a" localSheetId="6">#REF!</definedName>
    <definedName name="D.M10.2a" localSheetId="7">#REF!</definedName>
    <definedName name="D.M10.2a">#REF!</definedName>
    <definedName name="D.M10.2b" localSheetId="1">#REF!</definedName>
    <definedName name="D.M10.2b" localSheetId="6">#REF!</definedName>
    <definedName name="D.M10.2b" localSheetId="7">#REF!</definedName>
    <definedName name="D.M10.2b">#REF!</definedName>
    <definedName name="D.MDTa" localSheetId="1">#REF!</definedName>
    <definedName name="D.MDTa" localSheetId="6">#REF!</definedName>
    <definedName name="D.MDTa" localSheetId="7">#REF!</definedName>
    <definedName name="D.MDTa">#REF!</definedName>
    <definedName name="D.MDTb" localSheetId="1">#REF!</definedName>
    <definedName name="D.MDTb" localSheetId="6">#REF!</definedName>
    <definedName name="D.MDTb" localSheetId="7">#REF!</definedName>
    <definedName name="D.MDTb">#REF!</definedName>
    <definedName name="d_" localSheetId="1">#REF!</definedName>
    <definedName name="d_" localSheetId="6">#REF!</definedName>
    <definedName name="d_" localSheetId="7">#REF!</definedName>
    <definedName name="d_">#REF!</definedName>
    <definedName name="D_7101A_B" localSheetId="1">#REF!</definedName>
    <definedName name="D_7101A_B" localSheetId="6">#REF!</definedName>
    <definedName name="D_7101A_B" localSheetId="7">#REF!</definedName>
    <definedName name="D_7101A_B">#REF!</definedName>
    <definedName name="D_n" localSheetId="1">#REF!</definedName>
    <definedName name="D_n" localSheetId="6">#REF!</definedName>
    <definedName name="D_n" localSheetId="7">#REF!</definedName>
    <definedName name="D_n">#REF!</definedName>
    <definedName name="d0.5" localSheetId="1">#REF!</definedName>
    <definedName name="d0.5" localSheetId="6">#REF!</definedName>
    <definedName name="d0.5" localSheetId="7">#REF!</definedName>
    <definedName name="d0.5">#REF!</definedName>
    <definedName name="d1." localSheetId="1">#REF!</definedName>
    <definedName name="d1." localSheetId="6">#REF!</definedName>
    <definedName name="d1." localSheetId="7">#REF!</definedName>
    <definedName name="d1.">#REF!</definedName>
    <definedName name="d1.2" localSheetId="1">#REF!</definedName>
    <definedName name="d1.2" localSheetId="6">#REF!</definedName>
    <definedName name="d1.2" localSheetId="7">#REF!</definedName>
    <definedName name="d1.2">#REF!</definedName>
    <definedName name="d1_" localSheetId="1">#REF!</definedName>
    <definedName name="d1_" localSheetId="6">#REF!</definedName>
    <definedName name="d1_" localSheetId="7">#REF!</definedName>
    <definedName name="d1_">#REF!</definedName>
    <definedName name="d2." localSheetId="1">#REF!</definedName>
    <definedName name="d2." localSheetId="6">#REF!</definedName>
    <definedName name="d2." localSheetId="7">#REF!</definedName>
    <definedName name="d2.">#REF!</definedName>
    <definedName name="d2.4" localSheetId="1">#REF!</definedName>
    <definedName name="d2.4" localSheetId="6">#REF!</definedName>
    <definedName name="d2.4" localSheetId="7">#REF!</definedName>
    <definedName name="d2.4">#REF!</definedName>
    <definedName name="d2_" localSheetId="1">#REF!</definedName>
    <definedName name="d2_" localSheetId="6">#REF!</definedName>
    <definedName name="d2_" localSheetId="7">#REF!</definedName>
    <definedName name="d2_">#REF!</definedName>
    <definedName name="d3." localSheetId="1">#REF!</definedName>
    <definedName name="d3." localSheetId="6">#REF!</definedName>
    <definedName name="d3." localSheetId="7">#REF!</definedName>
    <definedName name="d3.">#REF!</definedName>
    <definedName name="d3_" localSheetId="1">#REF!</definedName>
    <definedName name="d3_" localSheetId="6">#REF!</definedName>
    <definedName name="d3_" localSheetId="7">#REF!</definedName>
    <definedName name="d3_">#REF!</definedName>
    <definedName name="d4.6" localSheetId="1">#REF!</definedName>
    <definedName name="d4.6" localSheetId="6">#REF!</definedName>
    <definedName name="d4.6" localSheetId="7">#REF!</definedName>
    <definedName name="d4.6">#REF!</definedName>
    <definedName name="d6.8" localSheetId="1">#REF!</definedName>
    <definedName name="d6.8" localSheetId="6">#REF!</definedName>
    <definedName name="d6.8" localSheetId="7">#REF!</definedName>
    <definedName name="d6.8">#REF!</definedName>
    <definedName name="da_hoc_xay" localSheetId="1">#REF!</definedName>
    <definedName name="da_hoc_xay" localSheetId="6">#REF!</definedName>
    <definedName name="da_hoc_xay" localSheetId="7">#REF!</definedName>
    <definedName name="da_hoc_xay">#REF!</definedName>
    <definedName name="da05.1" localSheetId="1">#REF!</definedName>
    <definedName name="da05.1" localSheetId="6">#REF!</definedName>
    <definedName name="da05.1" localSheetId="7">#REF!</definedName>
    <definedName name="da05.1">#REF!</definedName>
    <definedName name="da1.2" localSheetId="1">#REF!</definedName>
    <definedName name="da1.2" localSheetId="6">#REF!</definedName>
    <definedName name="da1.2" localSheetId="7">#REF!</definedName>
    <definedName name="da1.2">#REF!</definedName>
    <definedName name="da1x1" localSheetId="1">#REF!</definedName>
    <definedName name="da1x1" localSheetId="6">#REF!</definedName>
    <definedName name="da1x1" localSheetId="7">#REF!</definedName>
    <definedName name="da1x1">#REF!</definedName>
    <definedName name="da1x2" localSheetId="1">#REF!</definedName>
    <definedName name="da1x2" localSheetId="6">#REF!</definedName>
    <definedName name="da1x2" localSheetId="7">#REF!</definedName>
    <definedName name="da1x2">#REF!</definedName>
    <definedName name="da1x22" localSheetId="1">#REF!</definedName>
    <definedName name="da1x22" localSheetId="6">#REF!</definedName>
    <definedName name="da1x22" localSheetId="7">#REF!</definedName>
    <definedName name="da1x22">#REF!</definedName>
    <definedName name="da1x23" localSheetId="1">#REF!</definedName>
    <definedName name="da1x23" localSheetId="6">#REF!</definedName>
    <definedName name="da1x23" localSheetId="7">#REF!</definedName>
    <definedName name="da1x23">#REF!</definedName>
    <definedName name="da1x24" localSheetId="1">#REF!</definedName>
    <definedName name="da1x24" localSheetId="6">#REF!</definedName>
    <definedName name="da1x24" localSheetId="7">#REF!</definedName>
    <definedName name="da1x24">#REF!</definedName>
    <definedName name="da1x25" localSheetId="1">#REF!</definedName>
    <definedName name="da1x25" localSheetId="6">#REF!</definedName>
    <definedName name="da1x25" localSheetId="7">#REF!</definedName>
    <definedName name="da1x25">#REF!</definedName>
    <definedName name="da2.4" localSheetId="1">#REF!</definedName>
    <definedName name="da2.4" localSheetId="6">#REF!</definedName>
    <definedName name="da2.4" localSheetId="7">#REF!</definedName>
    <definedName name="da2.4">#REF!</definedName>
    <definedName name="da4.6" localSheetId="1">#REF!</definedName>
    <definedName name="da4.6" localSheetId="6">#REF!</definedName>
    <definedName name="da4.6" localSheetId="7">#REF!</definedName>
    <definedName name="da4.6">#REF!</definedName>
    <definedName name="DACAN" localSheetId="1">#REF!</definedName>
    <definedName name="DACAN" localSheetId="6">#REF!</definedName>
    <definedName name="DACAN" localSheetId="7">#REF!</definedName>
    <definedName name="DACAN">#REF!</definedName>
    <definedName name="dahoc" localSheetId="1">#REF!</definedName>
    <definedName name="dahoc" localSheetId="6">#REF!</definedName>
    <definedName name="dahoc" localSheetId="7">#REF!</definedName>
    <definedName name="dahoc">#REF!</definedName>
    <definedName name="dam">78000</definedName>
    <definedName name="dam_24" localSheetId="1">#REF!</definedName>
    <definedName name="dam_24" localSheetId="6">#REF!</definedName>
    <definedName name="dam_24" localSheetId="7">#REF!</definedName>
    <definedName name="dam_24">#REF!</definedName>
    <definedName name="dam_cau_BTCT" localSheetId="1">#REF!</definedName>
    <definedName name="dam_cau_BTCT" localSheetId="6">#REF!</definedName>
    <definedName name="dam_cau_BTCT" localSheetId="7">#REF!</definedName>
    <definedName name="dam_cau_BTCT">#REF!</definedName>
    <definedName name="damban0.4" localSheetId="1">#REF!</definedName>
    <definedName name="damban0.4" localSheetId="6">#REF!</definedName>
    <definedName name="damban0.4" localSheetId="7">#REF!</definedName>
    <definedName name="damban0.4">#REF!</definedName>
    <definedName name="damban0.6" localSheetId="1">#REF!</definedName>
    <definedName name="damban0.6" localSheetId="6">#REF!</definedName>
    <definedName name="damban0.6" localSheetId="7">#REF!</definedName>
    <definedName name="damban0.6">#REF!</definedName>
    <definedName name="damban0.8" localSheetId="1">#REF!</definedName>
    <definedName name="damban0.8" localSheetId="6">#REF!</definedName>
    <definedName name="damban0.8" localSheetId="7">#REF!</definedName>
    <definedName name="damban0.8">#REF!</definedName>
    <definedName name="damban1kw" localSheetId="1">#REF!</definedName>
    <definedName name="damban1kw" localSheetId="6">#REF!</definedName>
    <definedName name="damban1kw" localSheetId="7">#REF!</definedName>
    <definedName name="damban1kw">#REF!</definedName>
    <definedName name="dambaoGT" localSheetId="1">#REF!</definedName>
    <definedName name="dambaoGT" localSheetId="6">#REF!</definedName>
    <definedName name="dambaoGT" localSheetId="7">#REF!</definedName>
    <definedName name="dambaoGT">#REF!</definedName>
    <definedName name="damcanh1" localSheetId="1">#REF!</definedName>
    <definedName name="damcanh1" localSheetId="6">#REF!</definedName>
    <definedName name="damcanh1" localSheetId="7">#REF!</definedName>
    <definedName name="damcanh1">#REF!</definedName>
    <definedName name="damcoc60" localSheetId="1">#REF!</definedName>
    <definedName name="damcoc60" localSheetId="6">#REF!</definedName>
    <definedName name="damcoc60" localSheetId="7">#REF!</definedName>
    <definedName name="damcoc60">#REF!</definedName>
    <definedName name="damcoc80" localSheetId="1">#REF!</definedName>
    <definedName name="damcoc80" localSheetId="6">#REF!</definedName>
    <definedName name="damcoc80" localSheetId="7">#REF!</definedName>
    <definedName name="damcoc80">#REF!</definedName>
    <definedName name="damchancuu5.5" localSheetId="1">#REF!</definedName>
    <definedName name="damchancuu5.5" localSheetId="6">#REF!</definedName>
    <definedName name="damchancuu5.5" localSheetId="7">#REF!</definedName>
    <definedName name="damchancuu5.5">#REF!</definedName>
    <definedName name="damchancuu9" localSheetId="1">#REF!</definedName>
    <definedName name="damchancuu9" localSheetId="6">#REF!</definedName>
    <definedName name="damchancuu9" localSheetId="7">#REF!</definedName>
    <definedName name="damchancuu9">#REF!</definedName>
    <definedName name="damdui1.5" localSheetId="1">#REF!</definedName>
    <definedName name="damdui1.5" localSheetId="6">#REF!</definedName>
    <definedName name="damdui1.5" localSheetId="7">#REF!</definedName>
    <definedName name="damdui1.5">#REF!</definedName>
    <definedName name="DamNgang" localSheetId="1">#REF!</definedName>
    <definedName name="DamNgang" localSheetId="6">#REF!</definedName>
    <definedName name="DamNgang" localSheetId="7">#REF!</definedName>
    <definedName name="DamNgang">#REF!</definedName>
    <definedName name="damrung15" localSheetId="1">#REF!</definedName>
    <definedName name="damrung15" localSheetId="6">#REF!</definedName>
    <definedName name="damrung15" localSheetId="7">#REF!</definedName>
    <definedName name="damrung15">#REF!</definedName>
    <definedName name="damrung18" localSheetId="1">#REF!</definedName>
    <definedName name="damrung18" localSheetId="6">#REF!</definedName>
    <definedName name="damrung18" localSheetId="7">#REF!</definedName>
    <definedName name="damrung18">#REF!</definedName>
    <definedName name="damrung8" localSheetId="1">#REF!</definedName>
    <definedName name="damrung8" localSheetId="6">#REF!</definedName>
    <definedName name="damrung8" localSheetId="7">#REF!</definedName>
    <definedName name="damrung8">#REF!</definedName>
    <definedName name="damtay60" localSheetId="1">#REF!</definedName>
    <definedName name="damtay60" localSheetId="6">#REF!</definedName>
    <definedName name="damtay60" localSheetId="7">#REF!</definedName>
    <definedName name="damtay60">#REF!</definedName>
    <definedName name="damtay80" localSheetId="1">#REF!</definedName>
    <definedName name="damtay80" localSheetId="6">#REF!</definedName>
    <definedName name="damtay80" localSheetId="7">#REF!</definedName>
    <definedName name="damtay80">#REF!</definedName>
    <definedName name="Dan_dung" localSheetId="1">#REF!</definedName>
    <definedName name="Dan_dung" localSheetId="6">#REF!</definedName>
    <definedName name="Dan_dung" localSheetId="7">#REF!</definedName>
    <definedName name="Dan_dung">#REF!</definedName>
    <definedName name="danducsan" localSheetId="1">#REF!</definedName>
    <definedName name="danducsan" localSheetId="6">#REF!</definedName>
    <definedName name="danducsan" localSheetId="7">#REF!</definedName>
    <definedName name="danducsan">#REF!</definedName>
    <definedName name="Dang" localSheetId="1" hidden="1">#REF!</definedName>
    <definedName name="Dang" localSheetId="6" hidden="1">#REF!</definedName>
    <definedName name="Dang" localSheetId="5" hidden="1">#REF!</definedName>
    <definedName name="Dang" localSheetId="7" hidden="1">#REF!</definedName>
    <definedName name="Dang" hidden="1">#REF!</definedName>
    <definedName name="DANHMUC_NVL" localSheetId="1">#REF!</definedName>
    <definedName name="DANHMUC_NVL" localSheetId="6">#REF!</definedName>
    <definedName name="DANHMUC_NVL" localSheetId="7">#REF!</definedName>
    <definedName name="DANHMUC_NVL">#REF!</definedName>
    <definedName name="DANHMUC_TP" localSheetId="1">#REF!</definedName>
    <definedName name="DANHMUC_TP" localSheetId="6">#REF!</definedName>
    <definedName name="DANHMUC_TP" localSheetId="7">#REF!</definedName>
    <definedName name="DANHMUC_TP">#REF!</definedName>
    <definedName name="dao" localSheetId="1">#REF!</definedName>
    <definedName name="dao" localSheetId="6">#REF!</definedName>
    <definedName name="dao" localSheetId="7">#REF!</definedName>
    <definedName name="dao">#REF!</definedName>
    <definedName name="dao_dap_dat" localSheetId="1">#REF!</definedName>
    <definedName name="dao_dap_dat" localSheetId="6">#REF!</definedName>
    <definedName name="dao_dap_dat" localSheetId="7">#REF!</definedName>
    <definedName name="dao_dap_dat">#REF!</definedName>
    <definedName name="dao0.65" localSheetId="1">#REF!</definedName>
    <definedName name="dao0.65" localSheetId="6">#REF!</definedName>
    <definedName name="dao0.65" localSheetId="7">#REF!</definedName>
    <definedName name="dao0.65">#REF!</definedName>
    <definedName name="dao1.0" localSheetId="1">#REF!</definedName>
    <definedName name="dao1.0" localSheetId="6">#REF!</definedName>
    <definedName name="dao1.0" localSheetId="7">#REF!</definedName>
    <definedName name="dao1.0">#REF!</definedName>
    <definedName name="dap" localSheetId="1">#REF!</definedName>
    <definedName name="dap" localSheetId="6">#REF!</definedName>
    <definedName name="dap" localSheetId="7">#REF!</definedName>
    <definedName name="dap">#REF!</definedName>
    <definedName name="DAT" localSheetId="1">#REF!</definedName>
    <definedName name="DAT" localSheetId="6">#REF!</definedName>
    <definedName name="DAT" localSheetId="7">#REF!</definedName>
    <definedName name="DAT">#REF!</definedName>
    <definedName name="DATA" localSheetId="1">#REF!</definedName>
    <definedName name="DATA" localSheetId="6">#REF!</definedName>
    <definedName name="DATA" localSheetId="7">#REF!</definedName>
    <definedName name="DATA">#REF!</definedName>
    <definedName name="DATA_DATA2_List" localSheetId="1">#REF!</definedName>
    <definedName name="DATA_DATA2_List" localSheetId="6">#REF!</definedName>
    <definedName name="DATA_DATA2_List" localSheetId="7">#REF!</definedName>
    <definedName name="DATA_DATA2_List">#REF!</definedName>
    <definedName name="data1" localSheetId="1" hidden="1">#REF!</definedName>
    <definedName name="data1" localSheetId="6" hidden="1">#REF!</definedName>
    <definedName name="data1" localSheetId="5" hidden="1">#REF!</definedName>
    <definedName name="data1" localSheetId="7" hidden="1">#REF!</definedName>
    <definedName name="data1" hidden="1">#REF!</definedName>
    <definedName name="Data11" localSheetId="1">#REF!</definedName>
    <definedName name="Data11" localSheetId="6">#REF!</definedName>
    <definedName name="Data11" localSheetId="7">#REF!</definedName>
    <definedName name="Data11">#REF!</definedName>
    <definedName name="data2" localSheetId="1" hidden="1">#REF!</definedName>
    <definedName name="data2" localSheetId="6" hidden="1">#REF!</definedName>
    <definedName name="data2" localSheetId="5" hidden="1">#REF!</definedName>
    <definedName name="data2" localSheetId="7" hidden="1">#REF!</definedName>
    <definedName name="data2" hidden="1">#REF!</definedName>
    <definedName name="data3" localSheetId="1" hidden="1">#REF!</definedName>
    <definedName name="data3" localSheetId="6" hidden="1">#REF!</definedName>
    <definedName name="data3" localSheetId="5" hidden="1">#REF!</definedName>
    <definedName name="data3" localSheetId="7" hidden="1">#REF!</definedName>
    <definedName name="data3" hidden="1">#REF!</definedName>
    <definedName name="Data41" localSheetId="1">#REF!</definedName>
    <definedName name="Data41" localSheetId="6">#REF!</definedName>
    <definedName name="Data41" localSheetId="7">#REF!</definedName>
    <definedName name="Data41">#REF!</definedName>
    <definedName name="data5" localSheetId="1">#REF!</definedName>
    <definedName name="data5" localSheetId="6">#REF!</definedName>
    <definedName name="data5" localSheetId="7">#REF!</definedName>
    <definedName name="data5">#REF!</definedName>
    <definedName name="data6" localSheetId="1">#REF!</definedName>
    <definedName name="data6" localSheetId="6">#REF!</definedName>
    <definedName name="data6" localSheetId="7">#REF!</definedName>
    <definedName name="data6">#REF!</definedName>
    <definedName name="data7" localSheetId="1">#REF!</definedName>
    <definedName name="data7" localSheetId="6">#REF!</definedName>
    <definedName name="data7" localSheetId="7">#REF!</definedName>
    <definedName name="data7">#REF!</definedName>
    <definedName name="data8" localSheetId="1">#REF!</definedName>
    <definedName name="data8" localSheetId="6">#REF!</definedName>
    <definedName name="data8" localSheetId="7">#REF!</definedName>
    <definedName name="data8">#REF!</definedName>
    <definedName name="_xlnm.Database" localSheetId="1">#REF!</definedName>
    <definedName name="_xlnm.Database" localSheetId="6">#REF!</definedName>
    <definedName name="_xlnm.Database" localSheetId="7">#REF!</definedName>
    <definedName name="_xlnm.Database">#REF!</definedName>
    <definedName name="DataFilter" localSheetId="1">[4]!DataFilter</definedName>
    <definedName name="DataFilter" localSheetId="6">[4]!DataFilter</definedName>
    <definedName name="DataFilter" localSheetId="7">[4]!DataFilter</definedName>
    <definedName name="DataFilter">[4]!DataFilter</definedName>
    <definedName name="DataSort" localSheetId="1">[4]!DataSort</definedName>
    <definedName name="DataSort" localSheetId="6">[4]!DataSort</definedName>
    <definedName name="DataSort" localSheetId="7">[4]!DataSort</definedName>
    <definedName name="DataSort">[4]!DataSort</definedName>
    <definedName name="DATATKDT" localSheetId="1">#REF!</definedName>
    <definedName name="DATATKDT" localSheetId="6">#REF!</definedName>
    <definedName name="DATATKDT" localSheetId="7">#REF!</definedName>
    <definedName name="DATATKDT">#REF!</definedName>
    <definedName name="DATDAO" localSheetId="1">#REF!</definedName>
    <definedName name="DATDAO" localSheetId="6">#REF!</definedName>
    <definedName name="DATDAO" localSheetId="7">#REF!</definedName>
    <definedName name="DATDAO">#REF!</definedName>
    <definedName name="datdo" localSheetId="1">#REF!</definedName>
    <definedName name="datdo" localSheetId="6">#REF!</definedName>
    <definedName name="datdo" localSheetId="7">#REF!</definedName>
    <definedName name="datdo">#REF!</definedName>
    <definedName name="datnen" localSheetId="1">#REF!</definedName>
    <definedName name="datnen" localSheetId="6">#REF!</definedName>
    <definedName name="datnen" localSheetId="7">#REF!</definedName>
    <definedName name="datnen">#REF!</definedName>
    <definedName name="dathai" localSheetId="1">#REF!</definedName>
    <definedName name="dathai" localSheetId="6">#REF!</definedName>
    <definedName name="dathai" localSheetId="7">#REF!</definedName>
    <definedName name="dathai">#REF!</definedName>
    <definedName name="day" localSheetId="1">#REF!</definedName>
    <definedName name="day" localSheetId="6">#REF!</definedName>
    <definedName name="day" localSheetId="7">#REF!</definedName>
    <definedName name="day">#REF!</definedName>
    <definedName name="dayccham" localSheetId="1">#REF!</definedName>
    <definedName name="dayccham" localSheetId="6">#REF!</definedName>
    <definedName name="dayccham" localSheetId="7">#REF!</definedName>
    <definedName name="dayccham">#REF!</definedName>
    <definedName name="daydien" localSheetId="1">#REF!</definedName>
    <definedName name="daydien" localSheetId="6">#REF!</definedName>
    <definedName name="daydien" localSheetId="7">#REF!</definedName>
    <definedName name="daydien">#REF!</definedName>
    <definedName name="dayno" localSheetId="1">#REF!</definedName>
    <definedName name="dayno" localSheetId="6">#REF!</definedName>
    <definedName name="dayno" localSheetId="7">#REF!</definedName>
    <definedName name="dayno">#REF!</definedName>
    <definedName name="dba" localSheetId="1">#REF!</definedName>
    <definedName name="dba" localSheetId="6">#REF!</definedName>
    <definedName name="dba" localSheetId="7">#REF!</definedName>
    <definedName name="dba">#REF!</definedName>
    <definedName name="dban" localSheetId="1">#REF!</definedName>
    <definedName name="dban" localSheetId="6">#REF!</definedName>
    <definedName name="dban" localSheetId="7">#REF!</definedName>
    <definedName name="dban">#REF!</definedName>
    <definedName name="dbhdkx12.5" localSheetId="1">#REF!</definedName>
    <definedName name="dbhdkx12.5" localSheetId="6">#REF!</definedName>
    <definedName name="dbhdkx12.5" localSheetId="7">#REF!</definedName>
    <definedName name="dbhdkx12.5">#REF!</definedName>
    <definedName name="dbhdkx18" localSheetId="1">#REF!</definedName>
    <definedName name="dbhdkx18" localSheetId="6">#REF!</definedName>
    <definedName name="dbhdkx18" localSheetId="7">#REF!</definedName>
    <definedName name="dbhdkx18">#REF!</definedName>
    <definedName name="dbhdkx25" localSheetId="1">#REF!</definedName>
    <definedName name="dbhdkx25" localSheetId="6">#REF!</definedName>
    <definedName name="dbhdkx25" localSheetId="7">#REF!</definedName>
    <definedName name="dbhdkx25">#REF!</definedName>
    <definedName name="dbhdkx26.5" localSheetId="1">#REF!</definedName>
    <definedName name="dbhdkx26.5" localSheetId="6">#REF!</definedName>
    <definedName name="dbhdkx26.5" localSheetId="7">#REF!</definedName>
    <definedName name="dbhdkx26.5">#REF!</definedName>
    <definedName name="dbhdkx9" localSheetId="1">#REF!</definedName>
    <definedName name="dbhdkx9" localSheetId="6">#REF!</definedName>
    <definedName name="dbhdkx9" localSheetId="7">#REF!</definedName>
    <definedName name="dbhdkx9">#REF!</definedName>
    <definedName name="dbhth16" localSheetId="1">#REF!</definedName>
    <definedName name="dbhth16" localSheetId="6">#REF!</definedName>
    <definedName name="dbhth16" localSheetId="7">#REF!</definedName>
    <definedName name="dbhth16">#REF!</definedName>
    <definedName name="dbhth17.5" localSheetId="1">#REF!</definedName>
    <definedName name="dbhth17.5" localSheetId="6">#REF!</definedName>
    <definedName name="dbhth17.5" localSheetId="7">#REF!</definedName>
    <definedName name="dbhth17.5">#REF!</definedName>
    <definedName name="dbhth25" localSheetId="1">#REF!</definedName>
    <definedName name="dbhth25" localSheetId="6">#REF!</definedName>
    <definedName name="dbhth25" localSheetId="7">#REF!</definedName>
    <definedName name="dbhth25">#REF!</definedName>
    <definedName name="dbs" localSheetId="1">#REF!</definedName>
    <definedName name="dbs" localSheetId="6">#REF!</definedName>
    <definedName name="dbs" localSheetId="7">#REF!</definedName>
    <definedName name="dbs">#REF!</definedName>
    <definedName name="dc" localSheetId="1">#REF!</definedName>
    <definedName name="dc" localSheetId="6">#REF!</definedName>
    <definedName name="dc" localSheetId="7">#REF!</definedName>
    <definedName name="dc">#REF!</definedName>
    <definedName name="DCL_22">12117600</definedName>
    <definedName name="DCL_35">25490000</definedName>
    <definedName name="dcp" localSheetId="1">#REF!</definedName>
    <definedName name="dcp" localSheetId="6">#REF!</definedName>
    <definedName name="dcp" localSheetId="7">#REF!</definedName>
    <definedName name="dcp">#REF!</definedName>
    <definedName name="dct" localSheetId="1">#REF!</definedName>
    <definedName name="dct" localSheetId="6">#REF!</definedName>
    <definedName name="dct" localSheetId="7">#REF!</definedName>
    <definedName name="dct">#REF!</definedName>
    <definedName name="dche" localSheetId="1">#REF!</definedName>
    <definedName name="dche" localSheetId="6">#REF!</definedName>
    <definedName name="dche" localSheetId="7">#REF!</definedName>
    <definedName name="dche">#REF!</definedName>
    <definedName name="DD" localSheetId="1">#REF!</definedName>
    <definedName name="DD" localSheetId="6">#REF!</definedName>
    <definedName name="DD" localSheetId="7">#REF!</definedName>
    <definedName name="DD">#REF!</definedName>
    <definedName name="DD.2002" localSheetId="1">#REF!</definedName>
    <definedName name="DD.2002" localSheetId="6">#REF!</definedName>
    <definedName name="DD.2002" localSheetId="7">#REF!</definedName>
    <definedName name="DD.2002">#REF!</definedName>
    <definedName name="DD.T1" localSheetId="1">#REF!</definedName>
    <definedName name="DD.T1" localSheetId="6">#REF!</definedName>
    <definedName name="DD.T1" localSheetId="7">#REF!</definedName>
    <definedName name="DD.T1">#REF!</definedName>
    <definedName name="DD.T2" localSheetId="1">#REF!</definedName>
    <definedName name="DD.T2" localSheetId="6">#REF!</definedName>
    <definedName name="DD.T2" localSheetId="7">#REF!</definedName>
    <definedName name="DD.T2">#REF!</definedName>
    <definedName name="DD.T3" localSheetId="1">#REF!</definedName>
    <definedName name="DD.T3" localSheetId="6">#REF!</definedName>
    <definedName name="DD.T3" localSheetId="7">#REF!</definedName>
    <definedName name="DD.T3">#REF!</definedName>
    <definedName name="DD.T4" localSheetId="1">#REF!</definedName>
    <definedName name="DD.T4" localSheetId="6">#REF!</definedName>
    <definedName name="DD.T4" localSheetId="7">#REF!</definedName>
    <definedName name="DD.T4">#REF!</definedName>
    <definedName name="DD.T5" localSheetId="1">#REF!</definedName>
    <definedName name="DD.T5" localSheetId="6">#REF!</definedName>
    <definedName name="DD.T5" localSheetId="7">#REF!</definedName>
    <definedName name="DD.T5">#REF!</definedName>
    <definedName name="DD.T6" localSheetId="1">#REF!</definedName>
    <definedName name="DD.T6" localSheetId="6">#REF!</definedName>
    <definedName name="DD.T6" localSheetId="7">#REF!</definedName>
    <definedName name="DD.T6">#REF!</definedName>
    <definedName name="dd4x6" localSheetId="1">#REF!</definedName>
    <definedName name="dd4x6" localSheetId="6">#REF!</definedName>
    <definedName name="dd4x6" localSheetId="7">#REF!</definedName>
    <definedName name="dd4x6">#REF!</definedName>
    <definedName name="ddam" localSheetId="1">#REF!</definedName>
    <definedName name="ddam" localSheetId="6">#REF!</definedName>
    <definedName name="ddam" localSheetId="7">#REF!</definedName>
    <definedName name="ddam">#REF!</definedName>
    <definedName name="dday" localSheetId="1">#REF!</definedName>
    <definedName name="dday" localSheetId="6">#REF!</definedName>
    <definedName name="dday" localSheetId="7">#REF!</definedName>
    <definedName name="dday">#REF!</definedName>
    <definedName name="dddem">0.1</definedName>
    <definedName name="dden" localSheetId="1">#REF!</definedName>
    <definedName name="dden" localSheetId="6">#REF!</definedName>
    <definedName name="dden" localSheetId="7">#REF!</definedName>
    <definedName name="dden">#REF!</definedName>
    <definedName name="DDHT" localSheetId="1">#REF!</definedName>
    <definedName name="DDHT" localSheetId="6">#REF!</definedName>
    <definedName name="DDHT" localSheetId="7">#REF!</definedName>
    <definedName name="DDHT">#REF!</definedName>
    <definedName name="ddia" localSheetId="1">#REF!</definedName>
    <definedName name="ddia" localSheetId="6">#REF!</definedName>
    <definedName name="ddia" localSheetId="7">#REF!</definedName>
    <definedName name="ddia">#REF!</definedName>
    <definedName name="DDK" localSheetId="1">#REF!</definedName>
    <definedName name="DDK" localSheetId="6">#REF!</definedName>
    <definedName name="DDK" localSheetId="7">#REF!</definedName>
    <definedName name="DDK">#REF!</definedName>
    <definedName name="dđ" localSheetId="22" hidden="1">{"'Sheet1'!$L$16"}</definedName>
    <definedName name="dđ" localSheetId="24" hidden="1">{"'Sheet1'!$L$16"}</definedName>
    <definedName name="dđ" hidden="1">{"'Sheet1'!$L$16"}</definedName>
    <definedName name="de" localSheetId="1">#REF!</definedName>
    <definedName name="de" localSheetId="6">#REF!</definedName>
    <definedName name="de" localSheetId="7">#REF!</definedName>
    <definedName name="de">#REF!</definedName>
    <definedName name="de_" localSheetId="1">#REF!</definedName>
    <definedName name="de_" localSheetId="6">#REF!</definedName>
    <definedName name="de_" localSheetId="7">#REF!</definedName>
    <definedName name="de_">#REF!</definedName>
    <definedName name="Delta" localSheetId="1">#REF!</definedName>
    <definedName name="Delta" localSheetId="6">#REF!</definedName>
    <definedName name="Delta" localSheetId="7">#REF!</definedName>
    <definedName name="Delta">#REF!</definedName>
    <definedName name="DEMI1">#N/A</definedName>
    <definedName name="DEMI2">#N/A</definedName>
    <definedName name="demunc" localSheetId="1">#REF!</definedName>
    <definedName name="demunc" localSheetId="6">#REF!</definedName>
    <definedName name="demunc" localSheetId="7">#REF!</definedName>
    <definedName name="demunc">#REF!</definedName>
    <definedName name="den_bu" localSheetId="1">#REF!</definedName>
    <definedName name="den_bu" localSheetId="6">#REF!</definedName>
    <definedName name="den_bu" localSheetId="7">#REF!</definedName>
    <definedName name="den_bu">#REF!</definedName>
    <definedName name="denbu" localSheetId="1">#REF!</definedName>
    <definedName name="denbu" localSheetId="6">#REF!</definedName>
    <definedName name="denbu" localSheetId="7">#REF!</definedName>
    <definedName name="denbu">#REF!</definedName>
    <definedName name="DenBuGiaiPhong" localSheetId="1">#REF!</definedName>
    <definedName name="DenBuGiaiPhong" localSheetId="6">#REF!</definedName>
    <definedName name="DenBuGiaiPhong" localSheetId="7">#REF!</definedName>
    <definedName name="DenBuGiaiPhong">#REF!</definedName>
    <definedName name="DenDK" localSheetId="22" hidden="1">{"'Sheet1'!$L$16"}</definedName>
    <definedName name="DenDK" localSheetId="24" hidden="1">{"'Sheet1'!$L$16"}</definedName>
    <definedName name="DenDK" hidden="1">{"'Sheet1'!$L$16"}</definedName>
    <definedName name="DENEO" localSheetId="1">#REF!</definedName>
    <definedName name="DENEO" localSheetId="6">#REF!</definedName>
    <definedName name="DENEO" localSheetId="7">#REF!</definedName>
    <definedName name="DENEO">#REF!</definedName>
    <definedName name="DESC" localSheetId="1">#REF!</definedName>
    <definedName name="DESC" localSheetId="6">#REF!</definedName>
    <definedName name="DESC" localSheetId="7">#REF!</definedName>
    <definedName name="DESC">#REF!</definedName>
    <definedName name="DESCRIPTION" localSheetId="1">#REF!</definedName>
    <definedName name="DESCRIPTION" localSheetId="6">#REF!</definedName>
    <definedName name="DESCRIPTION" localSheetId="7">#REF!</definedName>
    <definedName name="DESCRIPTION">#REF!</definedName>
    <definedName name="Det32x3" localSheetId="1">#REF!</definedName>
    <definedName name="Det32x3" localSheetId="6">#REF!</definedName>
    <definedName name="Det32x3" localSheetId="7">#REF!</definedName>
    <definedName name="Det32x3">#REF!</definedName>
    <definedName name="Det35x3" localSheetId="1">#REF!</definedName>
    <definedName name="Det35x3" localSheetId="6">#REF!</definedName>
    <definedName name="Det35x3" localSheetId="7">#REF!</definedName>
    <definedName name="Det35x3">#REF!</definedName>
    <definedName name="Det40x4" localSheetId="1">#REF!</definedName>
    <definedName name="Det40x4" localSheetId="6">#REF!</definedName>
    <definedName name="Det40x4" localSheetId="7">#REF!</definedName>
    <definedName name="Det40x4">#REF!</definedName>
    <definedName name="Det50x5" localSheetId="1">#REF!</definedName>
    <definedName name="Det50x5" localSheetId="6">#REF!</definedName>
    <definedName name="Det50x5" localSheetId="7">#REF!</definedName>
    <definedName name="Det50x5">#REF!</definedName>
    <definedName name="Det63x6" localSheetId="1">#REF!</definedName>
    <definedName name="Det63x6" localSheetId="6">#REF!</definedName>
    <definedName name="Det63x6" localSheetId="7">#REF!</definedName>
    <definedName name="Det63x6">#REF!</definedName>
    <definedName name="Det75x6" localSheetId="1">#REF!</definedName>
    <definedName name="Det75x6" localSheetId="6">#REF!</definedName>
    <definedName name="Det75x6" localSheetId="7">#REF!</definedName>
    <definedName name="Det75x6">#REF!</definedName>
    <definedName name="DEW" localSheetId="1">#REF!</definedName>
    <definedName name="DEW" localSheetId="6">#REF!</definedName>
    <definedName name="DEW" localSheetId="7">#REF!</definedName>
    <definedName name="DEW">#REF!</definedName>
    <definedName name="df" localSheetId="1">#REF!</definedName>
    <definedName name="df" localSheetId="6">#REF!</definedName>
    <definedName name="df" localSheetId="7">#REF!</definedName>
    <definedName name="df">#REF!</definedName>
    <definedName name="dfd" localSheetId="1">#REF!</definedName>
    <definedName name="dfd" localSheetId="6">#REF!</definedName>
    <definedName name="dfd" localSheetId="7">#REF!</definedName>
    <definedName name="dfd">#REF!</definedName>
    <definedName name="DFext" localSheetId="1">#REF!</definedName>
    <definedName name="DFext" localSheetId="6">#REF!</definedName>
    <definedName name="DFext" localSheetId="7">#REF!</definedName>
    <definedName name="DFext">#REF!</definedName>
    <definedName name="dfg" localSheetId="22" hidden="1">{"'Sheet1'!$L$16"}</definedName>
    <definedName name="dfg" localSheetId="24" hidden="1">{"'Sheet1'!$L$16"}</definedName>
    <definedName name="dfg" hidden="1">{"'Sheet1'!$L$16"}</definedName>
    <definedName name="DFSDF" localSheetId="22" hidden="1">{"'Sheet1'!$L$16"}</definedName>
    <definedName name="DFSDF" localSheetId="24" hidden="1">{"'Sheet1'!$L$16"}</definedName>
    <definedName name="DFSDF" hidden="1">{"'Sheet1'!$L$16"}</definedName>
    <definedName name="DFvext" localSheetId="1">#REF!</definedName>
    <definedName name="DFvext" localSheetId="6">#REF!</definedName>
    <definedName name="DFvext" localSheetId="7">#REF!</definedName>
    <definedName name="DFvext">#REF!</definedName>
    <definedName name="dfvssd" localSheetId="1" hidden="1">#REF!</definedName>
    <definedName name="dfvssd" localSheetId="6" hidden="1">#REF!</definedName>
    <definedName name="dfvssd" localSheetId="5" hidden="1">#REF!</definedName>
    <definedName name="dfvssd" localSheetId="7" hidden="1">#REF!</definedName>
    <definedName name="dfvssd" hidden="1">#REF!</definedName>
    <definedName name="dg" localSheetId="1">#REF!</definedName>
    <definedName name="dg" localSheetId="6">#REF!</definedName>
    <definedName name="dg" localSheetId="7">#REF!</definedName>
    <definedName name="dg">#REF!</definedName>
    <definedName name="dg_5cau" localSheetId="1">#REF!</definedName>
    <definedName name="dg_5cau" localSheetId="6">#REF!</definedName>
    <definedName name="dg_5cau" localSheetId="7">#REF!</definedName>
    <definedName name="dg_5cau">#REF!</definedName>
    <definedName name="DG_M_C_X" localSheetId="1">#REF!</definedName>
    <definedName name="DG_M_C_X" localSheetId="6">#REF!</definedName>
    <definedName name="DG_M_C_X" localSheetId="7">#REF!</definedName>
    <definedName name="DG_M_C_X">#REF!</definedName>
    <definedName name="dgbdII" localSheetId="1">#REF!</definedName>
    <definedName name="dgbdII" localSheetId="6">#REF!</definedName>
    <definedName name="dgbdII" localSheetId="7">#REF!</definedName>
    <definedName name="dgbdII">#REF!</definedName>
    <definedName name="dgc" localSheetId="1">#REF!</definedName>
    <definedName name="dgc" localSheetId="6">#REF!</definedName>
    <definedName name="dgc" localSheetId="7">#REF!</definedName>
    <definedName name="dgc">#REF!</definedName>
    <definedName name="DGCT_T.Quy_P.Thuy_Q" localSheetId="1">#REF!</definedName>
    <definedName name="DGCT_T.Quy_P.Thuy_Q" localSheetId="6">#REF!</definedName>
    <definedName name="DGCT_T.Quy_P.Thuy_Q" localSheetId="7">#REF!</definedName>
    <definedName name="DGCT_T.Quy_P.Thuy_Q">#REF!</definedName>
    <definedName name="DGCT_TRAUQUYPHUTHUY_HN" localSheetId="1">#REF!</definedName>
    <definedName name="DGCT_TRAUQUYPHUTHUY_HN" localSheetId="6">#REF!</definedName>
    <definedName name="DGCT_TRAUQUYPHUTHUY_HN" localSheetId="7">#REF!</definedName>
    <definedName name="DGCT_TRAUQUYPHUTHUY_HN">#REF!</definedName>
    <definedName name="DGCTI592" localSheetId="1">#REF!</definedName>
    <definedName name="DGCTI592" localSheetId="6">#REF!</definedName>
    <definedName name="DGCTI592" localSheetId="7">#REF!</definedName>
    <definedName name="DGCTI592">#REF!</definedName>
    <definedName name="dgctp2" localSheetId="22" hidden="1">{"'Sheet1'!$L$16"}</definedName>
    <definedName name="dgctp2" localSheetId="24" hidden="1">{"'Sheet1'!$L$16"}</definedName>
    <definedName name="dgctp2" hidden="1">{"'Sheet1'!$L$16"}</definedName>
    <definedName name="dgd" localSheetId="1">#REF!</definedName>
    <definedName name="dgd" localSheetId="6">#REF!</definedName>
    <definedName name="dgd" localSheetId="7">#REF!</definedName>
    <definedName name="dgd">#REF!</definedName>
    <definedName name="dghp" localSheetId="1">#REF!</definedName>
    <definedName name="dghp" localSheetId="6">#REF!</definedName>
    <definedName name="dghp" localSheetId="7">#REF!</definedName>
    <definedName name="dghp">#REF!</definedName>
    <definedName name="DGNC" localSheetId="1">#REF!</definedName>
    <definedName name="DGNC" localSheetId="6">#REF!</definedName>
    <definedName name="DGNC" localSheetId="7">#REF!</definedName>
    <definedName name="DGNC">#REF!</definedName>
    <definedName name="dgqndn" localSheetId="1">#REF!</definedName>
    <definedName name="dgqndn" localSheetId="6">#REF!</definedName>
    <definedName name="dgqndn" localSheetId="7">#REF!</definedName>
    <definedName name="dgqndn">#REF!</definedName>
    <definedName name="DGTV" localSheetId="1">#REF!</definedName>
    <definedName name="DGTV" localSheetId="6">#REF!</definedName>
    <definedName name="DGTV" localSheetId="7">#REF!</definedName>
    <definedName name="DGTV">#REF!</definedName>
    <definedName name="dgthss3" localSheetId="1">#REF!</definedName>
    <definedName name="dgthss3" localSheetId="6">#REF!</definedName>
    <definedName name="dgthss3" localSheetId="7">#REF!</definedName>
    <definedName name="dgthss3">#REF!</definedName>
    <definedName name="dgvl" localSheetId="1">#REF!</definedName>
    <definedName name="dgvl" localSheetId="6">#REF!</definedName>
    <definedName name="dgvl" localSheetId="7">#REF!</definedName>
    <definedName name="dgvl">#REF!</definedName>
    <definedName name="DGVT" localSheetId="1">#REF!</definedName>
    <definedName name="DGVT" localSheetId="6">#REF!</definedName>
    <definedName name="DGVT" localSheetId="7">#REF!</definedName>
    <definedName name="DGVT">#REF!</definedName>
    <definedName name="DGVtu" localSheetId="1">#REF!</definedName>
    <definedName name="DGVtu" localSheetId="6">#REF!</definedName>
    <definedName name="DGVtu" localSheetId="7">#REF!</definedName>
    <definedName name="DGVtu">#REF!</definedName>
    <definedName name="DGVUA" localSheetId="1">#REF!</definedName>
    <definedName name="DGVUA" localSheetId="6">#REF!</definedName>
    <definedName name="DGVUA" localSheetId="7">#REF!</definedName>
    <definedName name="DGVUA">#REF!</definedName>
    <definedName name="DGXDTT" localSheetId="1">#REF!</definedName>
    <definedName name="DGXDTT" localSheetId="6">#REF!</definedName>
    <definedName name="DGXDTT" localSheetId="7">#REF!</definedName>
    <definedName name="DGXDTT">#REF!</definedName>
    <definedName name="DGIA" localSheetId="1">#REF!</definedName>
    <definedName name="DGIA" localSheetId="6">#REF!</definedName>
    <definedName name="DGIA" localSheetId="7">#REF!</definedName>
    <definedName name="DGIA">#REF!</definedName>
    <definedName name="DGIA2" localSheetId="1">#REF!</definedName>
    <definedName name="DGIA2" localSheetId="6">#REF!</definedName>
    <definedName name="DGIA2" localSheetId="7">#REF!</definedName>
    <definedName name="DGIA2">#REF!</definedName>
    <definedName name="DGiaDZ" localSheetId="1">#REF!</definedName>
    <definedName name="DGiaDZ" localSheetId="6">#REF!</definedName>
    <definedName name="DGiaDZ" localSheetId="7">#REF!</definedName>
    <definedName name="DGiaDZ">#REF!</definedName>
    <definedName name="DGiaNCTr" localSheetId="1">#REF!</definedName>
    <definedName name="DGiaNCTr" localSheetId="6">#REF!</definedName>
    <definedName name="DGiaNCTr" localSheetId="7">#REF!</definedName>
    <definedName name="DGiaNCTr">#REF!</definedName>
    <definedName name="DGiaTBA" localSheetId="1">#REF!</definedName>
    <definedName name="DGiaTBA" localSheetId="6">#REF!</definedName>
    <definedName name="DGiaTBA" localSheetId="7">#REF!</definedName>
    <definedName name="DGiaTBA">#REF!</definedName>
    <definedName name="DGiaTr" localSheetId="1">#REF!</definedName>
    <definedName name="DGiaTr" localSheetId="6">#REF!</definedName>
    <definedName name="DGiaTr" localSheetId="7">#REF!</definedName>
    <definedName name="DGiaTr">#REF!</definedName>
    <definedName name="dh" localSheetId="1">#REF!</definedName>
    <definedName name="dh" localSheetId="6">#REF!</definedName>
    <definedName name="dh" localSheetId="7">#REF!</definedName>
    <definedName name="dh">#REF!</definedName>
    <definedName name="dhb" localSheetId="1">#REF!</definedName>
    <definedName name="dhb" localSheetId="6">#REF!</definedName>
    <definedName name="dhb" localSheetId="7">#REF!</definedName>
    <definedName name="dhb">#REF!</definedName>
    <definedName name="dhoc" localSheetId="1">#REF!</definedName>
    <definedName name="dhoc" localSheetId="6">#REF!</definedName>
    <definedName name="dhoc" localSheetId="7">#REF!</definedName>
    <definedName name="dhoc">#REF!</definedName>
    <definedName name="dhom" localSheetId="1">#REF!</definedName>
    <definedName name="dhom" localSheetId="6">#REF!</definedName>
    <definedName name="dhom" localSheetId="7">#REF!</definedName>
    <definedName name="dhom">#REF!</definedName>
    <definedName name="dien" localSheetId="22" hidden="1">{"'Sheet1'!$L$16"}</definedName>
    <definedName name="dien" localSheetId="24" hidden="1">{"'Sheet1'!$L$16"}</definedName>
    <definedName name="dien" hidden="1">{"'Sheet1'!$L$16"}</definedName>
    <definedName name="dientichck" localSheetId="1">#REF!</definedName>
    <definedName name="dientichck" localSheetId="6">#REF!</definedName>
    <definedName name="dientichck" localSheetId="7">#REF!</definedName>
    <definedName name="dientichck">#REF!</definedName>
    <definedName name="dim" localSheetId="1">#REF!</definedName>
    <definedName name="dim" localSheetId="6">#REF!</definedName>
    <definedName name="dim" localSheetId="7">#REF!</definedName>
    <definedName name="dim">#REF!</definedName>
    <definedName name="dinh2" localSheetId="1">#REF!</definedName>
    <definedName name="dinh2" localSheetId="6">#REF!</definedName>
    <definedName name="dinh2" localSheetId="7">#REF!</definedName>
    <definedName name="dinh2">#REF!</definedName>
    <definedName name="Dinhmuc" localSheetId="1">#REF!</definedName>
    <definedName name="Dinhmuc" localSheetId="6">#REF!</definedName>
    <definedName name="Dinhmuc" localSheetId="7">#REF!</definedName>
    <definedName name="Dinhmuc">#REF!</definedName>
    <definedName name="dis_s" localSheetId="1">#REF!</definedName>
    <definedName name="dis_s" localSheetId="6">#REF!</definedName>
    <definedName name="dis_s" localSheetId="7">#REF!</definedName>
    <definedName name="dis_s">#REF!</definedName>
    <definedName name="Discount" localSheetId="1" hidden="1">#REF!</definedName>
    <definedName name="Discount" localSheetId="6" hidden="1">#REF!</definedName>
    <definedName name="Discount" localSheetId="5" hidden="1">#REF!</definedName>
    <definedName name="Discount" localSheetId="7" hidden="1">#REF!</definedName>
    <definedName name="Discount" hidden="1">#REF!</definedName>
    <definedName name="display_area_2" localSheetId="1" hidden="1">#REF!</definedName>
    <definedName name="display_area_2" localSheetId="6" hidden="1">#REF!</definedName>
    <definedName name="display_area_2" localSheetId="5" hidden="1">#REF!</definedName>
    <definedName name="display_area_2" localSheetId="7" hidden="1">#REF!</definedName>
    <definedName name="display_area_2" hidden="1">#REF!</definedName>
    <definedName name="dk" localSheetId="1">#REF!</definedName>
    <definedName name="dk" localSheetId="6">#REF!</definedName>
    <definedName name="dk" localSheetId="7">#REF!</definedName>
    <definedName name="dk">#REF!</definedName>
    <definedName name="DL10HT" localSheetId="1">#REF!</definedName>
    <definedName name="DL10HT" localSheetId="6">#REF!</definedName>
    <definedName name="DL10HT" localSheetId="7">#REF!</definedName>
    <definedName name="DL10HT">#REF!</definedName>
    <definedName name="DL11HT" localSheetId="1">#REF!</definedName>
    <definedName name="DL11HT" localSheetId="6">#REF!</definedName>
    <definedName name="DL11HT" localSheetId="7">#REF!</definedName>
    <definedName name="DL11HT">#REF!</definedName>
    <definedName name="DL12HT" localSheetId="1">#REF!</definedName>
    <definedName name="DL12HT" localSheetId="6">#REF!</definedName>
    <definedName name="DL12HT" localSheetId="7">#REF!</definedName>
    <definedName name="DL12HT">#REF!</definedName>
    <definedName name="DL13HT" localSheetId="1">#REF!</definedName>
    <definedName name="DL13HT" localSheetId="6">#REF!</definedName>
    <definedName name="DL13HT" localSheetId="7">#REF!</definedName>
    <definedName name="DL13HT">#REF!</definedName>
    <definedName name="DL14HT" localSheetId="1">#REF!</definedName>
    <definedName name="DL14HT" localSheetId="6">#REF!</definedName>
    <definedName name="DL14HT" localSheetId="7">#REF!</definedName>
    <definedName name="DL14HT">#REF!</definedName>
    <definedName name="DL17HT" localSheetId="1">#REF!</definedName>
    <definedName name="DL17HT" localSheetId="6">#REF!</definedName>
    <definedName name="DL17HT" localSheetId="7">#REF!</definedName>
    <definedName name="DL17HT">#REF!</definedName>
    <definedName name="DL18HT" localSheetId="1">#REF!</definedName>
    <definedName name="DL18HT" localSheetId="6">#REF!</definedName>
    <definedName name="DL18HT" localSheetId="7">#REF!</definedName>
    <definedName name="DL18HT">#REF!</definedName>
    <definedName name="DL1HT" localSheetId="1">#REF!</definedName>
    <definedName name="DL1HT" localSheetId="6">#REF!</definedName>
    <definedName name="DL1HT" localSheetId="7">#REF!</definedName>
    <definedName name="DL1HT">#REF!</definedName>
    <definedName name="DL21HT" localSheetId="1">#REF!</definedName>
    <definedName name="DL21HT" localSheetId="6">#REF!</definedName>
    <definedName name="DL21HT" localSheetId="7">#REF!</definedName>
    <definedName name="DL21HT">#REF!</definedName>
    <definedName name="DL22HT" localSheetId="1">#REF!</definedName>
    <definedName name="DL22HT" localSheetId="6">#REF!</definedName>
    <definedName name="DL22HT" localSheetId="7">#REF!</definedName>
    <definedName name="DL22HT">#REF!</definedName>
    <definedName name="DL23HT" localSheetId="1">#REF!</definedName>
    <definedName name="DL23HT" localSheetId="6">#REF!</definedName>
    <definedName name="DL23HT" localSheetId="7">#REF!</definedName>
    <definedName name="DL23HT">#REF!</definedName>
    <definedName name="DL24HT" localSheetId="1">#REF!</definedName>
    <definedName name="DL24HT" localSheetId="6">#REF!</definedName>
    <definedName name="DL24HT" localSheetId="7">#REF!</definedName>
    <definedName name="DL24HT">#REF!</definedName>
    <definedName name="DL25HT" localSheetId="1">#REF!</definedName>
    <definedName name="DL25HT" localSheetId="6">#REF!</definedName>
    <definedName name="DL25HT" localSheetId="7">#REF!</definedName>
    <definedName name="DL25HT">#REF!</definedName>
    <definedName name="DL26HT" localSheetId="1">#REF!</definedName>
    <definedName name="DL26HT" localSheetId="6">#REF!</definedName>
    <definedName name="DL26HT" localSheetId="7">#REF!</definedName>
    <definedName name="DL26HT">#REF!</definedName>
    <definedName name="DL2HT" localSheetId="1">#REF!</definedName>
    <definedName name="DL2HT" localSheetId="6">#REF!</definedName>
    <definedName name="DL2HT" localSheetId="7">#REF!</definedName>
    <definedName name="DL2HT">#REF!</definedName>
    <definedName name="DL3HT" localSheetId="1">#REF!</definedName>
    <definedName name="DL3HT" localSheetId="6">#REF!</definedName>
    <definedName name="DL3HT" localSheetId="7">#REF!</definedName>
    <definedName name="DL3HT">#REF!</definedName>
    <definedName name="DL4HT" localSheetId="1">#REF!</definedName>
    <definedName name="DL4HT" localSheetId="6">#REF!</definedName>
    <definedName name="DL4HT" localSheetId="7">#REF!</definedName>
    <definedName name="DL4HT">#REF!</definedName>
    <definedName name="DL5HT" localSheetId="1">#REF!</definedName>
    <definedName name="DL5HT" localSheetId="6">#REF!</definedName>
    <definedName name="DL5HT" localSheetId="7">#REF!</definedName>
    <definedName name="DL5HT">#REF!</definedName>
    <definedName name="DL6HT" localSheetId="1">#REF!</definedName>
    <definedName name="DL6HT" localSheetId="6">#REF!</definedName>
    <definedName name="DL6HT" localSheetId="7">#REF!</definedName>
    <definedName name="DL6HT">#REF!</definedName>
    <definedName name="DL7HT" localSheetId="1">#REF!</definedName>
    <definedName name="DL7HT" localSheetId="6">#REF!</definedName>
    <definedName name="DL7HT" localSheetId="7">#REF!</definedName>
    <definedName name="DL7HT">#REF!</definedName>
    <definedName name="DL8HT" localSheetId="1">#REF!</definedName>
    <definedName name="DL8HT" localSheetId="6">#REF!</definedName>
    <definedName name="DL8HT" localSheetId="7">#REF!</definedName>
    <definedName name="DL8HT">#REF!</definedName>
    <definedName name="DL9HT" localSheetId="1">#REF!</definedName>
    <definedName name="DL9HT" localSheetId="6">#REF!</definedName>
    <definedName name="DL9HT" localSheetId="7">#REF!</definedName>
    <definedName name="DL9HT">#REF!</definedName>
    <definedName name="DLCC" localSheetId="1">#REF!</definedName>
    <definedName name="DLCC" localSheetId="6">#REF!</definedName>
    <definedName name="DLCC" localSheetId="7">#REF!</definedName>
    <definedName name="DLCC">#REF!</definedName>
    <definedName name="DM" localSheetId="1">#REF!</definedName>
    <definedName name="DM" localSheetId="6">#REF!</definedName>
    <definedName name="DM" localSheetId="7">#REF!</definedName>
    <definedName name="DM">#REF!</definedName>
    <definedName name="dm56bxd" localSheetId="1">#REF!</definedName>
    <definedName name="dm56bxd" localSheetId="6">#REF!</definedName>
    <definedName name="dm56bxd" localSheetId="7">#REF!</definedName>
    <definedName name="dm56bxd">#REF!</definedName>
    <definedName name="dmat" localSheetId="1">#REF!</definedName>
    <definedName name="dmat" localSheetId="6">#REF!</definedName>
    <definedName name="dmat" localSheetId="7">#REF!</definedName>
    <definedName name="dmat">#REF!</definedName>
    <definedName name="dmh" localSheetId="1">#REF!</definedName>
    <definedName name="dmh" localSheetId="6">#REF!</definedName>
    <definedName name="dmh" localSheetId="7">#REF!</definedName>
    <definedName name="dmh">#REF!</definedName>
    <definedName name="dmoi" localSheetId="1">#REF!</definedName>
    <definedName name="dmoi" localSheetId="6">#REF!</definedName>
    <definedName name="dmoi" localSheetId="7">#REF!</definedName>
    <definedName name="dmoi">#REF!</definedName>
    <definedName name="DN" localSheetId="1">#REF!</definedName>
    <definedName name="DN" localSheetId="6">#REF!</definedName>
    <definedName name="DN" localSheetId="7">#REF!</definedName>
    <definedName name="DN">#REF!</definedName>
    <definedName name="DNNN" localSheetId="1">#REF!</definedName>
    <definedName name="DNNN" localSheetId="6">#REF!</definedName>
    <definedName name="DNNN" localSheetId="7">#REF!</definedName>
    <definedName name="DNNN">#REF!</definedName>
    <definedName name="DÑt45x4" localSheetId="1">#REF!</definedName>
    <definedName name="DÑt45x4" localSheetId="6">#REF!</definedName>
    <definedName name="DÑt45x4" localSheetId="7">#REF!</definedName>
    <definedName name="DÑt45x4">#REF!</definedName>
    <definedName name="Do.dang.2001" localSheetId="1">#REF!</definedName>
    <definedName name="Do.dang.2001" localSheetId="6">#REF!</definedName>
    <definedName name="Do.dang.2001" localSheetId="7">#REF!</definedName>
    <definedName name="Do.dang.2001">#REF!</definedName>
    <definedName name="Do.dang.31.10" localSheetId="1">#REF!</definedName>
    <definedName name="Do.dang.31.10" localSheetId="6">#REF!</definedName>
    <definedName name="Do.dang.31.10" localSheetId="7">#REF!</definedName>
    <definedName name="Do.dang.31.10">#REF!</definedName>
    <definedName name="doan1" localSheetId="1">#REF!</definedName>
    <definedName name="doan1" localSheetId="6">#REF!</definedName>
    <definedName name="doan1" localSheetId="7">#REF!</definedName>
    <definedName name="doan1">#REF!</definedName>
    <definedName name="doan2" localSheetId="1">#REF!</definedName>
    <definedName name="doan2" localSheetId="6">#REF!</definedName>
    <definedName name="doan2" localSheetId="7">#REF!</definedName>
    <definedName name="doan2">#REF!</definedName>
    <definedName name="doan3" localSheetId="1">#REF!</definedName>
    <definedName name="doan3" localSheetId="6">#REF!</definedName>
    <definedName name="doan3" localSheetId="7">#REF!</definedName>
    <definedName name="doan3">#REF!</definedName>
    <definedName name="doan4" localSheetId="1">#REF!</definedName>
    <definedName name="doan4" localSheetId="6">#REF!</definedName>
    <definedName name="doan4" localSheetId="7">#REF!</definedName>
    <definedName name="doan4">#REF!</definedName>
    <definedName name="doan5" localSheetId="1">#REF!</definedName>
    <definedName name="doan5" localSheetId="6">#REF!</definedName>
    <definedName name="doan5" localSheetId="7">#REF!</definedName>
    <definedName name="doan5">#REF!</definedName>
    <definedName name="doan6" localSheetId="1">#REF!</definedName>
    <definedName name="doan6" localSheetId="6">#REF!</definedName>
    <definedName name="doan6" localSheetId="7">#REF!</definedName>
    <definedName name="doan6">#REF!</definedName>
    <definedName name="dobt" localSheetId="1">#REF!</definedName>
    <definedName name="dobt" localSheetId="6">#REF!</definedName>
    <definedName name="dobt" localSheetId="7">#REF!</definedName>
    <definedName name="dobt">#REF!</definedName>
    <definedName name="Doc" localSheetId="1">#REF!</definedName>
    <definedName name="Doc" localSheetId="6">#REF!</definedName>
    <definedName name="Doc" localSheetId="7">#REF!</definedName>
    <definedName name="Doc">#REF!</definedName>
    <definedName name="docdoc">0.03125</definedName>
    <definedName name="Document_array" localSheetId="22">{"Book1"}</definedName>
    <definedName name="Document_array" localSheetId="24">{"Book1"}</definedName>
    <definedName name="Document_array">{"Book1"}</definedName>
    <definedName name="Documents_array" localSheetId="1">#REF!</definedName>
    <definedName name="Documents_array" localSheetId="6">#REF!</definedName>
    <definedName name="Documents_array" localSheetId="7">#REF!</definedName>
    <definedName name="Documents_array">#REF!</definedName>
    <definedName name="Doku" localSheetId="1">#REF!</definedName>
    <definedName name="Doku" localSheetId="6">#REF!</definedName>
    <definedName name="Doku" localSheetId="7">#REF!</definedName>
    <definedName name="Doku">#REF!</definedName>
    <definedName name="Domgia4" localSheetId="1">#REF!</definedName>
    <definedName name="Domgia4" localSheetId="6">#REF!</definedName>
    <definedName name="Domgia4" localSheetId="7">#REF!</definedName>
    <definedName name="Domgia4">#REF!</definedName>
    <definedName name="Don.gia" localSheetId="1">#REF!</definedName>
    <definedName name="Don.gia" localSheetId="6">#REF!</definedName>
    <definedName name="Don.gia" localSheetId="7">#REF!</definedName>
    <definedName name="Don.gia">#REF!</definedName>
    <definedName name="DON_GIA_3282" localSheetId="1">#REF!</definedName>
    <definedName name="DON_GIA_3282" localSheetId="6">#REF!</definedName>
    <definedName name="DON_GIA_3282" localSheetId="7">#REF!</definedName>
    <definedName name="DON_GIA_3282">#REF!</definedName>
    <definedName name="DON_GIA_3283" localSheetId="1">#REF!</definedName>
    <definedName name="DON_GIA_3283" localSheetId="6">#REF!</definedName>
    <definedName name="DON_GIA_3283" localSheetId="7">#REF!</definedName>
    <definedName name="DON_GIA_3283">#REF!</definedName>
    <definedName name="DON_GIA_3285" localSheetId="1">#REF!</definedName>
    <definedName name="DON_GIA_3285" localSheetId="6">#REF!</definedName>
    <definedName name="DON_GIA_3285" localSheetId="7">#REF!</definedName>
    <definedName name="DON_GIA_3285">#REF!</definedName>
    <definedName name="DON_GIA_VAN_CHUYEN_36" localSheetId="1">#REF!</definedName>
    <definedName name="DON_GIA_VAN_CHUYEN_36" localSheetId="6">#REF!</definedName>
    <definedName name="DON_GIA_VAN_CHUYEN_36" localSheetId="7">#REF!</definedName>
    <definedName name="DON_GIA_VAN_CHUYEN_36">#REF!</definedName>
    <definedName name="Dong_coc" localSheetId="1">#REF!</definedName>
    <definedName name="Dong_coc" localSheetId="6">#REF!</definedName>
    <definedName name="Dong_coc" localSheetId="7">#REF!</definedName>
    <definedName name="Dong_coc">#REF!</definedName>
    <definedName name="dongia" localSheetId="1">#REF!</definedName>
    <definedName name="dongia" localSheetId="6">#REF!</definedName>
    <definedName name="dongia" localSheetId="7">#REF!</definedName>
    <definedName name="dongia">#REF!</definedName>
    <definedName name="Dongia2" localSheetId="1">#REF!</definedName>
    <definedName name="Dongia2" localSheetId="6">#REF!</definedName>
    <definedName name="Dongia2" localSheetId="7">#REF!</definedName>
    <definedName name="Dongia2">#REF!</definedName>
    <definedName name="Dongia3" localSheetId="1">#REF!</definedName>
    <definedName name="Dongia3" localSheetId="6">#REF!</definedName>
    <definedName name="Dongia3" localSheetId="7">#REF!</definedName>
    <definedName name="Dongia3">#REF!</definedName>
    <definedName name="Dongia4" localSheetId="1">#REF!</definedName>
    <definedName name="Dongia4" localSheetId="6">#REF!</definedName>
    <definedName name="Dongia4" localSheetId="7">#REF!</definedName>
    <definedName name="Dongia4">#REF!</definedName>
    <definedName name="Dongia5" localSheetId="1">#REF!</definedName>
    <definedName name="Dongia5" localSheetId="6">#REF!</definedName>
    <definedName name="Dongia5" localSheetId="7">#REF!</definedName>
    <definedName name="Dongia5">#REF!</definedName>
    <definedName name="Dongia6" localSheetId="1">#REF!</definedName>
    <definedName name="Dongia6" localSheetId="6">#REF!</definedName>
    <definedName name="Dongia6" localSheetId="7">#REF!</definedName>
    <definedName name="Dongia6">#REF!</definedName>
    <definedName name="Dot" localSheetId="22" hidden="1">{"'Sheet1'!$L$16"}</definedName>
    <definedName name="Dot" localSheetId="24" hidden="1">{"'Sheet1'!$L$16"}</definedName>
    <definedName name="Dot" hidden="1">{"'Sheet1'!$L$16"}</definedName>
    <definedName name="dotcong">1</definedName>
    <definedName name="dps" localSheetId="1">#REF!</definedName>
    <definedName name="dps" localSheetId="6">#REF!</definedName>
    <definedName name="dps" localSheetId="7">#REF!</definedName>
    <definedName name="dps">#REF!</definedName>
    <definedName name="DPHT250" localSheetId="1">#REF!</definedName>
    <definedName name="DPHT250" localSheetId="6">#REF!</definedName>
    <definedName name="DPHT250" localSheetId="7">#REF!</definedName>
    <definedName name="DPHT250">#REF!</definedName>
    <definedName name="DPHT350" localSheetId="1">#REF!</definedName>
    <definedName name="DPHT350" localSheetId="6">#REF!</definedName>
    <definedName name="DPHT350" localSheetId="7">#REF!</definedName>
    <definedName name="DPHT350">#REF!</definedName>
    <definedName name="DPHT50" localSheetId="1">#REF!</definedName>
    <definedName name="DPHT50" localSheetId="6">#REF!</definedName>
    <definedName name="DPHT50" localSheetId="7">#REF!</definedName>
    <definedName name="DPHT50">#REF!</definedName>
    <definedName name="drf" localSheetId="1" hidden="1">#REF!</definedName>
    <definedName name="drf" localSheetId="6" hidden="1">#REF!</definedName>
    <definedName name="drf" localSheetId="5" hidden="1">#REF!</definedName>
    <definedName name="drf" localSheetId="7" hidden="1">#REF!</definedName>
    <definedName name="drf" hidden="1">#REF!</definedName>
    <definedName name="drn" localSheetId="1">#REF!</definedName>
    <definedName name="drn" localSheetId="6">#REF!</definedName>
    <definedName name="drn" localSheetId="7">#REF!</definedName>
    <definedName name="drn">#REF!</definedName>
    <definedName name="Drop1">"Drop Down 3"</definedName>
    <definedName name="dry.." localSheetId="1">#REF!</definedName>
    <definedName name="dry.." localSheetId="6">#REF!</definedName>
    <definedName name="dry.." localSheetId="7">#REF!</definedName>
    <definedName name="dry..">#REF!</definedName>
    <definedName name="ds" localSheetId="22" hidden="1">{#N/A,#N/A,FALSE,"Chi tiÆt"}</definedName>
    <definedName name="ds" localSheetId="24" hidden="1">{#N/A,#N/A,FALSE,"Chi tiÆt"}</definedName>
    <definedName name="ds" hidden="1">{#N/A,#N/A,FALSE,"Chi tiÆt"}</definedName>
    <definedName name="ds_" localSheetId="1">#REF!</definedName>
    <definedName name="ds_" localSheetId="6">#REF!</definedName>
    <definedName name="ds_" localSheetId="7">#REF!</definedName>
    <definedName name="ds_">#REF!</definedName>
    <definedName name="DS1p1vc" localSheetId="1">#REF!</definedName>
    <definedName name="DS1p1vc" localSheetId="6">#REF!</definedName>
    <definedName name="DS1p1vc" localSheetId="7">#REF!</definedName>
    <definedName name="DS1p1vc">#REF!</definedName>
    <definedName name="ds1p2nc" localSheetId="1">#REF!</definedName>
    <definedName name="ds1p2nc" localSheetId="6">#REF!</definedName>
    <definedName name="ds1p2nc" localSheetId="7">#REF!</definedName>
    <definedName name="ds1p2nc">#REF!</definedName>
    <definedName name="ds1p2vc" localSheetId="1">#REF!</definedName>
    <definedName name="ds1p2vc" localSheetId="6">#REF!</definedName>
    <definedName name="ds1p2vc" localSheetId="7">#REF!</definedName>
    <definedName name="ds1p2vc">#REF!</definedName>
    <definedName name="ds1pnc" localSheetId="1">#REF!</definedName>
    <definedName name="ds1pnc" localSheetId="6">#REF!</definedName>
    <definedName name="ds1pnc" localSheetId="7">#REF!</definedName>
    <definedName name="ds1pnc">#REF!</definedName>
    <definedName name="ds1pvl" localSheetId="1">#REF!</definedName>
    <definedName name="ds1pvl" localSheetId="6">#REF!</definedName>
    <definedName name="ds1pvl" localSheetId="7">#REF!</definedName>
    <definedName name="ds1pvl">#REF!</definedName>
    <definedName name="ds3pctnc" localSheetId="1">#REF!</definedName>
    <definedName name="ds3pctnc" localSheetId="6">#REF!</definedName>
    <definedName name="ds3pctnc" localSheetId="7">#REF!</definedName>
    <definedName name="ds3pctnc">#REF!</definedName>
    <definedName name="ds3pctvc" localSheetId="1">#REF!</definedName>
    <definedName name="ds3pctvc" localSheetId="6">#REF!</definedName>
    <definedName name="ds3pctvc" localSheetId="7">#REF!</definedName>
    <definedName name="ds3pctvc">#REF!</definedName>
    <definedName name="ds3pctvl" localSheetId="1">#REF!</definedName>
    <definedName name="ds3pctvl" localSheetId="6">#REF!</definedName>
    <definedName name="ds3pctvl" localSheetId="7">#REF!</definedName>
    <definedName name="ds3pctvl">#REF!</definedName>
    <definedName name="ds3pnc" localSheetId="1">#REF!</definedName>
    <definedName name="ds3pnc" localSheetId="6">#REF!</definedName>
    <definedName name="ds3pnc" localSheetId="7">#REF!</definedName>
    <definedName name="ds3pnc">#REF!</definedName>
    <definedName name="ds3pvl" localSheetId="1">#REF!</definedName>
    <definedName name="ds3pvl" localSheetId="6">#REF!</definedName>
    <definedName name="ds3pvl" localSheetId="7">#REF!</definedName>
    <definedName name="ds3pvl">#REF!</definedName>
    <definedName name="dsc" localSheetId="1">#REF!</definedName>
    <definedName name="dsc" localSheetId="6">#REF!</definedName>
    <definedName name="dsc" localSheetId="7">#REF!</definedName>
    <definedName name="dsc">#REF!</definedName>
    <definedName name="dsc_" localSheetId="1">#REF!</definedName>
    <definedName name="dsc_" localSheetId="6">#REF!</definedName>
    <definedName name="dsc_" localSheetId="7">#REF!</definedName>
    <definedName name="dsc_">#REF!</definedName>
    <definedName name="dsf" localSheetId="1">#REF!</definedName>
    <definedName name="dsf" localSheetId="6">#REF!</definedName>
    <definedName name="dsf" localSheetId="7">#REF!</definedName>
    <definedName name="dsf">#REF!</definedName>
    <definedName name="dsfsd" localSheetId="1" hidden="1">#REF!</definedName>
    <definedName name="dsfsd" localSheetId="6" hidden="1">#REF!</definedName>
    <definedName name="dsfsd" localSheetId="5" hidden="1">#REF!</definedName>
    <definedName name="dsfsd" localSheetId="7" hidden="1">#REF!</definedName>
    <definedName name="dsfsd" hidden="1">#REF!</definedName>
    <definedName name="dsh" localSheetId="1" hidden="1">#REF!</definedName>
    <definedName name="dsh" localSheetId="6" hidden="1">#REF!</definedName>
    <definedName name="dsh" localSheetId="5" hidden="1">#REF!</definedName>
    <definedName name="dsh" localSheetId="7" hidden="1">#REF!</definedName>
    <definedName name="dsh" hidden="1">#REF!</definedName>
    <definedName name="DSPK1p1nc" localSheetId="1">#REF!</definedName>
    <definedName name="DSPK1p1nc" localSheetId="6">#REF!</definedName>
    <definedName name="DSPK1p1nc" localSheetId="7">#REF!</definedName>
    <definedName name="DSPK1p1nc">#REF!</definedName>
    <definedName name="DSPK1p1vl" localSheetId="1">#REF!</definedName>
    <definedName name="DSPK1p1vl" localSheetId="6">#REF!</definedName>
    <definedName name="DSPK1p1vl" localSheetId="7">#REF!</definedName>
    <definedName name="DSPK1p1vl">#REF!</definedName>
    <definedName name="DSPK1pm" localSheetId="1">#REF!</definedName>
    <definedName name="DSPK1pm" localSheetId="6">#REF!</definedName>
    <definedName name="DSPK1pm" localSheetId="7">#REF!</definedName>
    <definedName name="DSPK1pm">#REF!</definedName>
    <definedName name="DSPK1pnc" localSheetId="1">#REF!</definedName>
    <definedName name="DSPK1pnc" localSheetId="6">#REF!</definedName>
    <definedName name="DSPK1pnc" localSheetId="7">#REF!</definedName>
    <definedName name="DSPK1pnc">#REF!</definedName>
    <definedName name="DSPK1pvl" localSheetId="1">#REF!</definedName>
    <definedName name="DSPK1pvl" localSheetId="6">#REF!</definedName>
    <definedName name="DSPK1pvl" localSheetId="7">#REF!</definedName>
    <definedName name="DSPK1pvl">#REF!</definedName>
    <definedName name="DSPK3pct" localSheetId="1">#REF!</definedName>
    <definedName name="DSPK3pct" localSheetId="6">#REF!</definedName>
    <definedName name="DSPK3pct" localSheetId="7">#REF!</definedName>
    <definedName name="DSPK3pct">#REF!</definedName>
    <definedName name="DSPK3pm" localSheetId="1">#REF!</definedName>
    <definedName name="DSPK3pm" localSheetId="6">#REF!</definedName>
    <definedName name="DSPK3pm" localSheetId="7">#REF!</definedName>
    <definedName name="DSPK3pm">#REF!</definedName>
    <definedName name="DSPKhtdl" localSheetId="1">#REF!</definedName>
    <definedName name="DSPKhtdl" localSheetId="6">#REF!</definedName>
    <definedName name="DSPKhtdl" localSheetId="7">#REF!</definedName>
    <definedName name="DSPKhtdl">#REF!</definedName>
    <definedName name="DSPKhthh" localSheetId="1">#REF!</definedName>
    <definedName name="DSPKhthh" localSheetId="6">#REF!</definedName>
    <definedName name="DSPKhthh" localSheetId="7">#REF!</definedName>
    <definedName name="DSPKhthh">#REF!</definedName>
    <definedName name="DSTD_Clear" localSheetId="1">[0]!f92F56</definedName>
    <definedName name="DSTD_Clear" localSheetId="22">[0]!f92F56</definedName>
    <definedName name="DSTD_Clear" localSheetId="24">[0]!f92F56</definedName>
    <definedName name="DSTD_Clear" localSheetId="6">[0]!f92F56</definedName>
    <definedName name="DSTD_Clear" localSheetId="7">[0]!f92F56</definedName>
    <definedName name="DSTD_Clear">[0]!f92F56</definedName>
    <definedName name="DSUMDATA" localSheetId="1">#REF!</definedName>
    <definedName name="DSUMDATA" localSheetId="6">#REF!</definedName>
    <definedName name="DSUMDATA" localSheetId="7">#REF!</definedName>
    <definedName name="DSUMDATA">#REF!</definedName>
    <definedName name="DSVN" localSheetId="1">#REF!</definedName>
    <definedName name="DSVN" localSheetId="6">#REF!</definedName>
    <definedName name="DSVN" localSheetId="7">#REF!</definedName>
    <definedName name="DSVN">#REF!</definedName>
    <definedName name="dt" localSheetId="1">#REF!</definedName>
    <definedName name="dt" localSheetId="6">#REF!</definedName>
    <definedName name="dt" localSheetId="7">#REF!</definedName>
    <definedName name="dt">#REF!</definedName>
    <definedName name="DT_SKC" localSheetId="1">#REF!</definedName>
    <definedName name="DT_SKC" localSheetId="6">#REF!</definedName>
    <definedName name="DT_SKC" localSheetId="7">#REF!</definedName>
    <definedName name="DT_SKC">#REF!</definedName>
    <definedName name="DT_VKHNN" localSheetId="1">#REF!</definedName>
    <definedName name="DT_VKHNN" localSheetId="6">#REF!</definedName>
    <definedName name="DT_VKHNN" localSheetId="7">#REF!</definedName>
    <definedName name="DT_VKHNN">#REF!</definedName>
    <definedName name="DTCTANG_BD" localSheetId="1">#REF!</definedName>
    <definedName name="DTCTANG_BD" localSheetId="6">#REF!</definedName>
    <definedName name="DTCTANG_BD" localSheetId="7">#REF!</definedName>
    <definedName name="DTCTANG_BD">#REF!</definedName>
    <definedName name="DTCTANG_HT_BD" localSheetId="1">#REF!</definedName>
    <definedName name="DTCTANG_HT_BD" localSheetId="6">#REF!</definedName>
    <definedName name="DTCTANG_HT_BD" localSheetId="7">#REF!</definedName>
    <definedName name="DTCTANG_HT_BD">#REF!</definedName>
    <definedName name="DTCTANG_HT_KT" localSheetId="1">#REF!</definedName>
    <definedName name="DTCTANG_HT_KT" localSheetId="6">#REF!</definedName>
    <definedName name="DTCTANG_HT_KT" localSheetId="7">#REF!</definedName>
    <definedName name="DTCTANG_HT_KT">#REF!</definedName>
    <definedName name="DTCTANG_KT" localSheetId="1">#REF!</definedName>
    <definedName name="DTCTANG_KT" localSheetId="6">#REF!</definedName>
    <definedName name="DTCTANG_KT" localSheetId="7">#REF!</definedName>
    <definedName name="DTCTANG_KT">#REF!</definedName>
    <definedName name="dtdt" localSheetId="1">#REF!</definedName>
    <definedName name="dtdt" localSheetId="6">#REF!</definedName>
    <definedName name="dtdt" localSheetId="7">#REF!</definedName>
    <definedName name="dtdt">#REF!</definedName>
    <definedName name="dtich1" localSheetId="1">#REF!</definedName>
    <definedName name="dtich1" localSheetId="6">#REF!</definedName>
    <definedName name="dtich1" localSheetId="7">#REF!</definedName>
    <definedName name="dtich1">#REF!</definedName>
    <definedName name="dtich2" localSheetId="1">#REF!</definedName>
    <definedName name="dtich2" localSheetId="6">#REF!</definedName>
    <definedName name="dtich2" localSheetId="7">#REF!</definedName>
    <definedName name="dtich2">#REF!</definedName>
    <definedName name="dtich3" localSheetId="1">#REF!</definedName>
    <definedName name="dtich3" localSheetId="6">#REF!</definedName>
    <definedName name="dtich3" localSheetId="7">#REF!</definedName>
    <definedName name="dtich3">#REF!</definedName>
    <definedName name="dtich4" localSheetId="1">#REF!</definedName>
    <definedName name="dtich4" localSheetId="6">#REF!</definedName>
    <definedName name="dtich4" localSheetId="7">#REF!</definedName>
    <definedName name="dtich4">#REF!</definedName>
    <definedName name="dtich5" localSheetId="1">#REF!</definedName>
    <definedName name="dtich5" localSheetId="6">#REF!</definedName>
    <definedName name="dtich5" localSheetId="7">#REF!</definedName>
    <definedName name="dtich5">#REF!</definedName>
    <definedName name="dtich6" localSheetId="1">#REF!</definedName>
    <definedName name="dtich6" localSheetId="6">#REF!</definedName>
    <definedName name="dtich6" localSheetId="7">#REF!</definedName>
    <definedName name="dtich6">#REF!</definedName>
    <definedName name="dthaihh" localSheetId="1">#REF!</definedName>
    <definedName name="dthaihh" localSheetId="6">#REF!</definedName>
    <definedName name="dthaihh" localSheetId="7">#REF!</definedName>
    <definedName name="dthaihh">#REF!</definedName>
    <definedName name="DU_TOAN_CHI_TIET_CONG_TO" localSheetId="1">#REF!</definedName>
    <definedName name="DU_TOAN_CHI_TIET_CONG_TO" localSheetId="6">#REF!</definedName>
    <definedName name="DU_TOAN_CHI_TIET_CONG_TO" localSheetId="7">#REF!</definedName>
    <definedName name="DU_TOAN_CHI_TIET_CONG_TO">#REF!</definedName>
    <definedName name="DU_TOAN_CHI_TIET_DZ22KV" localSheetId="1">#REF!</definedName>
    <definedName name="DU_TOAN_CHI_TIET_DZ22KV" localSheetId="6">#REF!</definedName>
    <definedName name="DU_TOAN_CHI_TIET_DZ22KV" localSheetId="7">#REF!</definedName>
    <definedName name="DU_TOAN_CHI_TIET_DZ22KV">#REF!</definedName>
    <definedName name="DU_TOAN_CHI_TIET_KHO_BAI" localSheetId="1">#REF!</definedName>
    <definedName name="DU_TOAN_CHI_TIET_KHO_BAI" localSheetId="6">#REF!</definedName>
    <definedName name="DU_TOAN_CHI_TIET_KHO_BAI" localSheetId="7">#REF!</definedName>
    <definedName name="DU_TOAN_CHI_TIET_KHO_BAI">#REF!</definedName>
    <definedName name="dui" localSheetId="1">#REF!</definedName>
    <definedName name="dui" localSheetId="6">#REF!</definedName>
    <definedName name="dui" localSheetId="7">#REF!</definedName>
    <definedName name="dui">#REF!</definedName>
    <definedName name="dung" localSheetId="22" hidden="1">{"'Sheet1'!$L$16"}</definedName>
    <definedName name="dung" localSheetId="24" hidden="1">{"'Sheet1'!$L$16"}</definedName>
    <definedName name="dung" hidden="1">{"'Sheet1'!$L$16"}</definedName>
    <definedName name="duoi" localSheetId="1">#REF!</definedName>
    <definedName name="duoi" localSheetId="6">#REF!</definedName>
    <definedName name="duoi" localSheetId="7">#REF!</definedName>
    <definedName name="duoi">#REF!</definedName>
    <definedName name="Duong_dau_cau" localSheetId="1">#REF!</definedName>
    <definedName name="Duong_dau_cau" localSheetId="6">#REF!</definedName>
    <definedName name="Duong_dau_cau" localSheetId="7">#REF!</definedName>
    <definedName name="Duong_dau_cau">#REF!</definedName>
    <definedName name="Duongnaco" localSheetId="22" hidden="1">{"'Sheet1'!$L$16"}</definedName>
    <definedName name="Duongnaco" localSheetId="24" hidden="1">{"'Sheet1'!$L$16"}</definedName>
    <definedName name="Duongnaco" hidden="1">{"'Sheet1'!$L$16"}</definedName>
    <definedName name="duongvt" localSheetId="22" hidden="1">{"'Sheet1'!$L$16"}</definedName>
    <definedName name="duongvt" localSheetId="24" hidden="1">{"'Sheet1'!$L$16"}</definedName>
    <definedName name="duongvt" hidden="1">{"'Sheet1'!$L$16"}</definedName>
    <definedName name="DuphongBCT">'[2]BANCO (3)'!$K$128</definedName>
    <definedName name="DuphongBGD" localSheetId="1">#REF!</definedName>
    <definedName name="DuphongBGD" localSheetId="6">#REF!</definedName>
    <definedName name="DuphongBGD" localSheetId="7">#REF!</definedName>
    <definedName name="DuphongBGD">#REF!</definedName>
    <definedName name="DuphongBNV" localSheetId="1">#REF!</definedName>
    <definedName name="DuphongBNV" localSheetId="6">#REF!</definedName>
    <definedName name="DuphongBNV" localSheetId="7">#REF!</definedName>
    <definedName name="DuphongBNV">#REF!</definedName>
    <definedName name="DuphongBNG">'[2]BANCO (3)'!$K$126</definedName>
    <definedName name="DuphongBQP">'[2]BANCO (3)'!$K$125</definedName>
    <definedName name="DuphongBTP" localSheetId="1">#REF!</definedName>
    <definedName name="DuphongBTP" localSheetId="6">#REF!</definedName>
    <definedName name="DuphongBTP" localSheetId="7">#REF!</definedName>
    <definedName name="DuphongBTP">#REF!</definedName>
    <definedName name="DuphongCNCHL" localSheetId="1">#REF!</definedName>
    <definedName name="DuphongCNCHL" localSheetId="6">#REF!</definedName>
    <definedName name="DuphongCNCHL" localSheetId="7">#REF!</definedName>
    <definedName name="DuphongCNCHL">#REF!</definedName>
    <definedName name="DuphongDHQGHN" localSheetId="1">#REF!</definedName>
    <definedName name="DuphongDHQGHN" localSheetId="6">#REF!</definedName>
    <definedName name="DuphongDHQGHN" localSheetId="7">#REF!</definedName>
    <definedName name="DuphongDHQGHN">#REF!</definedName>
    <definedName name="DuphongDSVN" localSheetId="1">#REF!</definedName>
    <definedName name="DuphongDSVN" localSheetId="6">#REF!</definedName>
    <definedName name="DuphongDSVN" localSheetId="7">#REF!</definedName>
    <definedName name="DuphongDSVN">#REF!</definedName>
    <definedName name="DuphongHCTD" localSheetId="1">#REF!</definedName>
    <definedName name="DuphongHCTD" localSheetId="6">#REF!</definedName>
    <definedName name="DuphongHCTD" localSheetId="7">#REF!</definedName>
    <definedName name="DuphongHCTD">#REF!</definedName>
    <definedName name="DuphongHVCT" localSheetId="1">#REF!</definedName>
    <definedName name="DuphongHVCT" localSheetId="6">#REF!</definedName>
    <definedName name="DuphongHVCT" localSheetId="7">#REF!</definedName>
    <definedName name="DuphongHVCT">#REF!</definedName>
    <definedName name="DuphongLVH" localSheetId="1">#REF!</definedName>
    <definedName name="DuphongLVH" localSheetId="6">#REF!</definedName>
    <definedName name="DuphongLVH" localSheetId="7">#REF!</definedName>
    <definedName name="DuphongLVH">#REF!</definedName>
    <definedName name="DuphongNHCS" localSheetId="1">#REF!</definedName>
    <definedName name="DuphongNHCS" localSheetId="6">#REF!</definedName>
    <definedName name="DuphongNHCS" localSheetId="7">#REF!</definedName>
    <definedName name="DuphongNHCS">#REF!</definedName>
    <definedName name="DuphongNHNN" localSheetId="1">#REF!</definedName>
    <definedName name="DuphongNHNN" localSheetId="6">#REF!</definedName>
    <definedName name="DuphongNHNN" localSheetId="7">#REF!</definedName>
    <definedName name="DuphongNHNN">#REF!</definedName>
    <definedName name="DuphongNHPT" localSheetId="1">#REF!</definedName>
    <definedName name="DuphongNHPT" localSheetId="6">#REF!</definedName>
    <definedName name="DuphongNHPT" localSheetId="7">#REF!</definedName>
    <definedName name="DuphongNHPT">#REF!</definedName>
    <definedName name="DuphongVKS">'[5]BANCO (2)'!$F$123</definedName>
    <definedName name="DutoanDongmo" localSheetId="1">#REF!</definedName>
    <definedName name="DutoanDongmo" localSheetId="6">#REF!</definedName>
    <definedName name="DutoanDongmo" localSheetId="7">#REF!</definedName>
    <definedName name="DutoanDongmo">#REF!</definedName>
    <definedName name="dvgfsgdsdg" localSheetId="1" hidden="1">#REF!</definedName>
    <definedName name="dvgfsgdsdg" localSheetId="6" hidden="1">#REF!</definedName>
    <definedName name="dvgfsgdsdg" localSheetId="5" hidden="1">#REF!</definedName>
    <definedName name="dvgfsgdsdg" localSheetId="7" hidden="1">#REF!</definedName>
    <definedName name="dvgfsgdsdg" hidden="1">#REF!</definedName>
    <definedName name="DYÕ" localSheetId="1">#REF!</definedName>
    <definedName name="DYÕ" localSheetId="6">#REF!</definedName>
    <definedName name="DYÕ" localSheetId="7">#REF!</definedName>
    <definedName name="DYÕ">#REF!</definedName>
    <definedName name="e" localSheetId="1">#REF!</definedName>
    <definedName name="e" localSheetId="6">#REF!</definedName>
    <definedName name="e" localSheetId="7">#REF!</definedName>
    <definedName name="e">#REF!</definedName>
    <definedName name="E.chandoc">8.875</definedName>
    <definedName name="E.PC">10.438</definedName>
    <definedName name="E.PVI">12</definedName>
    <definedName name="Ea">2100000</definedName>
    <definedName name="Eb">240000</definedName>
    <definedName name="Ebdam" localSheetId="1">#REF!</definedName>
    <definedName name="Ebdam" localSheetId="6">#REF!</definedName>
    <definedName name="Ebdam" localSheetId="7">#REF!</definedName>
    <definedName name="Ebdam">#REF!</definedName>
    <definedName name="Ec_" localSheetId="1">#REF!</definedName>
    <definedName name="Ec_" localSheetId="6">#REF!</definedName>
    <definedName name="Ec_" localSheetId="7">#REF!</definedName>
    <definedName name="Ec_">#REF!</definedName>
    <definedName name="Ecoc" localSheetId="1">#REF!</definedName>
    <definedName name="Ecoc" localSheetId="6">#REF!</definedName>
    <definedName name="Ecoc" localSheetId="7">#REF!</definedName>
    <definedName name="Ecoc">#REF!</definedName>
    <definedName name="Ecot1" localSheetId="1">#REF!</definedName>
    <definedName name="Ecot1" localSheetId="6">#REF!</definedName>
    <definedName name="Ecot1" localSheetId="7">#REF!</definedName>
    <definedName name="Ecot1">#REF!</definedName>
    <definedName name="eee" localSheetId="1">#REF!</definedName>
    <definedName name="eee" localSheetId="6">#REF!</definedName>
    <definedName name="eee" localSheetId="7">#REF!</definedName>
    <definedName name="eee">#REF!</definedName>
    <definedName name="EI" localSheetId="1">#REF!</definedName>
    <definedName name="EI" localSheetId="6">#REF!</definedName>
    <definedName name="EI" localSheetId="7">#REF!</definedName>
    <definedName name="EI">#REF!</definedName>
    <definedName name="elan" localSheetId="1">#REF!</definedName>
    <definedName name="elan" localSheetId="6">#REF!</definedName>
    <definedName name="elan" localSheetId="7">#REF!</definedName>
    <definedName name="elan">#REF!</definedName>
    <definedName name="Email" localSheetId="1">#REF!</definedName>
    <definedName name="Email" localSheetId="6">#REF!</definedName>
    <definedName name="Email" localSheetId="7">#REF!</definedName>
    <definedName name="Email">#REF!</definedName>
    <definedName name="emb" localSheetId="1">#REF!</definedName>
    <definedName name="emb" localSheetId="6">#REF!</definedName>
    <definedName name="emb" localSheetId="7">#REF!</definedName>
    <definedName name="emb">#REF!</definedName>
    <definedName name="En">240000</definedName>
    <definedName name="end" localSheetId="1">#REF!</definedName>
    <definedName name="end" localSheetId="6">#REF!</definedName>
    <definedName name="end" localSheetId="7">#REF!</definedName>
    <definedName name="end">#REF!</definedName>
    <definedName name="End_1" localSheetId="1">#REF!</definedName>
    <definedName name="End_1" localSheetId="6">#REF!</definedName>
    <definedName name="End_1" localSheetId="7">#REF!</definedName>
    <definedName name="End_1">#REF!</definedName>
    <definedName name="End_10" localSheetId="1">#REF!</definedName>
    <definedName name="End_10" localSheetId="6">#REF!</definedName>
    <definedName name="End_10" localSheetId="7">#REF!</definedName>
    <definedName name="End_10">#REF!</definedName>
    <definedName name="End_11" localSheetId="1">#REF!</definedName>
    <definedName name="End_11" localSheetId="6">#REF!</definedName>
    <definedName name="End_11" localSheetId="7">#REF!</definedName>
    <definedName name="End_11">#REF!</definedName>
    <definedName name="End_12" localSheetId="1">#REF!</definedName>
    <definedName name="End_12" localSheetId="6">#REF!</definedName>
    <definedName name="End_12" localSheetId="7">#REF!</definedName>
    <definedName name="End_12">#REF!</definedName>
    <definedName name="End_13" localSheetId="1">#REF!</definedName>
    <definedName name="End_13" localSheetId="6">#REF!</definedName>
    <definedName name="End_13" localSheetId="7">#REF!</definedName>
    <definedName name="End_13">#REF!</definedName>
    <definedName name="End_2" localSheetId="1">#REF!</definedName>
    <definedName name="End_2" localSheetId="6">#REF!</definedName>
    <definedName name="End_2" localSheetId="7">#REF!</definedName>
    <definedName name="End_2">#REF!</definedName>
    <definedName name="End_3" localSheetId="1">#REF!</definedName>
    <definedName name="End_3" localSheetId="6">#REF!</definedName>
    <definedName name="End_3" localSheetId="7">#REF!</definedName>
    <definedName name="End_3">#REF!</definedName>
    <definedName name="End_4" localSheetId="1">#REF!</definedName>
    <definedName name="End_4" localSheetId="6">#REF!</definedName>
    <definedName name="End_4" localSheetId="7">#REF!</definedName>
    <definedName name="End_4">#REF!</definedName>
    <definedName name="End_5" localSheetId="1">#REF!</definedName>
    <definedName name="End_5" localSheetId="6">#REF!</definedName>
    <definedName name="End_5" localSheetId="7">#REF!</definedName>
    <definedName name="End_5">#REF!</definedName>
    <definedName name="End_6" localSheetId="1">#REF!</definedName>
    <definedName name="End_6" localSheetId="6">#REF!</definedName>
    <definedName name="End_6" localSheetId="7">#REF!</definedName>
    <definedName name="End_6">#REF!</definedName>
    <definedName name="End_7" localSheetId="1">#REF!</definedName>
    <definedName name="End_7" localSheetId="6">#REF!</definedName>
    <definedName name="End_7" localSheetId="7">#REF!</definedName>
    <definedName name="End_7">#REF!</definedName>
    <definedName name="End_8" localSheetId="1">#REF!</definedName>
    <definedName name="End_8" localSheetId="6">#REF!</definedName>
    <definedName name="End_8" localSheetId="7">#REF!</definedName>
    <definedName name="End_8">#REF!</definedName>
    <definedName name="End_9" localSheetId="1">#REF!</definedName>
    <definedName name="End_9" localSheetId="6">#REF!</definedName>
    <definedName name="End_9" localSheetId="7">#REF!</definedName>
    <definedName name="End_9">#REF!</definedName>
    <definedName name="Ep" localSheetId="1">#REF!</definedName>
    <definedName name="Ep" localSheetId="6">#REF!</definedName>
    <definedName name="Ep" localSheetId="7">#REF!</definedName>
    <definedName name="Ep">#REF!</definedName>
    <definedName name="epsilon" localSheetId="1">#REF!</definedName>
    <definedName name="epsilon" localSheetId="6">#REF!</definedName>
    <definedName name="epsilon" localSheetId="7">#REF!</definedName>
    <definedName name="epsilon">#REF!</definedName>
    <definedName name="epsilond" localSheetId="1">#REF!</definedName>
    <definedName name="epsilond" localSheetId="6">#REF!</definedName>
    <definedName name="epsilond" localSheetId="7">#REF!</definedName>
    <definedName name="epsilond">#REF!</definedName>
    <definedName name="EQP" localSheetId="1">#REF!</definedName>
    <definedName name="EQP" localSheetId="6">#REF!</definedName>
    <definedName name="EQP" localSheetId="7">#REF!</definedName>
    <definedName name="EQP">#REF!</definedName>
    <definedName name="Es" localSheetId="1">#REF!</definedName>
    <definedName name="Es" localSheetId="6">#REF!</definedName>
    <definedName name="Es" localSheetId="7">#REF!</definedName>
    <definedName name="Es">#REF!</definedName>
    <definedName name="Es_" localSheetId="1">#REF!</definedName>
    <definedName name="Es_" localSheetId="6">#REF!</definedName>
    <definedName name="Es_" localSheetId="7">#REF!</definedName>
    <definedName name="Es_">#REF!</definedName>
    <definedName name="Est._Vol" localSheetId="1">#REF!</definedName>
    <definedName name="Est._Vol" localSheetId="6">#REF!</definedName>
    <definedName name="Est._Vol" localSheetId="7">#REF!</definedName>
    <definedName name="Est._Vol">#REF!</definedName>
    <definedName name="eta" localSheetId="1">#REF!</definedName>
    <definedName name="eta" localSheetId="6">#REF!</definedName>
    <definedName name="eta" localSheetId="7">#REF!</definedName>
    <definedName name="eta">#REF!</definedName>
    <definedName name="etad" localSheetId="1">#REF!</definedName>
    <definedName name="etad" localSheetId="6">#REF!</definedName>
    <definedName name="etad" localSheetId="7">#REF!</definedName>
    <definedName name="etad">#REF!</definedName>
    <definedName name="ex" localSheetId="1">#REF!</definedName>
    <definedName name="ex" localSheetId="6">#REF!</definedName>
    <definedName name="ex" localSheetId="7">#REF!</definedName>
    <definedName name="ex">#REF!</definedName>
    <definedName name="EXC" localSheetId="1">#REF!</definedName>
    <definedName name="EXC" localSheetId="6">#REF!</definedName>
    <definedName name="EXC" localSheetId="7">#REF!</definedName>
    <definedName name="EXC">#REF!</definedName>
    <definedName name="EXCH" localSheetId="1">#REF!</definedName>
    <definedName name="EXCH" localSheetId="6">#REF!</definedName>
    <definedName name="EXCH" localSheetId="7">#REF!</definedName>
    <definedName name="EXCH">#REF!</definedName>
    <definedName name="EXPORT" localSheetId="1">#REF!</definedName>
    <definedName name="EXPORT" localSheetId="6">#REF!</definedName>
    <definedName name="EXPORT" localSheetId="7">#REF!</definedName>
    <definedName name="EXPORT">#REF!</definedName>
    <definedName name="_xlnm.Extract" localSheetId="1">#REF!</definedName>
    <definedName name="_xlnm.Extract" localSheetId="6">#REF!</definedName>
    <definedName name="_xlnm.Extract" localSheetId="7">#REF!</definedName>
    <definedName name="_xlnm.Extract">#REF!</definedName>
    <definedName name="ey" localSheetId="1">#REF!</definedName>
    <definedName name="ey" localSheetId="6">#REF!</definedName>
    <definedName name="ey" localSheetId="7">#REF!</definedName>
    <definedName name="ey">#REF!</definedName>
    <definedName name="f" localSheetId="1">#REF!</definedName>
    <definedName name="f" localSheetId="6">#REF!</definedName>
    <definedName name="f" localSheetId="7">#REF!</definedName>
    <definedName name="f">#REF!</definedName>
    <definedName name="f_cs" localSheetId="1">#REF!</definedName>
    <definedName name="f_cs" localSheetId="6">#REF!</definedName>
    <definedName name="f_cs" localSheetId="7">#REF!</definedName>
    <definedName name="f_cs">#REF!</definedName>
    <definedName name="F20B86" localSheetId="1">#REF!</definedName>
    <definedName name="F20B86" localSheetId="6">#REF!</definedName>
    <definedName name="F20B86" localSheetId="7">#REF!</definedName>
    <definedName name="F20B86">#REF!</definedName>
    <definedName name="f82E46" localSheetId="1">#REF!</definedName>
    <definedName name="f82E46" localSheetId="6">#REF!</definedName>
    <definedName name="f82E46" localSheetId="7">#REF!</definedName>
    <definedName name="f82E46">#REF!</definedName>
    <definedName name="faasdf" localSheetId="1" hidden="1">#REF!</definedName>
    <definedName name="faasdf" localSheetId="6" hidden="1">#REF!</definedName>
    <definedName name="faasdf" localSheetId="5" hidden="1">#REF!</definedName>
    <definedName name="faasdf" localSheetId="7" hidden="1">#REF!</definedName>
    <definedName name="faasdf" hidden="1">#REF!</definedName>
    <definedName name="FACTOR" localSheetId="1">#REF!</definedName>
    <definedName name="FACTOR" localSheetId="6">#REF!</definedName>
    <definedName name="FACTOR" localSheetId="7">#REF!</definedName>
    <definedName name="FACTOR">#REF!</definedName>
    <definedName name="factor_g" localSheetId="1">#REF!</definedName>
    <definedName name="factor_g" localSheetId="6">#REF!</definedName>
    <definedName name="factor_g" localSheetId="7">#REF!</definedName>
    <definedName name="factor_g">#REF!</definedName>
    <definedName name="Fax" localSheetId="1">#REF!</definedName>
    <definedName name="Fax" localSheetId="6">#REF!</definedName>
    <definedName name="Fax" localSheetId="7">#REF!</definedName>
    <definedName name="Fax">#REF!</definedName>
    <definedName name="Fay" localSheetId="1">#REF!</definedName>
    <definedName name="Fay" localSheetId="6">#REF!</definedName>
    <definedName name="Fay" localSheetId="7">#REF!</definedName>
    <definedName name="Fay">#REF!</definedName>
    <definedName name="fc_" localSheetId="1">#REF!</definedName>
    <definedName name="fc_" localSheetId="6">#REF!</definedName>
    <definedName name="fc_" localSheetId="7">#REF!</definedName>
    <definedName name="fc_">#REF!</definedName>
    <definedName name="FC5_total" localSheetId="1">#REF!</definedName>
    <definedName name="FC5_total" localSheetId="6">#REF!</definedName>
    <definedName name="FC5_total" localSheetId="7">#REF!</definedName>
    <definedName name="FC5_total">#REF!</definedName>
    <definedName name="FC6_total" localSheetId="1">#REF!</definedName>
    <definedName name="FC6_total" localSheetId="6">#REF!</definedName>
    <definedName name="FC6_total" localSheetId="7">#REF!</definedName>
    <definedName name="FC6_total">#REF!</definedName>
    <definedName name="fci" localSheetId="1">#REF!</definedName>
    <definedName name="fci" localSheetId="6">#REF!</definedName>
    <definedName name="fci" localSheetId="7">#REF!</definedName>
    <definedName name="fci">#REF!</definedName>
    <definedName name="Fcoc" localSheetId="1">#REF!</definedName>
    <definedName name="Fcoc" localSheetId="6">#REF!</definedName>
    <definedName name="Fcoc" localSheetId="7">#REF!</definedName>
    <definedName name="Fcoc">#REF!</definedName>
    <definedName name="FCode" localSheetId="1" hidden="1">#REF!</definedName>
    <definedName name="FCode" localSheetId="6" hidden="1">#REF!</definedName>
    <definedName name="FCode" localSheetId="5" hidden="1">#REF!</definedName>
    <definedName name="FCode" localSheetId="7" hidden="1">#REF!</definedName>
    <definedName name="FCode" hidden="1">#REF!</definedName>
    <definedName name="fcs" localSheetId="1">#REF!</definedName>
    <definedName name="fcs" localSheetId="6">#REF!</definedName>
    <definedName name="fcs" localSheetId="7">#REF!</definedName>
    <definedName name="fcs">#REF!</definedName>
    <definedName name="fD" localSheetId="1">#REF!</definedName>
    <definedName name="fD" localSheetId="6">#REF!</definedName>
    <definedName name="fD" localSheetId="7">#REF!</definedName>
    <definedName name="fD">#REF!</definedName>
    <definedName name="Fdam" localSheetId="1">#REF!</definedName>
    <definedName name="Fdam" localSheetId="6">#REF!</definedName>
    <definedName name="Fdam" localSheetId="7">#REF!</definedName>
    <definedName name="Fdam">#REF!</definedName>
    <definedName name="Fdaymong" localSheetId="1">#REF!</definedName>
    <definedName name="Fdaymong" localSheetId="6">#REF!</definedName>
    <definedName name="Fdaymong" localSheetId="7">#REF!</definedName>
    <definedName name="Fdaymong">#REF!</definedName>
    <definedName name="fdfsf" localSheetId="22" hidden="1">{#N/A,#N/A,FALSE,"Chi tiÆt"}</definedName>
    <definedName name="fdfsf" localSheetId="24" hidden="1">{#N/A,#N/A,FALSE,"Chi tiÆt"}</definedName>
    <definedName name="fdfsf" hidden="1">{#N/A,#N/A,FALSE,"Chi tiÆt"}</definedName>
    <definedName name="Fe" localSheetId="1">#REF!</definedName>
    <definedName name="Fe" localSheetId="6">#REF!</definedName>
    <definedName name="Fe" localSheetId="7">#REF!</definedName>
    <definedName name="Fe">#REF!</definedName>
    <definedName name="ff" localSheetId="1">#REF!</definedName>
    <definedName name="ff" localSheetId="6">#REF!</definedName>
    <definedName name="ff" localSheetId="7">#REF!</definedName>
    <definedName name="ff">#REF!</definedName>
    <definedName name="fff" localSheetId="22" hidden="1">{"'Sheet1'!$L$16"}</definedName>
    <definedName name="fff" localSheetId="24" hidden="1">{"'Sheet1'!$L$16"}</definedName>
    <definedName name="fff" hidden="1">{"'Sheet1'!$L$16"}</definedName>
    <definedName name="fghghgh" localSheetId="1">#REF!</definedName>
    <definedName name="fghghgh" localSheetId="6">#REF!</definedName>
    <definedName name="fghghgh" localSheetId="7">#REF!</definedName>
    <definedName name="fghghgh">#REF!</definedName>
    <definedName name="fgn" localSheetId="22" hidden="1">{"'Sheet1'!$L$16"}</definedName>
    <definedName name="fgn" localSheetId="24" hidden="1">{"'Sheet1'!$L$16"}</definedName>
    <definedName name="fgn" hidden="1">{"'Sheet1'!$L$16"}</definedName>
    <definedName name="Fi" localSheetId="1">#REF!</definedName>
    <definedName name="Fi" localSheetId="6">#REF!</definedName>
    <definedName name="Fi" localSheetId="7">#REF!</definedName>
    <definedName name="Fi">#REF!</definedName>
    <definedName name="FI_12">4820</definedName>
    <definedName name="FIL" localSheetId="1">#REF!</definedName>
    <definedName name="FIL" localSheetId="6">#REF!</definedName>
    <definedName name="FIL" localSheetId="7">#REF!</definedName>
    <definedName name="FIL">#REF!</definedName>
    <definedName name="FILE" localSheetId="1">#REF!</definedName>
    <definedName name="FILE" localSheetId="6">#REF!</definedName>
    <definedName name="FILE" localSheetId="7">#REF!</definedName>
    <definedName name="FILE">#REF!</definedName>
    <definedName name="FIT" localSheetId="1">BlankMacro1</definedName>
    <definedName name="FIT" localSheetId="22">BlankMacro1</definedName>
    <definedName name="FIT" localSheetId="24">BlankMacro1</definedName>
    <definedName name="FIT" localSheetId="6">BlankMacro1</definedName>
    <definedName name="FIT" localSheetId="7">BlankMacro1</definedName>
    <definedName name="FIT">BlankMacro1</definedName>
    <definedName name="FITT2" localSheetId="1">BlankMacro1</definedName>
    <definedName name="FITT2" localSheetId="22">BlankMacro1</definedName>
    <definedName name="FITT2" localSheetId="24">BlankMacro1</definedName>
    <definedName name="FITT2" localSheetId="6">BlankMacro1</definedName>
    <definedName name="FITT2" localSheetId="7">BlankMacro1</definedName>
    <definedName name="FITT2">BlankMacro1</definedName>
    <definedName name="FITTING2" localSheetId="1">BlankMacro1</definedName>
    <definedName name="FITTING2" localSheetId="22">BlankMacro1</definedName>
    <definedName name="FITTING2" localSheetId="24">BlankMacro1</definedName>
    <definedName name="FITTING2" localSheetId="6">BlankMacro1</definedName>
    <definedName name="FITTING2" localSheetId="7">BlankMacro1</definedName>
    <definedName name="FITTING2">BlankMacro1</definedName>
    <definedName name="fjh" localSheetId="1">#REF!</definedName>
    <definedName name="fjh" localSheetId="6">#REF!</definedName>
    <definedName name="fjh" localSheetId="7">#REF!</definedName>
    <definedName name="fjh">#REF!</definedName>
    <definedName name="FL" localSheetId="1">#REF!</definedName>
    <definedName name="FL" localSheetId="6">#REF!</definedName>
    <definedName name="FL" localSheetId="7">#REF!</definedName>
    <definedName name="FL">#REF!</definedName>
    <definedName name="FLG" localSheetId="1">BlankMacro1</definedName>
    <definedName name="FLG" localSheetId="22">BlankMacro1</definedName>
    <definedName name="FLG" localSheetId="24">BlankMacro1</definedName>
    <definedName name="FLG" localSheetId="6">BlankMacro1</definedName>
    <definedName name="FLG" localSheetId="7">BlankMacro1</definedName>
    <definedName name="FLG">BlankMacro1</definedName>
    <definedName name="FO">#N/A</definedName>
    <definedName name="foo" localSheetId="1">ErrorHandler_1</definedName>
    <definedName name="foo" localSheetId="22">ErrorHandler_1</definedName>
    <definedName name="foo" localSheetId="24">ErrorHandler_1</definedName>
    <definedName name="foo" localSheetId="6">ErrorHandler_1</definedName>
    <definedName name="foo" localSheetId="7">ErrorHandler_1</definedName>
    <definedName name="foo">ErrorHandler_1</definedName>
    <definedName name="fpe" localSheetId="1">#REF!</definedName>
    <definedName name="fpe" localSheetId="6">#REF!</definedName>
    <definedName name="fpe" localSheetId="7">#REF!</definedName>
    <definedName name="fpe">#REF!</definedName>
    <definedName name="fpy" localSheetId="1">#REF!</definedName>
    <definedName name="fpy" localSheetId="6">#REF!</definedName>
    <definedName name="fpy" localSheetId="7">#REF!</definedName>
    <definedName name="fpy">#REF!</definedName>
    <definedName name="fr" localSheetId="1">#REF!</definedName>
    <definedName name="fr" localSheetId="6">#REF!</definedName>
    <definedName name="fr" localSheetId="7">#REF!</definedName>
    <definedName name="fr">#REF!</definedName>
    <definedName name="frame" localSheetId="1">#REF!</definedName>
    <definedName name="frame" localSheetId="6">#REF!</definedName>
    <definedName name="frame" localSheetId="7">#REF!</definedName>
    <definedName name="frame">#REF!</definedName>
    <definedName name="fs" localSheetId="1">#REF!</definedName>
    <definedName name="fs" localSheetId="6">#REF!</definedName>
    <definedName name="fs" localSheetId="7">#REF!</definedName>
    <definedName name="fs">#REF!</definedName>
    <definedName name="fsd" localSheetId="22" hidden="1">{"'Sheet1'!$L$16"}</definedName>
    <definedName name="fsd" localSheetId="24" hidden="1">{"'Sheet1'!$L$16"}</definedName>
    <definedName name="fsd" hidden="1">{"'Sheet1'!$L$16"}</definedName>
    <definedName name="fsdfdsf" localSheetId="22" hidden="1">{"'Sheet1'!$L$16"}</definedName>
    <definedName name="fsdfdsf" localSheetId="24" hidden="1">{"'Sheet1'!$L$16"}</definedName>
    <definedName name="fsdfdsf" hidden="1">{"'Sheet1'!$L$16"}</definedName>
    <definedName name="fse" localSheetId="1">#REF!</definedName>
    <definedName name="fse" localSheetId="6">#REF!</definedName>
    <definedName name="fse" localSheetId="7">#REF!</definedName>
    <definedName name="fse">#REF!</definedName>
    <definedName name="fso" localSheetId="1">#REF!</definedName>
    <definedName name="fso" localSheetId="6">#REF!</definedName>
    <definedName name="fso" localSheetId="7">#REF!</definedName>
    <definedName name="fso">#REF!</definedName>
    <definedName name="Ft" localSheetId="1">#REF!</definedName>
    <definedName name="Ft" localSheetId="6">#REF!</definedName>
    <definedName name="Ft" localSheetId="7">#REF!</definedName>
    <definedName name="Ft">#REF!</definedName>
    <definedName name="fuji" localSheetId="1">#REF!</definedName>
    <definedName name="fuji" localSheetId="6">#REF!</definedName>
    <definedName name="fuji" localSheetId="7">#REF!</definedName>
    <definedName name="fuji">#REF!</definedName>
    <definedName name="fv" localSheetId="1">#REF!</definedName>
    <definedName name="fv" localSheetId="6">#REF!</definedName>
    <definedName name="fv" localSheetId="7">#REF!</definedName>
    <definedName name="fv">#REF!</definedName>
    <definedName name="Fvn_fri" localSheetId="1">#REF!</definedName>
    <definedName name="Fvn_fri" localSheetId="6">#REF!</definedName>
    <definedName name="Fvn_fri" localSheetId="7">#REF!</definedName>
    <definedName name="Fvn_fri">#REF!</definedName>
    <definedName name="fy" localSheetId="1">#REF!</definedName>
    <definedName name="fy" localSheetId="6">#REF!</definedName>
    <definedName name="fy" localSheetId="7">#REF!</definedName>
    <definedName name="fy">#REF!</definedName>
    <definedName name="fy_" localSheetId="1">#REF!</definedName>
    <definedName name="fy_" localSheetId="6">#REF!</definedName>
    <definedName name="fy_" localSheetId="7">#REF!</definedName>
    <definedName name="fy_">#REF!</definedName>
    <definedName name="g" localSheetId="22" hidden="1">{"'Sheet1'!$L$16"}</definedName>
    <definedName name="g" localSheetId="24" hidden="1">{"'Sheet1'!$L$16"}</definedName>
    <definedName name="g" hidden="1">{"'Sheet1'!$L$16"}</definedName>
    <definedName name="g_" localSheetId="1">#REF!</definedName>
    <definedName name="g_" localSheetId="6">#REF!</definedName>
    <definedName name="g_" localSheetId="7">#REF!</definedName>
    <definedName name="g_">#REF!</definedName>
    <definedName name="g_1" localSheetId="1">#REF!</definedName>
    <definedName name="g_1" localSheetId="6">#REF!</definedName>
    <definedName name="g_1" localSheetId="7">#REF!</definedName>
    <definedName name="g_1">#REF!</definedName>
    <definedName name="G_2" localSheetId="1">#REF!</definedName>
    <definedName name="G_2" localSheetId="6">#REF!</definedName>
    <definedName name="G_2" localSheetId="7">#REF!</definedName>
    <definedName name="G_2">#REF!</definedName>
    <definedName name="g_3" localSheetId="1">#REF!</definedName>
    <definedName name="g_3" localSheetId="6">#REF!</definedName>
    <definedName name="g_3" localSheetId="7">#REF!</definedName>
    <definedName name="g_3">#REF!</definedName>
    <definedName name="G_ME" localSheetId="1">#REF!</definedName>
    <definedName name="G_ME" localSheetId="6">#REF!</definedName>
    <definedName name="G_ME" localSheetId="7">#REF!</definedName>
    <definedName name="G_ME">#REF!</definedName>
    <definedName name="Ga" localSheetId="1">#REF!</definedName>
    <definedName name="Ga" localSheetId="6">#REF!</definedName>
    <definedName name="Ga" localSheetId="7">#REF!</definedName>
    <definedName name="Ga">#REF!</definedName>
    <definedName name="gach" localSheetId="1">#REF!</definedName>
    <definedName name="gach" localSheetId="6">#REF!</definedName>
    <definedName name="gach" localSheetId="7">#REF!</definedName>
    <definedName name="gach">#REF!</definedName>
    <definedName name="gachvo" localSheetId="1">#REF!</definedName>
    <definedName name="gachvo" localSheetId="6">#REF!</definedName>
    <definedName name="gachvo" localSheetId="7">#REF!</definedName>
    <definedName name="gachvo">#REF!</definedName>
    <definedName name="Gald" localSheetId="1">#REF!</definedName>
    <definedName name="Gald" localSheetId="6">#REF!</definedName>
    <definedName name="Gald" localSheetId="7">#REF!</definedName>
    <definedName name="Gald">#REF!</definedName>
    <definedName name="Gamadam" localSheetId="1">#REF!</definedName>
    <definedName name="Gamadam" localSheetId="6">#REF!</definedName>
    <definedName name="Gamadam" localSheetId="7">#REF!</definedName>
    <definedName name="Gamadam">#REF!</definedName>
    <definedName name="gas" localSheetId="1">#REF!</definedName>
    <definedName name="gas" localSheetId="6">#REF!</definedName>
    <definedName name="gas" localSheetId="7">#REF!</definedName>
    <definedName name="gas">#REF!</definedName>
    <definedName name="GBT" localSheetId="1">#REF!</definedName>
    <definedName name="GBT" localSheetId="6">#REF!</definedName>
    <definedName name="GBT" localSheetId="7">#REF!</definedName>
    <definedName name="GBT">#REF!</definedName>
    <definedName name="GC" localSheetId="1">#REF!</definedName>
    <definedName name="GC" localSheetId="6">#REF!</definedName>
    <definedName name="GC" localSheetId="7">#REF!</definedName>
    <definedName name="GC">#REF!</definedName>
    <definedName name="gce" localSheetId="1">#REF!</definedName>
    <definedName name="gce" localSheetId="6">#REF!</definedName>
    <definedName name="gce" localSheetId="7">#REF!</definedName>
    <definedName name="gce">#REF!</definedName>
    <definedName name="Gcpk" localSheetId="1">#REF!</definedName>
    <definedName name="Gcpk" localSheetId="6">#REF!</definedName>
    <definedName name="Gcpk" localSheetId="7">#REF!</definedName>
    <definedName name="Gcpk">#REF!</definedName>
    <definedName name="gcs" localSheetId="1">#REF!</definedName>
    <definedName name="gcs" localSheetId="6">#REF!</definedName>
    <definedName name="gcs" localSheetId="7">#REF!</definedName>
    <definedName name="gcs">#REF!</definedName>
    <definedName name="gchi" localSheetId="1">#REF!</definedName>
    <definedName name="gchi" localSheetId="6">#REF!</definedName>
    <definedName name="gchi" localSheetId="7">#REF!</definedName>
    <definedName name="gchi">#REF!</definedName>
    <definedName name="gd" localSheetId="1">#REF!</definedName>
    <definedName name="gd" localSheetId="6">#REF!</definedName>
    <definedName name="gd" localSheetId="7">#REF!</definedName>
    <definedName name="gd">#REF!</definedName>
    <definedName name="GDL" localSheetId="1">#REF!</definedName>
    <definedName name="GDL" localSheetId="6">#REF!</definedName>
    <definedName name="GDL" localSheetId="7">#REF!</definedName>
    <definedName name="GDL">#REF!</definedName>
    <definedName name="gDst" localSheetId="1">#REF!</definedName>
    <definedName name="gDst" localSheetId="6">#REF!</definedName>
    <definedName name="gDst" localSheetId="7">#REF!</definedName>
    <definedName name="gDst">#REF!</definedName>
    <definedName name="geff" localSheetId="1">#REF!</definedName>
    <definedName name="geff" localSheetId="6">#REF!</definedName>
    <definedName name="geff" localSheetId="7">#REF!</definedName>
    <definedName name="geff">#REF!</definedName>
    <definedName name="geo" localSheetId="1">#REF!</definedName>
    <definedName name="geo" localSheetId="6">#REF!</definedName>
    <definedName name="geo" localSheetId="7">#REF!</definedName>
    <definedName name="geo">#REF!</definedName>
    <definedName name="Gerät">#N/A</definedName>
    <definedName name="getrtertertert" localSheetId="1">BlankMacro1</definedName>
    <definedName name="getrtertertert" localSheetId="22">BlankMacro1</definedName>
    <definedName name="getrtertertert" localSheetId="24">BlankMacro1</definedName>
    <definedName name="getrtertertert" localSheetId="6">BlankMacro1</definedName>
    <definedName name="getrtertertert" localSheetId="7">BlankMacro1</definedName>
    <definedName name="getrtertertert">BlankMacro1</definedName>
    <definedName name="gfdgfd" localSheetId="22" hidden="1">{"'Sheet1'!$L$16"}</definedName>
    <definedName name="gfdgfd" localSheetId="24" hidden="1">{"'Sheet1'!$L$16"}</definedName>
    <definedName name="gfdgfd" hidden="1">{"'Sheet1'!$L$16"}</definedName>
    <definedName name="gg" localSheetId="1">#REF!</definedName>
    <definedName name="gg" localSheetId="6">#REF!</definedName>
    <definedName name="gg" localSheetId="7">#REF!</definedName>
    <definedName name="gg">#REF!</definedName>
    <definedName name="gggggggggggg" localSheetId="22" hidden="1">{"'Sheet1'!$L$16"}</definedName>
    <definedName name="gggggggggggg" localSheetId="24" hidden="1">{"'Sheet1'!$L$16"}</definedName>
    <definedName name="gggggggggggg" hidden="1">{"'Sheet1'!$L$16"}</definedName>
    <definedName name="ggh" localSheetId="22" hidden="1">{"'Sheet1'!$L$16"}</definedName>
    <definedName name="ggh" localSheetId="24" hidden="1">{"'Sheet1'!$L$16"}</definedName>
    <definedName name="ggh" hidden="1">{"'Sheet1'!$L$16"}</definedName>
    <definedName name="ghcgcfdhfg">#N/A</definedName>
    <definedName name="ghichu" localSheetId="1">#REF!</definedName>
    <definedName name="ghichu" localSheetId="6">#REF!</definedName>
    <definedName name="ghichu" localSheetId="7">#REF!</definedName>
    <definedName name="ghichu">#REF!</definedName>
    <definedName name="ghip" localSheetId="1">#REF!</definedName>
    <definedName name="ghip" localSheetId="6">#REF!</definedName>
    <definedName name="ghip" localSheetId="7">#REF!</definedName>
    <definedName name="ghip">#REF!</definedName>
    <definedName name="gjh" localSheetId="1">#REF!</definedName>
    <definedName name="gjh" localSheetId="6">#REF!</definedName>
    <definedName name="gjh" localSheetId="7">#REF!</definedName>
    <definedName name="gjh">#REF!</definedName>
    <definedName name="gkghk" localSheetId="1" hidden="1">#REF!</definedName>
    <definedName name="gkghk" localSheetId="6" hidden="1">#REF!</definedName>
    <definedName name="gkghk" localSheetId="5" hidden="1">#REF!</definedName>
    <definedName name="gkghk" localSheetId="7" hidden="1">#REF!</definedName>
    <definedName name="gkghk" hidden="1">#REF!</definedName>
    <definedName name="gkGTGT" localSheetId="1">#REF!</definedName>
    <definedName name="gkGTGT" localSheetId="6">#REF!</definedName>
    <definedName name="gkGTGT" localSheetId="7">#REF!</definedName>
    <definedName name="gkGTGT">#REF!</definedName>
    <definedName name="gl" localSheetId="1">#REF!</definedName>
    <definedName name="gl" localSheetId="6">#REF!</definedName>
    <definedName name="gl" localSheetId="7">#REF!</definedName>
    <definedName name="gl">#REF!</definedName>
    <definedName name="gl3p" localSheetId="1">#REF!</definedName>
    <definedName name="gl3p" localSheetId="6">#REF!</definedName>
    <definedName name="gl3p" localSheetId="7">#REF!</definedName>
    <definedName name="gl3p">#REF!</definedName>
    <definedName name="gld" localSheetId="1">#REF!</definedName>
    <definedName name="gld" localSheetId="6">#REF!</definedName>
    <definedName name="gld" localSheetId="7">#REF!</definedName>
    <definedName name="gld">#REF!</definedName>
    <definedName name="GLL" localSheetId="1">#REF!</definedName>
    <definedName name="GLL" localSheetId="6">#REF!</definedName>
    <definedName name="GLL" localSheetId="7">#REF!</definedName>
    <definedName name="GLL">#REF!</definedName>
    <definedName name="gLst" localSheetId="1">#REF!</definedName>
    <definedName name="gLst" localSheetId="6">#REF!</definedName>
    <definedName name="gLst" localSheetId="7">#REF!</definedName>
    <definedName name="gLst">#REF!</definedName>
    <definedName name="GMs" localSheetId="1">#REF!</definedName>
    <definedName name="GMs" localSheetId="6">#REF!</definedName>
    <definedName name="GMs" localSheetId="7">#REF!</definedName>
    <definedName name="GMs">#REF!</definedName>
    <definedName name="GMSTC" localSheetId="1">#REF!</definedName>
    <definedName name="GMSTC" localSheetId="6">#REF!</definedName>
    <definedName name="GMSTC" localSheetId="7">#REF!</definedName>
    <definedName name="GMSTC">#REF!</definedName>
    <definedName name="GNmd" localSheetId="1">#REF!</definedName>
    <definedName name="GNmd" localSheetId="6">#REF!</definedName>
    <definedName name="GNmd" localSheetId="7">#REF!</definedName>
    <definedName name="GNmd">#REF!</definedName>
    <definedName name="gntc" localSheetId="1">#REF!</definedName>
    <definedName name="gntc" localSheetId="6">#REF!</definedName>
    <definedName name="gntc" localSheetId="7">#REF!</definedName>
    <definedName name="gntc">#REF!</definedName>
    <definedName name="GoBack" localSheetId="1">[4]Sheet1!GoBack</definedName>
    <definedName name="GoBack" localSheetId="6">[4]Sheet1!GoBack</definedName>
    <definedName name="GoBack" localSheetId="7">[4]Sheet1!GoBack</definedName>
    <definedName name="GoBack">[4]Sheet1!GoBack</definedName>
    <definedName name="Goc32x3" localSheetId="1">#REF!</definedName>
    <definedName name="Goc32x3" localSheetId="6">#REF!</definedName>
    <definedName name="Goc32x3" localSheetId="7">#REF!</definedName>
    <definedName name="Goc32x3">#REF!</definedName>
    <definedName name="Goc35x3" localSheetId="1">#REF!</definedName>
    <definedName name="Goc35x3" localSheetId="6">#REF!</definedName>
    <definedName name="Goc35x3" localSheetId="7">#REF!</definedName>
    <definedName name="Goc35x3">#REF!</definedName>
    <definedName name="Goc40x4" localSheetId="1">#REF!</definedName>
    <definedName name="Goc40x4" localSheetId="6">#REF!</definedName>
    <definedName name="Goc40x4" localSheetId="7">#REF!</definedName>
    <definedName name="Goc40x4">#REF!</definedName>
    <definedName name="Goc45x4" localSheetId="1">#REF!</definedName>
    <definedName name="Goc45x4" localSheetId="6">#REF!</definedName>
    <definedName name="Goc45x4" localSheetId="7">#REF!</definedName>
    <definedName name="Goc45x4">#REF!</definedName>
    <definedName name="Goc50x5" localSheetId="1">#REF!</definedName>
    <definedName name="Goc50x5" localSheetId="6">#REF!</definedName>
    <definedName name="Goc50x5" localSheetId="7">#REF!</definedName>
    <definedName name="Goc50x5">#REF!</definedName>
    <definedName name="Goc63x6" localSheetId="1">#REF!</definedName>
    <definedName name="Goc63x6" localSheetId="6">#REF!</definedName>
    <definedName name="Goc63x6" localSheetId="7">#REF!</definedName>
    <definedName name="Goc63x6">#REF!</definedName>
    <definedName name="Goc75x6" localSheetId="1">#REF!</definedName>
    <definedName name="Goc75x6" localSheetId="6">#REF!</definedName>
    <definedName name="Goc75x6" localSheetId="7">#REF!</definedName>
    <definedName name="Goc75x6">#REF!</definedName>
    <definedName name="gochongda" localSheetId="1">#REF!</definedName>
    <definedName name="gochongda" localSheetId="6">#REF!</definedName>
    <definedName name="gochongda" localSheetId="7">#REF!</definedName>
    <definedName name="gochongda">#REF!</definedName>
    <definedName name="gonhom4" localSheetId="1">#REF!</definedName>
    <definedName name="gonhom4" localSheetId="6">#REF!</definedName>
    <definedName name="gonhom4" localSheetId="7">#REF!</definedName>
    <definedName name="gonhom4">#REF!</definedName>
    <definedName name="govankhuon" localSheetId="1">#REF!</definedName>
    <definedName name="govankhuon" localSheetId="6">#REF!</definedName>
    <definedName name="govankhuon" localSheetId="7">#REF!</definedName>
    <definedName name="govankhuon">#REF!</definedName>
    <definedName name="GPMB" localSheetId="22" hidden="1">{"Offgrid",#N/A,FALSE,"OFFGRID";"Region",#N/A,FALSE,"REGION";"Offgrid -2",#N/A,FALSE,"OFFGRID";"WTP",#N/A,FALSE,"WTP";"WTP -2",#N/A,FALSE,"WTP";"Project",#N/A,FALSE,"PROJECT";"Summary -2",#N/A,FALSE,"SUMMARY"}</definedName>
    <definedName name="GPMB" localSheetId="2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6">#REF!</definedName>
    <definedName name="gps" localSheetId="7">#REF!</definedName>
    <definedName name="gps">#REF!</definedName>
    <definedName name="Gqlda" localSheetId="1">#REF!</definedName>
    <definedName name="Gqlda" localSheetId="6">#REF!</definedName>
    <definedName name="Gqlda" localSheetId="7">#REF!</definedName>
    <definedName name="Gqlda">#REF!</definedName>
    <definedName name="gra" localSheetId="22" hidden="1">{"'Sheet1'!$L$16"}</definedName>
    <definedName name="gra" localSheetId="24" hidden="1">{"'Sheet1'!$L$16"}</definedName>
    <definedName name="gra" hidden="1">{"'Sheet1'!$L$16"}</definedName>
    <definedName name="grB" localSheetId="1">#REF!</definedName>
    <definedName name="grB" localSheetId="6">#REF!</definedName>
    <definedName name="grB" localSheetId="7">#REF!</definedName>
    <definedName name="grB">#REF!</definedName>
    <definedName name="gse" localSheetId="1">#REF!</definedName>
    <definedName name="gse" localSheetId="6">#REF!</definedName>
    <definedName name="gse" localSheetId="7">#REF!</definedName>
    <definedName name="gse">#REF!</definedName>
    <definedName name="gt">10%</definedName>
    <definedName name="Gtb" localSheetId="1">#REF!</definedName>
    <definedName name="Gtb" localSheetId="6">#REF!</definedName>
    <definedName name="Gtb" localSheetId="7">#REF!</definedName>
    <definedName name="Gtb">#REF!</definedName>
    <definedName name="gtbtt" localSheetId="1">#REF!</definedName>
    <definedName name="gtbtt" localSheetId="6">#REF!</definedName>
    <definedName name="gtbtt" localSheetId="7">#REF!</definedName>
    <definedName name="gtbtt">#REF!</definedName>
    <definedName name="gtc" localSheetId="1">#REF!</definedName>
    <definedName name="gtc" localSheetId="6">#REF!</definedName>
    <definedName name="gtc" localSheetId="7">#REF!</definedName>
    <definedName name="gtc">#REF!</definedName>
    <definedName name="GTDTCTANG_HT_NC_BD" localSheetId="1">#REF!</definedName>
    <definedName name="GTDTCTANG_HT_NC_BD" localSheetId="6">#REF!</definedName>
    <definedName name="GTDTCTANG_HT_NC_BD" localSheetId="7">#REF!</definedName>
    <definedName name="GTDTCTANG_HT_NC_BD">#REF!</definedName>
    <definedName name="GTDTCTANG_HT_NC_KT" localSheetId="1">#REF!</definedName>
    <definedName name="GTDTCTANG_HT_NC_KT" localSheetId="6">#REF!</definedName>
    <definedName name="GTDTCTANG_HT_NC_KT" localSheetId="7">#REF!</definedName>
    <definedName name="GTDTCTANG_HT_NC_KT">#REF!</definedName>
    <definedName name="GTDTCTANG_HT_VL_BD" localSheetId="1">#REF!</definedName>
    <definedName name="GTDTCTANG_HT_VL_BD" localSheetId="6">#REF!</definedName>
    <definedName name="GTDTCTANG_HT_VL_BD" localSheetId="7">#REF!</definedName>
    <definedName name="GTDTCTANG_HT_VL_BD">#REF!</definedName>
    <definedName name="GTDTCTANG_HT_VL_KT" localSheetId="1">#REF!</definedName>
    <definedName name="GTDTCTANG_HT_VL_KT" localSheetId="6">#REF!</definedName>
    <definedName name="GTDTCTANG_HT_VL_KT" localSheetId="7">#REF!</definedName>
    <definedName name="GTDTCTANG_HT_VL_KT">#REF!</definedName>
    <definedName name="GTDTCTANG_NC_BD" localSheetId="1">#REF!</definedName>
    <definedName name="GTDTCTANG_NC_BD" localSheetId="6">#REF!</definedName>
    <definedName name="GTDTCTANG_NC_BD" localSheetId="7">#REF!</definedName>
    <definedName name="GTDTCTANG_NC_BD">#REF!</definedName>
    <definedName name="GTDTCTANG_NC_KT" localSheetId="1">#REF!</definedName>
    <definedName name="GTDTCTANG_NC_KT" localSheetId="6">#REF!</definedName>
    <definedName name="GTDTCTANG_NC_KT" localSheetId="7">#REF!</definedName>
    <definedName name="GTDTCTANG_NC_KT">#REF!</definedName>
    <definedName name="GTDTCTANG_VL_BD" localSheetId="1">#REF!</definedName>
    <definedName name="GTDTCTANG_VL_BD" localSheetId="6">#REF!</definedName>
    <definedName name="GTDTCTANG_VL_BD" localSheetId="7">#REF!</definedName>
    <definedName name="GTDTCTANG_VL_BD">#REF!</definedName>
    <definedName name="GTDTCTANG_VL_KT" localSheetId="1">#REF!</definedName>
    <definedName name="GTDTCTANG_VL_KT" localSheetId="6">#REF!</definedName>
    <definedName name="GTDTCTANG_VL_KT" localSheetId="7">#REF!</definedName>
    <definedName name="GTDTCTANG_VL_KT">#REF!</definedName>
    <definedName name="GTDTXL" localSheetId="1">#REF!</definedName>
    <definedName name="GTDTXL" localSheetId="6">#REF!</definedName>
    <definedName name="GTDTXL" localSheetId="7">#REF!</definedName>
    <definedName name="GTDTXL">#REF!</definedName>
    <definedName name="gtst" localSheetId="1">#REF!</definedName>
    <definedName name="gtst" localSheetId="6">#REF!</definedName>
    <definedName name="gtst" localSheetId="7">#REF!</definedName>
    <definedName name="gtst">#REF!</definedName>
    <definedName name="GTTB" localSheetId="1">#REF!</definedName>
    <definedName name="GTTB" localSheetId="6">#REF!</definedName>
    <definedName name="GTTB" localSheetId="7">#REF!</definedName>
    <definedName name="GTTB">#REF!</definedName>
    <definedName name="GTXL" localSheetId="1">#REF!</definedName>
    <definedName name="GTXL" localSheetId="6">#REF!</definedName>
    <definedName name="GTXL" localSheetId="7">#REF!</definedName>
    <definedName name="GTXL">#REF!</definedName>
    <definedName name="GTXL_1" localSheetId="1">#REF!</definedName>
    <definedName name="GTXL_1" localSheetId="6">#REF!</definedName>
    <definedName name="GTXL_1" localSheetId="7">#REF!</definedName>
    <definedName name="GTXL_1">#REF!</definedName>
    <definedName name="GTXL3" localSheetId="1">#REF!</definedName>
    <definedName name="GTXL3" localSheetId="6">#REF!</definedName>
    <definedName name="GTXL3" localSheetId="7">#REF!</definedName>
    <definedName name="GTXL3">#REF!</definedName>
    <definedName name="gthep">1</definedName>
    <definedName name="GTRI" localSheetId="1">#REF!</definedName>
    <definedName name="GTRI" localSheetId="6">#REF!</definedName>
    <definedName name="GTRI" localSheetId="7">#REF!</definedName>
    <definedName name="GTRI">#REF!</definedName>
    <definedName name="GVL_LDT" localSheetId="1">#REF!</definedName>
    <definedName name="GVL_LDT" localSheetId="6">#REF!</definedName>
    <definedName name="GVL_LDT" localSheetId="7">#REF!</definedName>
    <definedName name="GVL_LDT">#REF!</definedName>
    <definedName name="gWst" localSheetId="1">#REF!</definedName>
    <definedName name="gWst" localSheetId="6">#REF!</definedName>
    <definedName name="gWst" localSheetId="7">#REF!</definedName>
    <definedName name="gWst">#REF!</definedName>
    <definedName name="gx" localSheetId="1">#REF!</definedName>
    <definedName name="gx" localSheetId="6">#REF!</definedName>
    <definedName name="gx" localSheetId="7">#REF!</definedName>
    <definedName name="gx">#REF!</definedName>
    <definedName name="Gxd" localSheetId="1">#REF!</definedName>
    <definedName name="Gxd" localSheetId="6">#REF!</definedName>
    <definedName name="Gxd" localSheetId="7">#REF!</definedName>
    <definedName name="Gxd">#REF!</definedName>
    <definedName name="Gxl" localSheetId="1">#REF!</definedName>
    <definedName name="Gxl" localSheetId="6">#REF!</definedName>
    <definedName name="Gxl" localSheetId="7">#REF!</definedName>
    <definedName name="Gxl">#REF!</definedName>
    <definedName name="gxltt" localSheetId="1">#REF!</definedName>
    <definedName name="gxltt" localSheetId="6">#REF!</definedName>
    <definedName name="gxltt" localSheetId="7">#REF!</definedName>
    <definedName name="gxltt">#REF!</definedName>
    <definedName name="gxm" localSheetId="1">#REF!</definedName>
    <definedName name="gxm" localSheetId="6">#REF!</definedName>
    <definedName name="gxm" localSheetId="7">#REF!</definedName>
    <definedName name="gxm">#REF!</definedName>
    <definedName name="GXMAX" localSheetId="1">#REF!</definedName>
    <definedName name="GXMAX" localSheetId="6">#REF!</definedName>
    <definedName name="GXMAX" localSheetId="7">#REF!</definedName>
    <definedName name="GXMAX">#REF!</definedName>
    <definedName name="GXMIN" localSheetId="1">#REF!</definedName>
    <definedName name="GXMIN" localSheetId="6">#REF!</definedName>
    <definedName name="GXMIN" localSheetId="7">#REF!</definedName>
    <definedName name="GXMIN">#REF!</definedName>
    <definedName name="GYMAX" localSheetId="1">#REF!</definedName>
    <definedName name="GYMAX" localSheetId="6">#REF!</definedName>
    <definedName name="GYMAX" localSheetId="7">#REF!</definedName>
    <definedName name="GYMAX">#REF!</definedName>
    <definedName name="GYMIN" localSheetId="1">#REF!</definedName>
    <definedName name="GYMIN" localSheetId="6">#REF!</definedName>
    <definedName name="GYMIN" localSheetId="7">#REF!</definedName>
    <definedName name="GYMIN">#REF!</definedName>
    <definedName name="Gi" localSheetId="1">#REF!</definedName>
    <definedName name="Gi" localSheetId="6">#REF!</definedName>
    <definedName name="Gi" localSheetId="7">#REF!</definedName>
    <definedName name="Gi">#REF!</definedName>
    <definedName name="gia" localSheetId="1">#REF!</definedName>
    <definedName name="gia" localSheetId="6">#REF!</definedName>
    <definedName name="gia" localSheetId="7">#REF!</definedName>
    <definedName name="gia">#REF!</definedName>
    <definedName name="Gia_CT" localSheetId="1">#REF!</definedName>
    <definedName name="Gia_CT" localSheetId="6">#REF!</definedName>
    <definedName name="Gia_CT" localSheetId="7">#REF!</definedName>
    <definedName name="Gia_CT">#REF!</definedName>
    <definedName name="GIA_CU_LY_VAN_CHUYEN" localSheetId="1">#REF!</definedName>
    <definedName name="GIA_CU_LY_VAN_CHUYEN" localSheetId="6">#REF!</definedName>
    <definedName name="GIA_CU_LY_VAN_CHUYEN" localSheetId="7">#REF!</definedName>
    <definedName name="GIA_CU_LY_VAN_CHUYEN">#REF!</definedName>
    <definedName name="gia_den_bu" localSheetId="1">#REF!</definedName>
    <definedName name="gia_den_bu" localSheetId="6">#REF!</definedName>
    <definedName name="gia_den_bu" localSheetId="7">#REF!</definedName>
    <definedName name="gia_den_bu">#REF!</definedName>
    <definedName name="gia_tien" localSheetId="1">#REF!</definedName>
    <definedName name="gia_tien" localSheetId="6">#REF!</definedName>
    <definedName name="gia_tien" localSheetId="7">#REF!</definedName>
    <definedName name="gia_tien">#REF!</definedName>
    <definedName name="gia_tien_1" localSheetId="1">#REF!</definedName>
    <definedName name="gia_tien_1" localSheetId="6">#REF!</definedName>
    <definedName name="gia_tien_1" localSheetId="7">#REF!</definedName>
    <definedName name="gia_tien_1">#REF!</definedName>
    <definedName name="gia_tien_2" localSheetId="1">#REF!</definedName>
    <definedName name="gia_tien_2" localSheetId="6">#REF!</definedName>
    <definedName name="gia_tien_2" localSheetId="7">#REF!</definedName>
    <definedName name="gia_tien_2">#REF!</definedName>
    <definedName name="gia_tien_3" localSheetId="1">#REF!</definedName>
    <definedName name="gia_tien_3" localSheetId="6">#REF!</definedName>
    <definedName name="gia_tien_3" localSheetId="7">#REF!</definedName>
    <definedName name="gia_tien_3">#REF!</definedName>
    <definedName name="gia_tien_BTN" localSheetId="1">#REF!</definedName>
    <definedName name="gia_tien_BTN" localSheetId="6">#REF!</definedName>
    <definedName name="gia_tien_BTN" localSheetId="7">#REF!</definedName>
    <definedName name="gia_tien_BTN">#REF!</definedName>
    <definedName name="gia_tri_1BTN" localSheetId="1">#REF!</definedName>
    <definedName name="gia_tri_1BTN" localSheetId="6">#REF!</definedName>
    <definedName name="gia_tri_1BTN" localSheetId="7">#REF!</definedName>
    <definedName name="gia_tri_1BTN">#REF!</definedName>
    <definedName name="gia_tri_2BTN" localSheetId="1">#REF!</definedName>
    <definedName name="gia_tri_2BTN" localSheetId="6">#REF!</definedName>
    <definedName name="gia_tri_2BTN" localSheetId="7">#REF!</definedName>
    <definedName name="gia_tri_2BTN">#REF!</definedName>
    <definedName name="gia_tri_3BTN" localSheetId="1">#REF!</definedName>
    <definedName name="gia_tri_3BTN" localSheetId="6">#REF!</definedName>
    <definedName name="gia_tri_3BTN" localSheetId="7">#REF!</definedName>
    <definedName name="gia_tri_3BTN">#REF!</definedName>
    <definedName name="Gia_VT" localSheetId="1">#REF!</definedName>
    <definedName name="Gia_VT" localSheetId="6">#REF!</definedName>
    <definedName name="Gia_VT" localSheetId="7">#REF!</definedName>
    <definedName name="Gia_VT">#REF!</definedName>
    <definedName name="GIADNEO" localSheetId="1">#REF!</definedName>
    <definedName name="GIADNEO" localSheetId="6">#REF!</definedName>
    <definedName name="GIADNEO" localSheetId="7">#REF!</definedName>
    <definedName name="GIADNEO">#REF!</definedName>
    <definedName name="giam" localSheetId="1">#REF!</definedName>
    <definedName name="giam" localSheetId="6">#REF!</definedName>
    <definedName name="giam" localSheetId="7">#REF!</definedName>
    <definedName name="giam">#REF!</definedName>
    <definedName name="giatien" localSheetId="1">#REF!</definedName>
    <definedName name="giatien" localSheetId="6">#REF!</definedName>
    <definedName name="giatien" localSheetId="7">#REF!</definedName>
    <definedName name="giatien">#REF!</definedName>
    <definedName name="GIAVL_TRALY" localSheetId="1">#REF!</definedName>
    <definedName name="GIAVL_TRALY" localSheetId="6">#REF!</definedName>
    <definedName name="GIAVL_TRALY" localSheetId="7">#REF!</definedName>
    <definedName name="GIAVL_TRALY">#REF!</definedName>
    <definedName name="GIAVLIEUTN" localSheetId="1">#REF!</definedName>
    <definedName name="GIAVLIEUTN" localSheetId="6">#REF!</definedName>
    <definedName name="GIAVLIEUTN" localSheetId="7">#REF!</definedName>
    <definedName name="GIAVLIEUTN">#REF!</definedName>
    <definedName name="GiaVtu" localSheetId="1">#REF!</definedName>
    <definedName name="GiaVtu" localSheetId="6">#REF!</definedName>
    <definedName name="GiaVtu" localSheetId="7">#REF!</definedName>
    <definedName name="GiaVtu">#REF!</definedName>
    <definedName name="Giocong" localSheetId="1">#REF!</definedName>
    <definedName name="Giocong" localSheetId="6">#REF!</definedName>
    <definedName name="Giocong" localSheetId="7">#REF!</definedName>
    <definedName name="Giocong">#REF!</definedName>
    <definedName name="gis" localSheetId="1">#REF!</definedName>
    <definedName name="gis" localSheetId="6">#REF!</definedName>
    <definedName name="gis" localSheetId="7">#REF!</definedName>
    <definedName name="gis">#REF!</definedName>
    <definedName name="gis150room" localSheetId="1">#REF!</definedName>
    <definedName name="gis150room" localSheetId="6">#REF!</definedName>
    <definedName name="gis150room" localSheetId="7">#REF!</definedName>
    <definedName name="gis150room">#REF!</definedName>
    <definedName name="h" localSheetId="22" hidden="1">{"'Sheet1'!$L$16"}</definedName>
    <definedName name="h" localSheetId="24" hidden="1">{"'Sheet1'!$L$16"}</definedName>
    <definedName name="h" hidden="1">{"'Sheet1'!$L$16"}</definedName>
    <definedName name="H.4" localSheetId="1">#REF!</definedName>
    <definedName name="H.4" localSheetId="6">#REF!</definedName>
    <definedName name="H.4" localSheetId="7">#REF!</definedName>
    <definedName name="H.4">#REF!</definedName>
    <definedName name="H.5" localSheetId="1">#REF!</definedName>
    <definedName name="H.5" localSheetId="6">#REF!</definedName>
    <definedName name="H.5" localSheetId="7">#REF!</definedName>
    <definedName name="H.5">#REF!</definedName>
    <definedName name="H.6" localSheetId="1">#REF!</definedName>
    <definedName name="H.6" localSheetId="6">#REF!</definedName>
    <definedName name="H.6" localSheetId="7">#REF!</definedName>
    <definedName name="H.6">#REF!</definedName>
    <definedName name="H.7" localSheetId="1">#REF!</definedName>
    <definedName name="H.7" localSheetId="6">#REF!</definedName>
    <definedName name="H.7" localSheetId="7">#REF!</definedName>
    <definedName name="H.7">#REF!</definedName>
    <definedName name="h.8" localSheetId="1">#REF!</definedName>
    <definedName name="h.8" localSheetId="6">#REF!</definedName>
    <definedName name="h.8" localSheetId="7">#REF!</definedName>
    <definedName name="h.8">#REF!</definedName>
    <definedName name="h.9" localSheetId="1">#REF!</definedName>
    <definedName name="h.9" localSheetId="6">#REF!</definedName>
    <definedName name="h.9" localSheetId="7">#REF!</definedName>
    <definedName name="h.9">#REF!</definedName>
    <definedName name="h_" localSheetId="1">#REF!</definedName>
    <definedName name="h_" localSheetId="6">#REF!</definedName>
    <definedName name="h_" localSheetId="7">#REF!</definedName>
    <definedName name="h_">#REF!</definedName>
    <definedName name="h__" localSheetId="1">#REF!</definedName>
    <definedName name="h__" localSheetId="6">#REF!</definedName>
    <definedName name="h__" localSheetId="7">#REF!</definedName>
    <definedName name="h__">#REF!</definedName>
    <definedName name="h_0" localSheetId="1">#REF!</definedName>
    <definedName name="h_0" localSheetId="6">#REF!</definedName>
    <definedName name="h_0" localSheetId="7">#REF!</definedName>
    <definedName name="h_0">#REF!</definedName>
    <definedName name="H_1" localSheetId="1">#REF!</definedName>
    <definedName name="H_1" localSheetId="6">#REF!</definedName>
    <definedName name="H_1" localSheetId="7">#REF!</definedName>
    <definedName name="H_1">#REF!</definedName>
    <definedName name="H_2" localSheetId="1">#REF!</definedName>
    <definedName name="H_2" localSheetId="6">#REF!</definedName>
    <definedName name="H_2" localSheetId="7">#REF!</definedName>
    <definedName name="H_2">#REF!</definedName>
    <definedName name="H_3" localSheetId="1">#REF!</definedName>
    <definedName name="H_3" localSheetId="6">#REF!</definedName>
    <definedName name="H_3" localSheetId="7">#REF!</definedName>
    <definedName name="H_3">#REF!</definedName>
    <definedName name="H_30" localSheetId="1">#REF!</definedName>
    <definedName name="H_30" localSheetId="6">#REF!</definedName>
    <definedName name="H_30" localSheetId="7">#REF!</definedName>
    <definedName name="H_30">#REF!</definedName>
    <definedName name="h_d" localSheetId="1">#REF!</definedName>
    <definedName name="h_d" localSheetId="6">#REF!</definedName>
    <definedName name="h_d" localSheetId="7">#REF!</definedName>
    <definedName name="h_d">#REF!</definedName>
    <definedName name="H_THUCTT" localSheetId="1">#REF!</definedName>
    <definedName name="H_THUCTT" localSheetId="6">#REF!</definedName>
    <definedName name="H_THUCTT" localSheetId="7">#REF!</definedName>
    <definedName name="H_THUCTT">#REF!</definedName>
    <definedName name="H_THUCHTHH" localSheetId="1">#REF!</definedName>
    <definedName name="H_THUCHTHH" localSheetId="6">#REF!</definedName>
    <definedName name="H_THUCHTHH" localSheetId="7">#REF!</definedName>
    <definedName name="H_THUCHTHH">#REF!</definedName>
    <definedName name="h1t" localSheetId="1">#REF!</definedName>
    <definedName name="h1t" localSheetId="6">#REF!</definedName>
    <definedName name="h1t" localSheetId="7">#REF!</definedName>
    <definedName name="h1t">#REF!</definedName>
    <definedName name="H21dai75" localSheetId="1">#REF!</definedName>
    <definedName name="H21dai75" localSheetId="6">#REF!</definedName>
    <definedName name="H21dai75" localSheetId="7">#REF!</definedName>
    <definedName name="H21dai75">#REF!</definedName>
    <definedName name="H21dai9" localSheetId="1">#REF!</definedName>
    <definedName name="H21dai9" localSheetId="6">#REF!</definedName>
    <definedName name="H21dai9" localSheetId="7">#REF!</definedName>
    <definedName name="H21dai9">#REF!</definedName>
    <definedName name="H22dai6" localSheetId="1">#REF!</definedName>
    <definedName name="H22dai6" localSheetId="6">#REF!</definedName>
    <definedName name="H22dai6" localSheetId="7">#REF!</definedName>
    <definedName name="H22dai6">#REF!</definedName>
    <definedName name="H22dai75" localSheetId="1">#REF!</definedName>
    <definedName name="H22dai75" localSheetId="6">#REF!</definedName>
    <definedName name="H22dai75" localSheetId="7">#REF!</definedName>
    <definedName name="H22dai75">#REF!</definedName>
    <definedName name="h2t" localSheetId="1">#REF!</definedName>
    <definedName name="h2t" localSheetId="6">#REF!</definedName>
    <definedName name="h2t" localSheetId="7">#REF!</definedName>
    <definedName name="h2t">#REF!</definedName>
    <definedName name="h3t" localSheetId="1">#REF!</definedName>
    <definedName name="h3t" localSheetId="6">#REF!</definedName>
    <definedName name="h3t" localSheetId="7">#REF!</definedName>
    <definedName name="h3t">#REF!</definedName>
    <definedName name="H43dai6" localSheetId="1">#REF!</definedName>
    <definedName name="H43dai6" localSheetId="6">#REF!</definedName>
    <definedName name="H43dai6" localSheetId="7">#REF!</definedName>
    <definedName name="H43dai6">#REF!</definedName>
    <definedName name="H43dai75" localSheetId="1">#REF!</definedName>
    <definedName name="H43dai75" localSheetId="6">#REF!</definedName>
    <definedName name="H43dai75" localSheetId="7">#REF!</definedName>
    <definedName name="H43dai75">#REF!</definedName>
    <definedName name="H43dai9" localSheetId="1">#REF!</definedName>
    <definedName name="H43dai9" localSheetId="6">#REF!</definedName>
    <definedName name="H43dai9" localSheetId="7">#REF!</definedName>
    <definedName name="H43dai9">#REF!</definedName>
    <definedName name="H44dai6" localSheetId="1">#REF!</definedName>
    <definedName name="H44dai6" localSheetId="6">#REF!</definedName>
    <definedName name="H44dai6" localSheetId="7">#REF!</definedName>
    <definedName name="H44dai6">#REF!</definedName>
    <definedName name="H44dai75" localSheetId="1">#REF!</definedName>
    <definedName name="H44dai75" localSheetId="6">#REF!</definedName>
    <definedName name="H44dai75" localSheetId="7">#REF!</definedName>
    <definedName name="H44dai75">#REF!</definedName>
    <definedName name="H44dai9" localSheetId="1">#REF!</definedName>
    <definedName name="H44dai9" localSheetId="6">#REF!</definedName>
    <definedName name="H44dai9" localSheetId="7">#REF!</definedName>
    <definedName name="H44dai9">#REF!</definedName>
    <definedName name="Ha" localSheetId="1">#REF!</definedName>
    <definedName name="Ha" localSheetId="6">#REF!</definedName>
    <definedName name="Ha" localSheetId="7">#REF!</definedName>
    <definedName name="Ha">#REF!</definedName>
    <definedName name="Hà_Tĩnh" localSheetId="1">#REF!</definedName>
    <definedName name="Hà_Tĩnh" localSheetId="6">#REF!</definedName>
    <definedName name="Hà_Tĩnh" localSheetId="7">#REF!</definedName>
    <definedName name="Hà_Tĩnh">#REF!</definedName>
    <definedName name="hai" localSheetId="1">#REF!</definedName>
    <definedName name="hai" localSheetId="6">#REF!</definedName>
    <definedName name="hai" localSheetId="7">#REF!</definedName>
    <definedName name="hai">#REF!</definedName>
    <definedName name="Hải_Phòng" localSheetId="1">#REF!</definedName>
    <definedName name="Hải_Phòng" localSheetId="6">#REF!</definedName>
    <definedName name="Hải_Phòng" localSheetId="7">#REF!</definedName>
    <definedName name="Hải_Phòng">#REF!</definedName>
    <definedName name="hall1" localSheetId="1">#REF!</definedName>
    <definedName name="hall1" localSheetId="6">#REF!</definedName>
    <definedName name="hall1" localSheetId="7">#REF!</definedName>
    <definedName name="hall1">#REF!</definedName>
    <definedName name="hall2" localSheetId="1">#REF!</definedName>
    <definedName name="hall2" localSheetId="6">#REF!</definedName>
    <definedName name="hall2" localSheetId="7">#REF!</definedName>
    <definedName name="hall2">#REF!</definedName>
    <definedName name="handau10.2" localSheetId="1">#REF!</definedName>
    <definedName name="handau10.2" localSheetId="6">#REF!</definedName>
    <definedName name="handau10.2" localSheetId="7">#REF!</definedName>
    <definedName name="handau10.2">#REF!</definedName>
    <definedName name="handau27.5" localSheetId="1">#REF!</definedName>
    <definedName name="handau27.5" localSheetId="6">#REF!</definedName>
    <definedName name="handau27.5" localSheetId="7">#REF!</definedName>
    <definedName name="handau27.5">#REF!</definedName>
    <definedName name="handau4" localSheetId="1">#REF!</definedName>
    <definedName name="handau4" localSheetId="6">#REF!</definedName>
    <definedName name="handau4" localSheetId="7">#REF!</definedName>
    <definedName name="handau4">#REF!</definedName>
    <definedName name="hanmotchieu40" localSheetId="1">#REF!</definedName>
    <definedName name="hanmotchieu40" localSheetId="6">#REF!</definedName>
    <definedName name="hanmotchieu40" localSheetId="7">#REF!</definedName>
    <definedName name="hanmotchieu40">#REF!</definedName>
    <definedName name="hanmotchieu50" localSheetId="1">#REF!</definedName>
    <definedName name="hanmotchieu50" localSheetId="6">#REF!</definedName>
    <definedName name="hanmotchieu50" localSheetId="7">#REF!</definedName>
    <definedName name="hanmotchieu50">#REF!</definedName>
    <definedName name="hanxang20" localSheetId="1">#REF!</definedName>
    <definedName name="hanxang20" localSheetId="6">#REF!</definedName>
    <definedName name="hanxang20" localSheetId="7">#REF!</definedName>
    <definedName name="hanxang20">#REF!</definedName>
    <definedName name="hanxang9" localSheetId="1">#REF!</definedName>
    <definedName name="hanxang9" localSheetId="6">#REF!</definedName>
    <definedName name="hanxang9" localSheetId="7">#REF!</definedName>
    <definedName name="hanxang9">#REF!</definedName>
    <definedName name="hanxoaychieu23" localSheetId="1">#REF!</definedName>
    <definedName name="hanxoaychieu23" localSheetId="6">#REF!</definedName>
    <definedName name="hanxoaychieu23" localSheetId="7">#REF!</definedName>
    <definedName name="hanxoaychieu23">#REF!</definedName>
    <definedName name="hanxoaychieu29.2" localSheetId="1">#REF!</definedName>
    <definedName name="hanxoaychieu29.2" localSheetId="6">#REF!</definedName>
    <definedName name="hanxoaychieu29.2" localSheetId="7">#REF!</definedName>
    <definedName name="hanxoaychieu29.2">#REF!</definedName>
    <definedName name="hanxoaychieu33.5" localSheetId="1">#REF!</definedName>
    <definedName name="hanxoaychieu33.5" localSheetId="6">#REF!</definedName>
    <definedName name="hanxoaychieu33.5" localSheetId="7">#REF!</definedName>
    <definedName name="hanxoaychieu33.5">#REF!</definedName>
    <definedName name="Hang_muc_khac" localSheetId="1">#REF!</definedName>
    <definedName name="Hang_muc_khac" localSheetId="6">#REF!</definedName>
    <definedName name="Hang_muc_khac" localSheetId="7">#REF!</definedName>
    <definedName name="Hang_muc_khac">#REF!</definedName>
    <definedName name="HapCKVA" localSheetId="1">#REF!</definedName>
    <definedName name="HapCKVA" localSheetId="6">#REF!</definedName>
    <definedName name="HapCKVA" localSheetId="7">#REF!</definedName>
    <definedName name="HapCKVA">#REF!</definedName>
    <definedName name="HapCKvar" localSheetId="1">#REF!</definedName>
    <definedName name="HapCKvar" localSheetId="6">#REF!</definedName>
    <definedName name="HapCKvar" localSheetId="7">#REF!</definedName>
    <definedName name="HapCKvar">#REF!</definedName>
    <definedName name="HapCKW" localSheetId="1">#REF!</definedName>
    <definedName name="HapCKW" localSheetId="6">#REF!</definedName>
    <definedName name="HapCKW" localSheetId="7">#REF!</definedName>
    <definedName name="HapCKW">#REF!</definedName>
    <definedName name="HapIKVA" localSheetId="1">#REF!</definedName>
    <definedName name="HapIKVA" localSheetId="6">#REF!</definedName>
    <definedName name="HapIKVA" localSheetId="7">#REF!</definedName>
    <definedName name="HapIKVA">#REF!</definedName>
    <definedName name="HapIKvar" localSheetId="1">#REF!</definedName>
    <definedName name="HapIKvar" localSheetId="6">#REF!</definedName>
    <definedName name="HapIKvar" localSheetId="7">#REF!</definedName>
    <definedName name="HapIKvar">#REF!</definedName>
    <definedName name="HapIKW" localSheetId="1">#REF!</definedName>
    <definedName name="HapIKW" localSheetId="6">#REF!</definedName>
    <definedName name="HapIKW" localSheetId="7">#REF!</definedName>
    <definedName name="HapIKW">#REF!</definedName>
    <definedName name="HapKVA" localSheetId="1">#REF!</definedName>
    <definedName name="HapKVA" localSheetId="6">#REF!</definedName>
    <definedName name="HapKVA" localSheetId="7">#REF!</definedName>
    <definedName name="HapKVA">#REF!</definedName>
    <definedName name="HapSKVA" localSheetId="1">#REF!</definedName>
    <definedName name="HapSKVA" localSheetId="6">#REF!</definedName>
    <definedName name="HapSKVA" localSheetId="7">#REF!</definedName>
    <definedName name="HapSKVA">#REF!</definedName>
    <definedName name="HapSKW" localSheetId="1">#REF!</definedName>
    <definedName name="HapSKW" localSheetId="6">#REF!</definedName>
    <definedName name="HapSKW" localSheetId="7">#REF!</definedName>
    <definedName name="HapSKW">#REF!</definedName>
    <definedName name="hb" localSheetId="1">#REF!</definedName>
    <definedName name="hb" localSheetId="6">#REF!</definedName>
    <definedName name="hb" localSheetId="7">#REF!</definedName>
    <definedName name="hb">#REF!</definedName>
    <definedName name="hban" localSheetId="1">#REF!</definedName>
    <definedName name="hban" localSheetId="6">#REF!</definedName>
    <definedName name="hban" localSheetId="7">#REF!</definedName>
    <definedName name="hban">#REF!</definedName>
    <definedName name="HbHcOnOff" localSheetId="1">#REF!</definedName>
    <definedName name="HbHcOnOff" localSheetId="6">#REF!</definedName>
    <definedName name="HbHcOnOff" localSheetId="7">#REF!</definedName>
    <definedName name="HbHcOnOff">#REF!</definedName>
    <definedName name="HBTFF" localSheetId="1">#REF!</definedName>
    <definedName name="HBTFF" localSheetId="6">#REF!</definedName>
    <definedName name="HBTFF" localSheetId="7">#REF!</definedName>
    <definedName name="HBTFF">#REF!</definedName>
    <definedName name="hcd" localSheetId="1">#REF!</definedName>
    <definedName name="hcd" localSheetId="6">#REF!</definedName>
    <definedName name="hcd" localSheetId="7">#REF!</definedName>
    <definedName name="hcd">#REF!</definedName>
    <definedName name="HCM" localSheetId="1">#REF!</definedName>
    <definedName name="HCM" localSheetId="6">#REF!</definedName>
    <definedName name="HCM" localSheetId="7">#REF!</definedName>
    <definedName name="HCM">#REF!</definedName>
    <definedName name="hct" localSheetId="1">#REF!</definedName>
    <definedName name="hct" localSheetId="6">#REF!</definedName>
    <definedName name="hct" localSheetId="7">#REF!</definedName>
    <definedName name="hct">#REF!</definedName>
    <definedName name="Hdao">0.3</definedName>
    <definedName name="Hdap">5.2</definedName>
    <definedName name="hdi" localSheetId="1">#REF!</definedName>
    <definedName name="hdi" localSheetId="6">#REF!</definedName>
    <definedName name="hdi" localSheetId="7">#REF!</definedName>
    <definedName name="hdi">#REF!</definedName>
    <definedName name="HDVDT" localSheetId="1" hidden="1">#REF!</definedName>
    <definedName name="HDVDT" localSheetId="6" hidden="1">#REF!</definedName>
    <definedName name="HDVDT" localSheetId="5" hidden="1">#REF!</definedName>
    <definedName name="HDVDT" localSheetId="7" hidden="1">#REF!</definedName>
    <definedName name="HDVDT" hidden="1">#REF!</definedName>
    <definedName name="He" localSheetId="1">#REF!</definedName>
    <definedName name="He" localSheetId="6">#REF!</definedName>
    <definedName name="He" localSheetId="7">#REF!</definedName>
    <definedName name="He">#REF!</definedName>
    <definedName name="HE_SO_KHO_KHAN_CANG_DAY" localSheetId="1">#REF!</definedName>
    <definedName name="HE_SO_KHO_KHAN_CANG_DAY" localSheetId="6">#REF!</definedName>
    <definedName name="HE_SO_KHO_KHAN_CANG_DAY" localSheetId="7">#REF!</definedName>
    <definedName name="HE_SO_KHO_KHAN_CANG_DAY">#REF!</definedName>
    <definedName name="Heä_soá_laép_xaø_H">1.7</definedName>
    <definedName name="heä_soá_sình_laày" localSheetId="1">#REF!</definedName>
    <definedName name="heä_soá_sình_laày" localSheetId="6">#REF!</definedName>
    <definedName name="heä_soá_sình_laày" localSheetId="7">#REF!</definedName>
    <definedName name="heä_soá_sình_laày">#REF!</definedName>
    <definedName name="height" localSheetId="1">#REF!</definedName>
    <definedName name="height" localSheetId="6">#REF!</definedName>
    <definedName name="height" localSheetId="7">#REF!</definedName>
    <definedName name="height">#REF!</definedName>
    <definedName name="Hello" localSheetId="1">#REF!</definedName>
    <definedName name="Hello" localSheetId="6">#REF!</definedName>
    <definedName name="Hello" localSheetId="7">#REF!</definedName>
    <definedName name="Hello">#REF!</definedName>
    <definedName name="Heso">'[5]MT DPin (2)'!$BP$99</definedName>
    <definedName name="hesoC" localSheetId="1">#REF!</definedName>
    <definedName name="hesoC" localSheetId="6">#REF!</definedName>
    <definedName name="hesoC" localSheetId="7">#REF!</definedName>
    <definedName name="hesoC">#REF!</definedName>
    <definedName name="HeSoPhuPhi" localSheetId="1">#REF!</definedName>
    <definedName name="HeSoPhuPhi" localSheetId="6">#REF!</definedName>
    <definedName name="HeSoPhuPhi" localSheetId="7">#REF!</definedName>
    <definedName name="HeSoPhuPhi">#REF!</definedName>
    <definedName name="hfdsh" localSheetId="1" hidden="1">#REF!</definedName>
    <definedName name="hfdsh" localSheetId="6" hidden="1">#REF!</definedName>
    <definedName name="hfdsh" localSheetId="5" hidden="1">#REF!</definedName>
    <definedName name="hfdsh" localSheetId="7" hidden="1">#REF!</definedName>
    <definedName name="hfdsh" hidden="1">#REF!</definedName>
    <definedName name="HFFTSF" localSheetId="1">#REF!</definedName>
    <definedName name="HFFTSF" localSheetId="6">#REF!</definedName>
    <definedName name="HFFTSF" localSheetId="7">#REF!</definedName>
    <definedName name="HFFTSF">#REF!</definedName>
    <definedName name="HFFTRB" localSheetId="1">#REF!</definedName>
    <definedName name="HFFTRB" localSheetId="6">#REF!</definedName>
    <definedName name="HFFTRB" localSheetId="7">#REF!</definedName>
    <definedName name="HFFTRB">#REF!</definedName>
    <definedName name="HGLTB" localSheetId="1">#REF!</definedName>
    <definedName name="HGLTB" localSheetId="6">#REF!</definedName>
    <definedName name="HGLTB" localSheetId="7">#REF!</definedName>
    <definedName name="HGLTB">#REF!</definedName>
    <definedName name="hh" localSheetId="1">#REF!</definedName>
    <definedName name="hh" localSheetId="6">#REF!</definedName>
    <definedName name="hh" localSheetId="7">#REF!</definedName>
    <definedName name="hh">#REF!</definedName>
    <definedName name="HH10HT" localSheetId="1">#REF!</definedName>
    <definedName name="HH10HT" localSheetId="6">#REF!</definedName>
    <definedName name="HH10HT" localSheetId="7">#REF!</definedName>
    <definedName name="HH10HT">#REF!</definedName>
    <definedName name="HH11HT" localSheetId="1">#REF!</definedName>
    <definedName name="HH11HT" localSheetId="6">#REF!</definedName>
    <definedName name="HH11HT" localSheetId="7">#REF!</definedName>
    <definedName name="HH11HT">#REF!</definedName>
    <definedName name="HH12HT" localSheetId="1">#REF!</definedName>
    <definedName name="HH12HT" localSheetId="6">#REF!</definedName>
    <definedName name="HH12HT" localSheetId="7">#REF!</definedName>
    <definedName name="HH12HT">#REF!</definedName>
    <definedName name="HH13HT" localSheetId="1">#REF!</definedName>
    <definedName name="HH13HT" localSheetId="6">#REF!</definedName>
    <definedName name="HH13HT" localSheetId="7">#REF!</definedName>
    <definedName name="HH13HT">#REF!</definedName>
    <definedName name="HH14HT" localSheetId="1">#REF!</definedName>
    <definedName name="HH14HT" localSheetId="6">#REF!</definedName>
    <definedName name="HH14HT" localSheetId="7">#REF!</definedName>
    <definedName name="HH14HT">#REF!</definedName>
    <definedName name="HH17HT" localSheetId="1">#REF!</definedName>
    <definedName name="HH17HT" localSheetId="6">#REF!</definedName>
    <definedName name="HH17HT" localSheetId="7">#REF!</definedName>
    <definedName name="HH17HT">#REF!</definedName>
    <definedName name="HH18HT" localSheetId="1">#REF!</definedName>
    <definedName name="HH18HT" localSheetId="6">#REF!</definedName>
    <definedName name="HH18HT" localSheetId="7">#REF!</definedName>
    <definedName name="HH18HT">#REF!</definedName>
    <definedName name="HH1HT" localSheetId="1">#REF!</definedName>
    <definedName name="HH1HT" localSheetId="6">#REF!</definedName>
    <definedName name="HH1HT" localSheetId="7">#REF!</definedName>
    <definedName name="HH1HT">#REF!</definedName>
    <definedName name="HH21HT" localSheetId="1">#REF!</definedName>
    <definedName name="HH21HT" localSheetId="6">#REF!</definedName>
    <definedName name="HH21HT" localSheetId="7">#REF!</definedName>
    <definedName name="HH21HT">#REF!</definedName>
    <definedName name="HH22HT" localSheetId="1">#REF!</definedName>
    <definedName name="HH22HT" localSheetId="6">#REF!</definedName>
    <definedName name="HH22HT" localSheetId="7">#REF!</definedName>
    <definedName name="HH22HT">#REF!</definedName>
    <definedName name="HH23HT" localSheetId="1">#REF!</definedName>
    <definedName name="HH23HT" localSheetId="6">#REF!</definedName>
    <definedName name="HH23HT" localSheetId="7">#REF!</definedName>
    <definedName name="HH23HT">#REF!</definedName>
    <definedName name="HH24HT" localSheetId="1">#REF!</definedName>
    <definedName name="HH24HT" localSheetId="6">#REF!</definedName>
    <definedName name="HH24HT" localSheetId="7">#REF!</definedName>
    <definedName name="HH24HT">#REF!</definedName>
    <definedName name="HH25HT" localSheetId="1">#REF!</definedName>
    <definedName name="HH25HT" localSheetId="6">#REF!</definedName>
    <definedName name="HH25HT" localSheetId="7">#REF!</definedName>
    <definedName name="HH25HT">#REF!</definedName>
    <definedName name="HH26HT" localSheetId="1">#REF!</definedName>
    <definedName name="HH26HT" localSheetId="6">#REF!</definedName>
    <definedName name="HH26HT" localSheetId="7">#REF!</definedName>
    <definedName name="HH26HT">#REF!</definedName>
    <definedName name="HH2HT" localSheetId="1">#REF!</definedName>
    <definedName name="HH2HT" localSheetId="6">#REF!</definedName>
    <definedName name="HH2HT" localSheetId="7">#REF!</definedName>
    <definedName name="HH2HT">#REF!</definedName>
    <definedName name="HH3HT" localSheetId="1">#REF!</definedName>
    <definedName name="HH3HT" localSheetId="6">#REF!</definedName>
    <definedName name="HH3HT" localSheetId="7">#REF!</definedName>
    <definedName name="HH3HT">#REF!</definedName>
    <definedName name="HH4HT" localSheetId="1">#REF!</definedName>
    <definedName name="HH4HT" localSheetId="6">#REF!</definedName>
    <definedName name="HH4HT" localSheetId="7">#REF!</definedName>
    <definedName name="HH4HT">#REF!</definedName>
    <definedName name="HH5HT" localSheetId="1">#REF!</definedName>
    <definedName name="HH5HT" localSheetId="6">#REF!</definedName>
    <definedName name="HH5HT" localSheetId="7">#REF!</definedName>
    <definedName name="HH5HT">#REF!</definedName>
    <definedName name="HH6HT" localSheetId="1">#REF!</definedName>
    <definedName name="HH6HT" localSheetId="6">#REF!</definedName>
    <definedName name="HH6HT" localSheetId="7">#REF!</definedName>
    <definedName name="HH6HT">#REF!</definedName>
    <definedName name="HH7HT" localSheetId="1">#REF!</definedName>
    <definedName name="HH7HT" localSheetId="6">#REF!</definedName>
    <definedName name="HH7HT" localSheetId="7">#REF!</definedName>
    <definedName name="HH7HT">#REF!</definedName>
    <definedName name="HH8HT" localSheetId="1">#REF!</definedName>
    <definedName name="HH8HT" localSheetId="6">#REF!</definedName>
    <definedName name="HH8HT" localSheetId="7">#REF!</definedName>
    <definedName name="HH8HT">#REF!</definedName>
    <definedName name="HH9HT" localSheetId="1">#REF!</definedName>
    <definedName name="HH9HT" localSheetId="6">#REF!</definedName>
    <definedName name="HH9HT" localSheetId="7">#REF!</definedName>
    <definedName name="HH9HT">#REF!</definedName>
    <definedName name="HHcat" localSheetId="1">#REF!</definedName>
    <definedName name="HHcat" localSheetId="6">#REF!</definedName>
    <definedName name="HHcat" localSheetId="7">#REF!</definedName>
    <definedName name="HHcat">#REF!</definedName>
    <definedName name="HHda" localSheetId="1">#REF!</definedName>
    <definedName name="HHda" localSheetId="6">#REF!</definedName>
    <definedName name="HHda" localSheetId="7">#REF!</definedName>
    <definedName name="HHda">#REF!</definedName>
    <definedName name="hhhh" localSheetId="1">#REF!</definedName>
    <definedName name="hhhh" localSheetId="6">#REF!</definedName>
    <definedName name="hhhh" localSheetId="7">#REF!</definedName>
    <definedName name="hhhh">#REF!</definedName>
    <definedName name="HHHT" localSheetId="1">#REF!</definedName>
    <definedName name="HHHT" localSheetId="6">#REF!</definedName>
    <definedName name="HHHT" localSheetId="7">#REF!</definedName>
    <definedName name="HHHT">#REF!</definedName>
    <definedName name="HHTT" localSheetId="1">#REF!</definedName>
    <definedName name="HHTT" localSheetId="6">#REF!</definedName>
    <definedName name="HHTT" localSheetId="7">#REF!</definedName>
    <definedName name="HHTT">#REF!</definedName>
    <definedName name="HiddenRows" localSheetId="1" hidden="1">#REF!</definedName>
    <definedName name="HiddenRows" localSheetId="6" hidden="1">#REF!</definedName>
    <definedName name="HiddenRows" localSheetId="5" hidden="1">#REF!</definedName>
    <definedName name="HiddenRows" localSheetId="7" hidden="1">#REF!</definedName>
    <definedName name="HiddenRows" hidden="1">#REF!</definedName>
    <definedName name="hien" localSheetId="1">#REF!</definedName>
    <definedName name="hien" localSheetId="6">#REF!</definedName>
    <definedName name="hien" localSheetId="7">#REF!</definedName>
    <definedName name="hien">#REF!</definedName>
    <definedName name="Hinh_thuc">"bangtra"</definedName>
    <definedName name="HiÕu" localSheetId="1">#REF!</definedName>
    <definedName name="HiÕu" localSheetId="6">#REF!</definedName>
    <definedName name="HiÕu" localSheetId="7">#REF!</definedName>
    <definedName name="HiÕu">#REF!</definedName>
    <definedName name="hjjkl" localSheetId="22" hidden="1">{"'Sheet1'!$L$16"}</definedName>
    <definedName name="hjjkl" localSheetId="24" hidden="1">{"'Sheet1'!$L$16"}</definedName>
    <definedName name="hjjkl" hidden="1">{"'Sheet1'!$L$16"}</definedName>
    <definedName name="HM" localSheetId="1">#REF!</definedName>
    <definedName name="HM" localSheetId="6">#REF!</definedName>
    <definedName name="HM" localSheetId="7">#REF!</definedName>
    <definedName name="HM">#REF!</definedName>
    <definedName name="HMLK" localSheetId="1">#REF!</definedName>
    <definedName name="HMLK" localSheetId="6">#REF!</definedName>
    <definedName name="HMLK" localSheetId="7">#REF!</definedName>
    <definedName name="HMLK">#REF!</definedName>
    <definedName name="HMNAM" localSheetId="1">#REF!</definedName>
    <definedName name="HMNAM" localSheetId="6">#REF!</definedName>
    <definedName name="HMNAM" localSheetId="7">#REF!</definedName>
    <definedName name="HMNAM">#REF!</definedName>
    <definedName name="HMÑK" localSheetId="1">#REF!</definedName>
    <definedName name="HMÑK" localSheetId="6">#REF!</definedName>
    <definedName name="HMÑK" localSheetId="7">#REF!</definedName>
    <definedName name="HMÑK">#REF!</definedName>
    <definedName name="HMPS" localSheetId="1">#REF!</definedName>
    <definedName name="HMPS" localSheetId="6">#REF!</definedName>
    <definedName name="HMPS" localSheetId="7">#REF!</definedName>
    <definedName name="HMPS">#REF!</definedName>
    <definedName name="ho" localSheetId="1">#REF!</definedName>
    <definedName name="ho" localSheetId="6">#REF!</definedName>
    <definedName name="ho" localSheetId="7">#REF!</definedName>
    <definedName name="ho">#REF!</definedName>
    <definedName name="hoc">55000</definedName>
    <definedName name="HoI" localSheetId="1">#REF!</definedName>
    <definedName name="HoI" localSheetId="6">#REF!</definedName>
    <definedName name="HoI" localSheetId="7">#REF!</definedName>
    <definedName name="HoI">#REF!</definedName>
    <definedName name="HoII" localSheetId="1">#REF!</definedName>
    <definedName name="HoII" localSheetId="6">#REF!</definedName>
    <definedName name="HoII" localSheetId="7">#REF!</definedName>
    <definedName name="HoII">#REF!</definedName>
    <definedName name="HoIII" localSheetId="1">#REF!</definedName>
    <definedName name="HoIII" localSheetId="6">#REF!</definedName>
    <definedName name="HoIII" localSheetId="7">#REF!</definedName>
    <definedName name="HoIII">#REF!</definedName>
    <definedName name="holan" localSheetId="1">#REF!</definedName>
    <definedName name="holan" localSheetId="6">#REF!</definedName>
    <definedName name="holan" localSheetId="7">#REF!</definedName>
    <definedName name="holan">#REF!</definedName>
    <definedName name="HOME_MANP" localSheetId="1">#REF!</definedName>
    <definedName name="HOME_MANP" localSheetId="6">#REF!</definedName>
    <definedName name="HOME_MANP" localSheetId="7">#REF!</definedName>
    <definedName name="HOME_MANP">#REF!</definedName>
    <definedName name="HOMEOFFICE_COST" localSheetId="1">#REF!</definedName>
    <definedName name="HOMEOFFICE_COST" localSheetId="6">#REF!</definedName>
    <definedName name="HOMEOFFICE_COST" localSheetId="7">#REF!</definedName>
    <definedName name="HOMEOFFICE_COST">#REF!</definedName>
    <definedName name="Hong" localSheetId="22" hidden="1">{"'Sheet1'!$L$16"}</definedName>
    <definedName name="Hong" localSheetId="24" hidden="1">{"'Sheet1'!$L$16"}</definedName>
    <definedName name="Hong" hidden="1">{"'Sheet1'!$L$16"}</definedName>
    <definedName name="hoten" localSheetId="1">#REF!</definedName>
    <definedName name="hoten" localSheetId="6">#REF!</definedName>
    <definedName name="hoten" localSheetId="7">#REF!</definedName>
    <definedName name="hoten">#REF!</definedName>
    <definedName name="hotrongcay" localSheetId="1">#REF!</definedName>
    <definedName name="hotrongcay" localSheetId="6">#REF!</definedName>
    <definedName name="hotrongcay" localSheetId="7">#REF!</definedName>
    <definedName name="hotrongcay">#REF!</definedName>
    <definedName name="Hoü_vaì_tãn" localSheetId="1">#REF!</definedName>
    <definedName name="Hoü_vaì_tãn" localSheetId="6">#REF!</definedName>
    <definedName name="Hoü_vaì_tãn" localSheetId="7">#REF!</definedName>
    <definedName name="Hoü_vaì_tãn">#REF!</definedName>
    <definedName name="hs" localSheetId="1">#REF!</definedName>
    <definedName name="hs" localSheetId="6">#REF!</definedName>
    <definedName name="hs" localSheetId="7">#REF!</definedName>
    <definedName name="hs">#REF!</definedName>
    <definedName name="hs_" localSheetId="1">#REF!</definedName>
    <definedName name="hs_" localSheetId="6">#REF!</definedName>
    <definedName name="hs_" localSheetId="7">#REF!</definedName>
    <definedName name="hs_">#REF!</definedName>
    <definedName name="HS_may" localSheetId="1">#REF!</definedName>
    <definedName name="HS_may" localSheetId="6">#REF!</definedName>
    <definedName name="HS_may" localSheetId="7">#REF!</definedName>
    <definedName name="HS_may">#REF!</definedName>
    <definedName name="Hsc" localSheetId="1">#REF!</definedName>
    <definedName name="Hsc" localSheetId="6">#REF!</definedName>
    <definedName name="Hsc" localSheetId="7">#REF!</definedName>
    <definedName name="Hsc">#REF!</definedName>
    <definedName name="HSCG" localSheetId="1">#REF!</definedName>
    <definedName name="HSCG" localSheetId="6">#REF!</definedName>
    <definedName name="HSCG" localSheetId="7">#REF!</definedName>
    <definedName name="HSCG">#REF!</definedName>
    <definedName name="HSCT3">0.1</definedName>
    <definedName name="hsd" localSheetId="1">#REF!</definedName>
    <definedName name="hsd" localSheetId="6">#REF!</definedName>
    <definedName name="hsd" localSheetId="7">#REF!</definedName>
    <definedName name="hsd">#REF!</definedName>
    <definedName name="hsdc" localSheetId="1">#REF!</definedName>
    <definedName name="hsdc" localSheetId="6">#REF!</definedName>
    <definedName name="hsdc" localSheetId="7">#REF!</definedName>
    <definedName name="hsdc">#REF!</definedName>
    <definedName name="hsdc1" localSheetId="1">#REF!</definedName>
    <definedName name="hsdc1" localSheetId="6">#REF!</definedName>
    <definedName name="hsdc1" localSheetId="7">#REF!</definedName>
    <definedName name="hsdc1">#REF!</definedName>
    <definedName name="HSDN">2.5</definedName>
    <definedName name="HSFTRB" localSheetId="1">#REF!</definedName>
    <definedName name="HSFTRB" localSheetId="6">#REF!</definedName>
    <definedName name="HSFTRB" localSheetId="7">#REF!</definedName>
    <definedName name="HSFTRB">#REF!</definedName>
    <definedName name="HSGG" localSheetId="1">#REF!</definedName>
    <definedName name="HSGG" localSheetId="6">#REF!</definedName>
    <definedName name="HSGG" localSheetId="7">#REF!</definedName>
    <definedName name="HSGG">#REF!</definedName>
    <definedName name="HSHH" localSheetId="1">#REF!</definedName>
    <definedName name="HSHH" localSheetId="6">#REF!</definedName>
    <definedName name="HSHH" localSheetId="7">#REF!</definedName>
    <definedName name="HSHH">#REF!</definedName>
    <definedName name="HSHHUT" localSheetId="1">#REF!</definedName>
    <definedName name="HSHHUT" localSheetId="6">#REF!</definedName>
    <definedName name="HSHHUT" localSheetId="7">#REF!</definedName>
    <definedName name="HSHHUT">#REF!</definedName>
    <definedName name="hsk" localSheetId="1">#REF!</definedName>
    <definedName name="hsk" localSheetId="6">#REF!</definedName>
    <definedName name="hsk" localSheetId="7">#REF!</definedName>
    <definedName name="hsk">#REF!</definedName>
    <definedName name="HSKK35" localSheetId="1">#REF!</definedName>
    <definedName name="HSKK35" localSheetId="6">#REF!</definedName>
    <definedName name="HSKK35" localSheetId="7">#REF!</definedName>
    <definedName name="HSKK35">#REF!</definedName>
    <definedName name="HSLX" localSheetId="1">#REF!</definedName>
    <definedName name="HSLX" localSheetId="6">#REF!</definedName>
    <definedName name="HSLX" localSheetId="7">#REF!</definedName>
    <definedName name="HSLX">#REF!</definedName>
    <definedName name="HSLXH">1.7</definedName>
    <definedName name="HSLXP" localSheetId="1">#REF!</definedName>
    <definedName name="HSLXP" localSheetId="6">#REF!</definedName>
    <definedName name="HSLXP" localSheetId="7">#REF!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6">#REF!</definedName>
    <definedName name="HSSL" localSheetId="7">#REF!</definedName>
    <definedName name="HSSL">#REF!</definedName>
    <definedName name="hßm4" localSheetId="1">#REF!</definedName>
    <definedName name="hßm4" localSheetId="6">#REF!</definedName>
    <definedName name="hßm4" localSheetId="7">#REF!</definedName>
    <definedName name="hßm4">#REF!</definedName>
    <definedName name="hstb" localSheetId="1">#REF!</definedName>
    <definedName name="hstb" localSheetId="6">#REF!</definedName>
    <definedName name="hstb" localSheetId="7">#REF!</definedName>
    <definedName name="hstb">#REF!</definedName>
    <definedName name="hstdtk" localSheetId="1">#REF!</definedName>
    <definedName name="hstdtk" localSheetId="6">#REF!</definedName>
    <definedName name="hstdtk" localSheetId="7">#REF!</definedName>
    <definedName name="hstdtk">#REF!</definedName>
    <definedName name="HSTH">'[2]BANCO (3)'!$K$122</definedName>
    <definedName name="hsthep" localSheetId="1">#REF!</definedName>
    <definedName name="hsthep" localSheetId="6">#REF!</definedName>
    <definedName name="hsthep" localSheetId="7">#REF!</definedName>
    <definedName name="hsthep">#REF!</definedName>
    <definedName name="hsUd" localSheetId="1">#REF!</definedName>
    <definedName name="hsUd" localSheetId="6">#REF!</definedName>
    <definedName name="hsUd" localSheetId="7">#REF!</definedName>
    <definedName name="hsUd">#REF!</definedName>
    <definedName name="HSVC1" localSheetId="1">#REF!</definedName>
    <definedName name="HSVC1" localSheetId="6">#REF!</definedName>
    <definedName name="HSVC1" localSheetId="7">#REF!</definedName>
    <definedName name="HSVC1">#REF!</definedName>
    <definedName name="HSVC2" localSheetId="1">#REF!</definedName>
    <definedName name="HSVC2" localSheetId="6">#REF!</definedName>
    <definedName name="HSVC2" localSheetId="7">#REF!</definedName>
    <definedName name="HSVC2">#REF!</definedName>
    <definedName name="HSVC3" localSheetId="1">#REF!</definedName>
    <definedName name="HSVC3" localSheetId="6">#REF!</definedName>
    <definedName name="HSVC3" localSheetId="7">#REF!</definedName>
    <definedName name="HSVC3">#REF!</definedName>
    <definedName name="hsvl">1</definedName>
    <definedName name="hsvl2">1</definedName>
    <definedName name="HT" localSheetId="1">#REF!</definedName>
    <definedName name="HT" localSheetId="6">#REF!</definedName>
    <definedName name="HT" localSheetId="7">#REF!</definedName>
    <definedName name="HT">#REF!</definedName>
    <definedName name="htlm" localSheetId="22" hidden="1">{"'Sheet1'!$L$16"}</definedName>
    <definedName name="htlm" localSheetId="24" hidden="1">{"'Sheet1'!$L$16"}</definedName>
    <definedName name="htlm" hidden="1">{"'Sheet1'!$L$16"}</definedName>
    <definedName name="HTML_CodePage" hidden="1">950</definedName>
    <definedName name="HTML_Control" localSheetId="22" hidden="1">{"'Sheet1'!$L$16"}</definedName>
    <definedName name="HTML_Control" localSheetId="2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22" hidden="1">{"'Sheet1'!$L$16"}</definedName>
    <definedName name="HTMT" localSheetId="24" hidden="1">{"'Sheet1'!$L$16"}</definedName>
    <definedName name="HTMT" hidden="1">{"'Sheet1'!$L$16"}</definedName>
    <definedName name="HTMT1" localSheetId="22" hidden="1">{#N/A,#N/A,FALSE,"Sheet1"}</definedName>
    <definedName name="HTMT1" localSheetId="24" hidden="1">{#N/A,#N/A,FALSE,"Sheet1"}</definedName>
    <definedName name="HTMT1" hidden="1">{#N/A,#N/A,FALSE,"Sheet1"}</definedName>
    <definedName name="HTNC" localSheetId="1">#REF!</definedName>
    <definedName name="HTNC" localSheetId="6">#REF!</definedName>
    <definedName name="HTNC" localSheetId="7">#REF!</definedName>
    <definedName name="HTNC">#REF!</definedName>
    <definedName name="HTVC" localSheetId="1">#REF!</definedName>
    <definedName name="HTVC" localSheetId="6">#REF!</definedName>
    <definedName name="HTVC" localSheetId="7">#REF!</definedName>
    <definedName name="HTVC">#REF!</definedName>
    <definedName name="HTVL" localSheetId="1">#REF!</definedName>
    <definedName name="HTVL" localSheetId="6">#REF!</definedName>
    <definedName name="HTVL" localSheetId="7">#REF!</definedName>
    <definedName name="HTVL">#REF!</definedName>
    <definedName name="HTHH" localSheetId="1">#REF!</definedName>
    <definedName name="HTHH" localSheetId="6">#REF!</definedName>
    <definedName name="HTHH" localSheetId="7">#REF!</definedName>
    <definedName name="HTHH">#REF!</definedName>
    <definedName name="htrhrt" localSheetId="22" hidden="1">{"'Sheet1'!$L$16"}</definedName>
    <definedName name="htrhrt" localSheetId="24" hidden="1">{"'Sheet1'!$L$16"}</definedName>
    <definedName name="htrhrt" hidden="1">{"'Sheet1'!$L$16"}</definedName>
    <definedName name="hu" localSheetId="22" hidden="1">{"'Sheet1'!$L$16"}</definedName>
    <definedName name="hu" localSheetId="24" hidden="1">{"'Sheet1'!$L$16"}</definedName>
    <definedName name="hu" hidden="1">{"'Sheet1'!$L$16"}</definedName>
    <definedName name="HUB" localSheetId="1">#REF!</definedName>
    <definedName name="HUB" localSheetId="6">#REF!</definedName>
    <definedName name="HUB" localSheetId="7">#REF!</definedName>
    <definedName name="HUB">#REF!</definedName>
    <definedName name="hui" localSheetId="22" hidden="1">{"'Sheet1'!$L$16"}</definedName>
    <definedName name="hui" localSheetId="24" hidden="1">{"'Sheet1'!$L$16"}</definedName>
    <definedName name="hui" hidden="1">{"'Sheet1'!$L$16"}</definedName>
    <definedName name="hung" localSheetId="1">#REF!</definedName>
    <definedName name="hung" localSheetId="6">#REF!</definedName>
    <definedName name="hung" localSheetId="7">#REF!</definedName>
    <definedName name="hung">#REF!</definedName>
    <definedName name="HUU" localSheetId="22" hidden="1">{"'Sheet1'!$L$16"}</definedName>
    <definedName name="HUU" localSheetId="24" hidden="1">{"'Sheet1'!$L$16"}</definedName>
    <definedName name="HUU" hidden="1">{"'Sheet1'!$L$16"}</definedName>
    <definedName name="huy" localSheetId="22" hidden="1">{"'Sheet1'!$L$16"}</definedName>
    <definedName name="huy" localSheetId="24" hidden="1">{"'Sheet1'!$L$16"}</definedName>
    <definedName name="huy" hidden="1">{"'Sheet1'!$L$16"}</definedName>
    <definedName name="huynh" localSheetId="1" hidden="1">#REF!</definedName>
    <definedName name="huynh" localSheetId="6" hidden="1">#REF!</definedName>
    <definedName name="huynh" localSheetId="5" hidden="1">#REF!</definedName>
    <definedName name="huynh" localSheetId="7" hidden="1">#REF!</definedName>
    <definedName name="huynh" hidden="1">#REF!</definedName>
    <definedName name="HV">#N/A</definedName>
    <definedName name="hvac" localSheetId="1">#REF!</definedName>
    <definedName name="hvac" localSheetId="6">#REF!</definedName>
    <definedName name="hvac" localSheetId="7">#REF!</definedName>
    <definedName name="hvac">#REF!</definedName>
    <definedName name="hvacctr" localSheetId="1">#REF!</definedName>
    <definedName name="hvacctr" localSheetId="6">#REF!</definedName>
    <definedName name="hvacctr" localSheetId="7">#REF!</definedName>
    <definedName name="hvacctr">#REF!</definedName>
    <definedName name="hvacgis" localSheetId="1">#REF!</definedName>
    <definedName name="hvacgis" localSheetId="6">#REF!</definedName>
    <definedName name="hvacgis" localSheetId="7">#REF!</definedName>
    <definedName name="hvacgis">#REF!</definedName>
    <definedName name="hvacgis4" localSheetId="1">#REF!</definedName>
    <definedName name="hvacgis4" localSheetId="6">#REF!</definedName>
    <definedName name="hvacgis4" localSheetId="7">#REF!</definedName>
    <definedName name="hvacgis4">#REF!</definedName>
    <definedName name="hvc" localSheetId="1">#REF!</definedName>
    <definedName name="hvc" localSheetId="6">#REF!</definedName>
    <definedName name="hvc" localSheetId="7">#REF!</definedName>
    <definedName name="hvc">#REF!</definedName>
    <definedName name="hx" localSheetId="1">#REF!</definedName>
    <definedName name="hx" localSheetId="6">#REF!</definedName>
    <definedName name="hx" localSheetId="7">#REF!</definedName>
    <definedName name="hx">#REF!</definedName>
    <definedName name="I" localSheetId="1">#REF!</definedName>
    <definedName name="I" localSheetId="6">#REF!</definedName>
    <definedName name="I" localSheetId="7">#REF!</definedName>
    <definedName name="I">#REF!</definedName>
    <definedName name="Ì" localSheetId="1">#REF!</definedName>
    <definedName name="Ì" localSheetId="6">#REF!</definedName>
    <definedName name="Ì" localSheetId="7">#REF!</definedName>
    <definedName name="Ì">#REF!</definedName>
    <definedName name="I_A" localSheetId="1">#REF!</definedName>
    <definedName name="I_A" localSheetId="6">#REF!</definedName>
    <definedName name="I_A" localSheetId="7">#REF!</definedName>
    <definedName name="I_A">#REF!</definedName>
    <definedName name="I_B" localSheetId="1">#REF!</definedName>
    <definedName name="I_B" localSheetId="6">#REF!</definedName>
    <definedName name="I_B" localSheetId="7">#REF!</definedName>
    <definedName name="I_B">#REF!</definedName>
    <definedName name="I_c" localSheetId="1">#REF!</definedName>
    <definedName name="I_c" localSheetId="6">#REF!</definedName>
    <definedName name="I_c" localSheetId="7">#REF!</definedName>
    <definedName name="I_c">#REF!</definedName>
    <definedName name="I_p" localSheetId="1">#REF!</definedName>
    <definedName name="I_p" localSheetId="6">#REF!</definedName>
    <definedName name="I_p" localSheetId="7">#REF!</definedName>
    <definedName name="I_p">#REF!</definedName>
    <definedName name="i0" localSheetId="1">#REF!</definedName>
    <definedName name="i0" localSheetId="6">#REF!</definedName>
    <definedName name="i0" localSheetId="7">#REF!</definedName>
    <definedName name="i0">#REF!</definedName>
    <definedName name="Ic" localSheetId="1">#REF!</definedName>
    <definedName name="Ic" localSheetId="6">#REF!</definedName>
    <definedName name="Ic" localSheetId="7">#REF!</definedName>
    <definedName name="Ic">#REF!</definedName>
    <definedName name="Icoc" localSheetId="1">#REF!</definedName>
    <definedName name="Icoc" localSheetId="6">#REF!</definedName>
    <definedName name="Icoc" localSheetId="7">#REF!</definedName>
    <definedName name="Icoc">#REF!</definedName>
    <definedName name="id" localSheetId="1">#REF!</definedName>
    <definedName name="id" localSheetId="6">#REF!</definedName>
    <definedName name="id" localSheetId="7">#REF!</definedName>
    <definedName name="id">#REF!</definedName>
    <definedName name="IDLAB_COST" localSheetId="1">#REF!</definedName>
    <definedName name="IDLAB_COST" localSheetId="6">#REF!</definedName>
    <definedName name="IDLAB_COST" localSheetId="7">#REF!</definedName>
    <definedName name="IDLAB_COST">#REF!</definedName>
    <definedName name="Ig" localSheetId="1">#REF!</definedName>
    <definedName name="Ig" localSheetId="6">#REF!</definedName>
    <definedName name="Ig" localSheetId="7">#REF!</definedName>
    <definedName name="Ig">#REF!</definedName>
    <definedName name="ii" localSheetId="1">#REF!</definedName>
    <definedName name="ii" localSheetId="6">#REF!</definedName>
    <definedName name="ii" localSheetId="7">#REF!</definedName>
    <definedName name="ii">#REF!</definedName>
    <definedName name="II_A" localSheetId="1">#REF!</definedName>
    <definedName name="II_A" localSheetId="6">#REF!</definedName>
    <definedName name="II_A" localSheetId="7">#REF!</definedName>
    <definedName name="II_A">#REF!</definedName>
    <definedName name="II_B" localSheetId="1">#REF!</definedName>
    <definedName name="II_B" localSheetId="6">#REF!</definedName>
    <definedName name="II_B" localSheetId="7">#REF!</definedName>
    <definedName name="II_B">#REF!</definedName>
    <definedName name="II_c" localSheetId="1">#REF!</definedName>
    <definedName name="II_c" localSheetId="6">#REF!</definedName>
    <definedName name="II_c" localSheetId="7">#REF!</definedName>
    <definedName name="II_c">#REF!</definedName>
    <definedName name="III_a" localSheetId="1">#REF!</definedName>
    <definedName name="III_a" localSheetId="6">#REF!</definedName>
    <definedName name="III_a" localSheetId="7">#REF!</definedName>
    <definedName name="III_a">#REF!</definedName>
    <definedName name="III_B" localSheetId="1">#REF!</definedName>
    <definedName name="III_B" localSheetId="6">#REF!</definedName>
    <definedName name="III_B" localSheetId="7">#REF!</definedName>
    <definedName name="III_B">#REF!</definedName>
    <definedName name="III_c" localSheetId="1">#REF!</definedName>
    <definedName name="III_c" localSheetId="6">#REF!</definedName>
    <definedName name="III_c" localSheetId="7">#REF!</definedName>
    <definedName name="III_c">#REF!</definedName>
    <definedName name="IMPORT" localSheetId="1">#REF!</definedName>
    <definedName name="IMPORT" localSheetId="6">#REF!</definedName>
    <definedName name="IMPORT" localSheetId="7">#REF!</definedName>
    <definedName name="IMPORT">#REF!</definedName>
    <definedName name="IND_LAB" localSheetId="1">#REF!</definedName>
    <definedName name="IND_LAB" localSheetId="6">#REF!</definedName>
    <definedName name="IND_LAB" localSheetId="7">#REF!</definedName>
    <definedName name="IND_LAB">#REF!</definedName>
    <definedName name="INDMANP" localSheetId="1">#REF!</definedName>
    <definedName name="INDMANP" localSheetId="6">#REF!</definedName>
    <definedName name="INDMANP" localSheetId="7">#REF!</definedName>
    <definedName name="INDMANP">#REF!</definedName>
    <definedName name="INPUT" localSheetId="1">#REF!</definedName>
    <definedName name="INPUT" localSheetId="6">#REF!</definedName>
    <definedName name="INPUT" localSheetId="7">#REF!</definedName>
    <definedName name="INPUT">#REF!</definedName>
    <definedName name="INPUT1" localSheetId="1">#REF!</definedName>
    <definedName name="INPUT1" localSheetId="6">#REF!</definedName>
    <definedName name="INPUT1" localSheetId="7">#REF!</definedName>
    <definedName name="INPUT1">#REF!</definedName>
    <definedName name="Ip" localSheetId="1">#REF!</definedName>
    <definedName name="Ip" localSheetId="6">#REF!</definedName>
    <definedName name="Ip" localSheetId="7">#REF!</definedName>
    <definedName name="Ip">#REF!</definedName>
    <definedName name="IST" localSheetId="1">#REF!</definedName>
    <definedName name="IST" localSheetId="6">#REF!</definedName>
    <definedName name="IST" localSheetId="7">#REF!</definedName>
    <definedName name="IST">#REF!</definedName>
    <definedName name="ITEM" localSheetId="1">#REF!</definedName>
    <definedName name="ITEM" localSheetId="6">#REF!</definedName>
    <definedName name="ITEM" localSheetId="7">#REF!</definedName>
    <definedName name="ITEM">#REF!</definedName>
    <definedName name="Iv" localSheetId="1">#REF!</definedName>
    <definedName name="Iv" localSheetId="6">#REF!</definedName>
    <definedName name="Iv" localSheetId="7">#REF!</definedName>
    <definedName name="Iv">#REF!</definedName>
    <definedName name="ixy" localSheetId="1">#REF!</definedName>
    <definedName name="ixy" localSheetId="6">#REF!</definedName>
    <definedName name="ixy" localSheetId="7">#REF!</definedName>
    <definedName name="ixy">#REF!</definedName>
    <definedName name="j" localSheetId="22" hidden="1">{"'Sheet1'!$L$16"}</definedName>
    <definedName name="j" localSheetId="24" hidden="1">{"'Sheet1'!$L$16"}</definedName>
    <definedName name="j" hidden="1">{"'Sheet1'!$L$16"}</definedName>
    <definedName name="j356C8" localSheetId="1">#REF!</definedName>
    <definedName name="j356C8" localSheetId="6">#REF!</definedName>
    <definedName name="j356C8" localSheetId="7">#REF!</definedName>
    <definedName name="j356C8">#REF!</definedName>
    <definedName name="J81j81" localSheetId="1">#REF!</definedName>
    <definedName name="J81j81" localSheetId="6">#REF!</definedName>
    <definedName name="J81j81" localSheetId="7">#REF!</definedName>
    <definedName name="J81j81">#REF!</definedName>
    <definedName name="jhnjnn" localSheetId="1">#REF!</definedName>
    <definedName name="jhnjnn" localSheetId="6">#REF!</definedName>
    <definedName name="jhnjnn" localSheetId="7">#REF!</definedName>
    <definedName name="jhnjnn">#REF!</definedName>
    <definedName name="jkghj" localSheetId="1">#REF!</definedName>
    <definedName name="jkghj" localSheetId="6">#REF!</definedName>
    <definedName name="jkghj" localSheetId="7">#REF!</definedName>
    <definedName name="jkghj">#REF!</definedName>
    <definedName name="jrjthkghdkg" localSheetId="1" hidden="1">#REF!</definedName>
    <definedName name="jrjthkghdkg" localSheetId="6" hidden="1">#REF!</definedName>
    <definedName name="jrjthkghdkg" localSheetId="5" hidden="1">#REF!</definedName>
    <definedName name="jrjthkghdkg" localSheetId="7" hidden="1">#REF!</definedName>
    <definedName name="jrjthkghdkg" hidden="1">#REF!</definedName>
    <definedName name="Jxdam" localSheetId="1">#REF!</definedName>
    <definedName name="Jxdam" localSheetId="6">#REF!</definedName>
    <definedName name="Jxdam" localSheetId="7">#REF!</definedName>
    <definedName name="Jxdam">#REF!</definedName>
    <definedName name="Jydam" localSheetId="1">#REF!</definedName>
    <definedName name="Jydam" localSheetId="6">#REF!</definedName>
    <definedName name="Jydam" localSheetId="7">#REF!</definedName>
    <definedName name="Jydam">#REF!</definedName>
    <definedName name="k" localSheetId="22" hidden="1">{"'Sheet1'!$L$16"}</definedName>
    <definedName name="k" localSheetId="24" hidden="1">{"'Sheet1'!$L$16"}</definedName>
    <definedName name="k" hidden="1">{"'Sheet1'!$L$16"}</definedName>
    <definedName name="k_" localSheetId="1">#REF!</definedName>
    <definedName name="k_" localSheetId="6">#REF!</definedName>
    <definedName name="k_" localSheetId="7">#REF!</definedName>
    <definedName name="k_">#REF!</definedName>
    <definedName name="k2b" localSheetId="1">#REF!</definedName>
    <definedName name="k2b" localSheetId="6">#REF!</definedName>
    <definedName name="k2b" localSheetId="7">#REF!</definedName>
    <definedName name="k2b">#REF!</definedName>
    <definedName name="KA" localSheetId="1">#REF!</definedName>
    <definedName name="KA" localSheetId="6">#REF!</definedName>
    <definedName name="KA" localSheetId="7">#REF!</definedName>
    <definedName name="KA">#REF!</definedName>
    <definedName name="KAE" localSheetId="1">#REF!</definedName>
    <definedName name="KAE" localSheetId="6">#REF!</definedName>
    <definedName name="KAE" localSheetId="7">#REF!</definedName>
    <definedName name="KAE">#REF!</definedName>
    <definedName name="KAS" localSheetId="1">#REF!</definedName>
    <definedName name="KAS" localSheetId="6">#REF!</definedName>
    <definedName name="KAS" localSheetId="7">#REF!</definedName>
    <definedName name="KAS">#REF!</definedName>
    <definedName name="kc" localSheetId="1">#REF!</definedName>
    <definedName name="kc" localSheetId="6">#REF!</definedName>
    <definedName name="kc" localSheetId="7">#REF!</definedName>
    <definedName name="kc">#REF!</definedName>
    <definedName name="kcg" localSheetId="1">#REF!</definedName>
    <definedName name="kcg" localSheetId="6">#REF!</definedName>
    <definedName name="kcg" localSheetId="7">#REF!</definedName>
    <definedName name="kcg">#REF!</definedName>
    <definedName name="kcong" localSheetId="1">#REF!</definedName>
    <definedName name="kcong" localSheetId="6">#REF!</definedName>
    <definedName name="kcong" localSheetId="7">#REF!</definedName>
    <definedName name="kcong">#REF!</definedName>
    <definedName name="kdien" localSheetId="1">#REF!</definedName>
    <definedName name="kdien" localSheetId="6">#REF!</definedName>
    <definedName name="kdien" localSheetId="7">#REF!</definedName>
    <definedName name="kdien">#REF!</definedName>
    <definedName name="KE_HOACH_VON_PHU_THU" localSheetId="1">#REF!</definedName>
    <definedName name="KE_HOACH_VON_PHU_THU" localSheetId="6">#REF!</definedName>
    <definedName name="KE_HOACH_VON_PHU_THU" localSheetId="7">#REF!</definedName>
    <definedName name="KE_HOACH_VON_PHU_THU">#REF!</definedName>
    <definedName name="KEHOACH2016">[6]NSĐP!$O$7:$O$184</definedName>
    <definedName name="kehoachTH">[6]NSĐP!$N$7:$N$184</definedName>
    <definedName name="KgBM" localSheetId="1">#REF!</definedName>
    <definedName name="KgBM" localSheetId="6">#REF!</definedName>
    <definedName name="KgBM" localSheetId="7">#REF!</definedName>
    <definedName name="KgBM">#REF!</definedName>
    <definedName name="Kgcot" localSheetId="1">#REF!</definedName>
    <definedName name="Kgcot" localSheetId="6">#REF!</definedName>
    <definedName name="Kgcot" localSheetId="7">#REF!</definedName>
    <definedName name="Kgcot">#REF!</definedName>
    <definedName name="KgCTd4" localSheetId="1">#REF!</definedName>
    <definedName name="KgCTd4" localSheetId="6">#REF!</definedName>
    <definedName name="KgCTd4" localSheetId="7">#REF!</definedName>
    <definedName name="KgCTd4">#REF!</definedName>
    <definedName name="KgCTt4" localSheetId="1">#REF!</definedName>
    <definedName name="KgCTt4" localSheetId="6">#REF!</definedName>
    <definedName name="KgCTt4" localSheetId="7">#REF!</definedName>
    <definedName name="KgCTt4">#REF!</definedName>
    <definedName name="Kgdamd4" localSheetId="1">#REF!</definedName>
    <definedName name="Kgdamd4" localSheetId="6">#REF!</definedName>
    <definedName name="Kgdamd4" localSheetId="7">#REF!</definedName>
    <definedName name="Kgdamd4">#REF!</definedName>
    <definedName name="Kgdamt4" localSheetId="1">#REF!</definedName>
    <definedName name="Kgdamt4" localSheetId="6">#REF!</definedName>
    <definedName name="Kgdamt4" localSheetId="7">#REF!</definedName>
    <definedName name="Kgdamt4">#REF!</definedName>
    <definedName name="kghkgh" localSheetId="1" hidden="1">#REF!</definedName>
    <definedName name="kghkgh" localSheetId="6" hidden="1">#REF!</definedName>
    <definedName name="kghkgh" localSheetId="5" hidden="1">#REF!</definedName>
    <definedName name="kghkgh" localSheetId="7" hidden="1">#REF!</definedName>
    <definedName name="kghkgh" hidden="1">#REF!</definedName>
    <definedName name="Kgmong" localSheetId="1">#REF!</definedName>
    <definedName name="Kgmong" localSheetId="6">#REF!</definedName>
    <definedName name="Kgmong" localSheetId="7">#REF!</definedName>
    <definedName name="Kgmong">#REF!</definedName>
    <definedName name="KgNXOLdk" localSheetId="1">#REF!</definedName>
    <definedName name="KgNXOLdk" localSheetId="6">#REF!</definedName>
    <definedName name="KgNXOLdk" localSheetId="7">#REF!</definedName>
    <definedName name="KgNXOLdk">#REF!</definedName>
    <definedName name="Kgsan" localSheetId="1">#REF!</definedName>
    <definedName name="Kgsan" localSheetId="6">#REF!</definedName>
    <definedName name="Kgsan" localSheetId="7">#REF!</definedName>
    <definedName name="Kgsan">#REF!</definedName>
    <definedName name="kich250" localSheetId="1">#REF!</definedName>
    <definedName name="kich250" localSheetId="6">#REF!</definedName>
    <definedName name="kich250" localSheetId="7">#REF!</definedName>
    <definedName name="kich250">#REF!</definedName>
    <definedName name="kich500" localSheetId="1">#REF!</definedName>
    <definedName name="kich500" localSheetId="6">#REF!</definedName>
    <definedName name="kich500" localSheetId="7">#REF!</definedName>
    <definedName name="kich500">#REF!</definedName>
    <definedName name="kiem" localSheetId="1">#REF!</definedName>
    <definedName name="kiem" localSheetId="6">#REF!</definedName>
    <definedName name="kiem" localSheetId="7">#REF!</definedName>
    <definedName name="kiem">#REF!</definedName>
    <definedName name="Kiem_tra_trung_ten" localSheetId="1">#REF!</definedName>
    <definedName name="Kiem_tra_trung_ten" localSheetId="6">#REF!</definedName>
    <definedName name="Kiem_tra_trung_ten" localSheetId="7">#REF!</definedName>
    <definedName name="Kiem_tra_trung_ten">#REF!</definedName>
    <definedName name="Kiên_Giang" localSheetId="1">#REF!</definedName>
    <definedName name="Kiên_Giang" localSheetId="6">#REF!</definedName>
    <definedName name="Kiên_Giang" localSheetId="7">#REF!</definedName>
    <definedName name="Kiên_Giang">#REF!</definedName>
    <definedName name="KINH_PHI_DEN_BU" localSheetId="1">#REF!</definedName>
    <definedName name="KINH_PHI_DEN_BU" localSheetId="6">#REF!</definedName>
    <definedName name="KINH_PHI_DEN_BU" localSheetId="7">#REF!</definedName>
    <definedName name="KINH_PHI_DEN_BU">#REF!</definedName>
    <definedName name="KINH_PHI_DZ0.4KV" localSheetId="1">#REF!</definedName>
    <definedName name="KINH_PHI_DZ0.4KV" localSheetId="6">#REF!</definedName>
    <definedName name="KINH_PHI_DZ0.4KV" localSheetId="7">#REF!</definedName>
    <definedName name="KINH_PHI_DZ0.4KV">#REF!</definedName>
    <definedName name="KINH_PHI_KHAO_SAT__LAP_BCNCKT__TKKTTC" localSheetId="1">#REF!</definedName>
    <definedName name="KINH_PHI_KHAO_SAT__LAP_BCNCKT__TKKTTC" localSheetId="6">#REF!</definedName>
    <definedName name="KINH_PHI_KHAO_SAT__LAP_BCNCKT__TKKTTC" localSheetId="7">#REF!</definedName>
    <definedName name="KINH_PHI_KHAO_SAT__LAP_BCNCKT__TKKTTC">#REF!</definedName>
    <definedName name="KINH_PHI_KHO_BAI" localSheetId="1">#REF!</definedName>
    <definedName name="KINH_PHI_KHO_BAI" localSheetId="6">#REF!</definedName>
    <definedName name="KINH_PHI_KHO_BAI" localSheetId="7">#REF!</definedName>
    <definedName name="KINH_PHI_KHO_BAI">#REF!</definedName>
    <definedName name="KINH_PHI_TBA" localSheetId="1">#REF!</definedName>
    <definedName name="KINH_PHI_TBA" localSheetId="6">#REF!</definedName>
    <definedName name="KINH_PHI_TBA" localSheetId="7">#REF!</definedName>
    <definedName name="KINH_PHI_TBA">#REF!</definedName>
    <definedName name="kipdien" localSheetId="1">#REF!</definedName>
    <definedName name="kipdien" localSheetId="6">#REF!</definedName>
    <definedName name="kipdien" localSheetId="7">#REF!</definedName>
    <definedName name="kipdien">#REF!</definedName>
    <definedName name="kj" localSheetId="1">#REF!</definedName>
    <definedName name="kj" localSheetId="6">#REF!</definedName>
    <definedName name="kj" localSheetId="7">#REF!</definedName>
    <definedName name="kj">#REF!</definedName>
    <definedName name="kjgjyhb" localSheetId="22" hidden="1">{"Offgrid",#N/A,FALSE,"OFFGRID";"Region",#N/A,FALSE,"REGION";"Offgrid -2",#N/A,FALSE,"OFFGRID";"WTP",#N/A,FALSE,"WTP";"WTP -2",#N/A,FALSE,"WTP";"Project",#N/A,FALSE,"PROJECT";"Summary -2",#N/A,FALSE,"SUMMARY"}</definedName>
    <definedName name="kjgjyhb" localSheetId="2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KE_Sheet10_List" localSheetId="1">#REF!</definedName>
    <definedName name="KKE_Sheet10_List" localSheetId="6">#REF!</definedName>
    <definedName name="KKE_Sheet10_List" localSheetId="7">#REF!</definedName>
    <definedName name="KKE_Sheet10_List">#REF!</definedName>
    <definedName name="KL.Thietke" localSheetId="1">#REF!</definedName>
    <definedName name="KL.Thietke" localSheetId="6">#REF!</definedName>
    <definedName name="KL.Thietke" localSheetId="7">#REF!</definedName>
    <definedName name="KL.Thietke">#REF!</definedName>
    <definedName name="kl_ME" localSheetId="1">#REF!</definedName>
    <definedName name="kl_ME" localSheetId="6">#REF!</definedName>
    <definedName name="kl_ME" localSheetId="7">#REF!</definedName>
    <definedName name="kl_ME">#REF!</definedName>
    <definedName name="KL1P" localSheetId="1">#REF!</definedName>
    <definedName name="KL1P" localSheetId="6">#REF!</definedName>
    <definedName name="KL1P" localSheetId="7">#REF!</definedName>
    <definedName name="KL1P">#REF!</definedName>
    <definedName name="klc" localSheetId="1">#REF!</definedName>
    <definedName name="klc" localSheetId="6">#REF!</definedName>
    <definedName name="klc" localSheetId="7">#REF!</definedName>
    <definedName name="klc">#REF!</definedName>
    <definedName name="klctbb" localSheetId="1">#REF!</definedName>
    <definedName name="klctbb" localSheetId="6">#REF!</definedName>
    <definedName name="klctbb" localSheetId="7">#REF!</definedName>
    <definedName name="klctbb">#REF!</definedName>
    <definedName name="KLDL" localSheetId="1">#REF!</definedName>
    <definedName name="KLDL" localSheetId="6">#REF!</definedName>
    <definedName name="KLDL" localSheetId="7">#REF!</definedName>
    <definedName name="KLDL">#REF!</definedName>
    <definedName name="KLduonggiaods" localSheetId="22" hidden="1">{"'Sheet1'!$L$16"}</definedName>
    <definedName name="KLduonggiaods" localSheetId="24" hidden="1">{"'Sheet1'!$L$16"}</definedName>
    <definedName name="KLduonggiaods" hidden="1">{"'Sheet1'!$L$16"}</definedName>
    <definedName name="KLHH" localSheetId="1">#REF!</definedName>
    <definedName name="KLHH" localSheetId="6">#REF!</definedName>
    <definedName name="KLHH" localSheetId="7">#REF!</definedName>
    <definedName name="KLHH">#REF!</definedName>
    <definedName name="KLTHDN" localSheetId="1">#REF!</definedName>
    <definedName name="KLTHDN" localSheetId="6">#REF!</definedName>
    <definedName name="KLTHDN" localSheetId="7">#REF!</definedName>
    <definedName name="KLTHDN">#REF!</definedName>
    <definedName name="KLVANKHUON" localSheetId="1">#REF!</definedName>
    <definedName name="KLVANKHUON" localSheetId="6">#REF!</definedName>
    <definedName name="KLVANKHUON" localSheetId="7">#REF!</definedName>
    <definedName name="KLVANKHUON">#REF!</definedName>
    <definedName name="KLVL1" localSheetId="1">#REF!</definedName>
    <definedName name="KLVL1" localSheetId="6">#REF!</definedName>
    <definedName name="KLVL1" localSheetId="7">#REF!</definedName>
    <definedName name="KLVL1">#REF!</definedName>
    <definedName name="KLVLV" localSheetId="1">#REF!</definedName>
    <definedName name="KLVLV" localSheetId="6">#REF!</definedName>
    <definedName name="KLVLV" localSheetId="7">#REF!</definedName>
    <definedName name="KLVLV">#REF!</definedName>
    <definedName name="klvt" localSheetId="1">#REF!</definedName>
    <definedName name="klvt" localSheetId="6">#REF!</definedName>
    <definedName name="klvt" localSheetId="7">#REF!</definedName>
    <definedName name="klvt">#REF!</definedName>
    <definedName name="Kmc" localSheetId="1">#REF!</definedName>
    <definedName name="Kmc" localSheetId="6">#REF!</definedName>
    <definedName name="Kmc" localSheetId="7">#REF!</definedName>
    <definedName name="Kmc">#REF!</definedName>
    <definedName name="Kmd" localSheetId="1">#REF!</definedName>
    <definedName name="Kmd" localSheetId="6">#REF!</definedName>
    <definedName name="Kmd" localSheetId="7">#REF!</definedName>
    <definedName name="Kmd">#REF!</definedName>
    <definedName name="Knc" localSheetId="1">#REF!</definedName>
    <definedName name="Knc" localSheetId="6">#REF!</definedName>
    <definedName name="Knc" localSheetId="7">#REF!</definedName>
    <definedName name="Knc">#REF!</definedName>
    <definedName name="Kncc" localSheetId="1">#REF!</definedName>
    <definedName name="Kncc" localSheetId="6">#REF!</definedName>
    <definedName name="Kncc" localSheetId="7">#REF!</definedName>
    <definedName name="Kncc">#REF!</definedName>
    <definedName name="Kncd" localSheetId="1">#REF!</definedName>
    <definedName name="Kncd" localSheetId="6">#REF!</definedName>
    <definedName name="Kncd" localSheetId="7">#REF!</definedName>
    <definedName name="Kncd">#REF!</definedName>
    <definedName name="KNEHT" localSheetId="1">#REF!</definedName>
    <definedName name="KNEHT" localSheetId="6">#REF!</definedName>
    <definedName name="KNEHT" localSheetId="7">#REF!</definedName>
    <definedName name="KNEHT">#REF!</definedName>
    <definedName name="KÕ_ho_ch_Th_ng_10" localSheetId="1">#REF!</definedName>
    <definedName name="KÕ_ho_ch_Th_ng_10" localSheetId="6">#REF!</definedName>
    <definedName name="KÕ_ho_ch_Th_ng_10" localSheetId="7">#REF!</definedName>
    <definedName name="KÕ_ho_ch_Th_ng_10">#REF!</definedName>
    <definedName name="KP" localSheetId="1">#REF!</definedName>
    <definedName name="KP" localSheetId="6">#REF!</definedName>
    <definedName name="KP" localSheetId="7">#REF!</definedName>
    <definedName name="KP">#REF!</definedName>
    <definedName name="kp1ph" localSheetId="1">#REF!</definedName>
    <definedName name="kp1ph" localSheetId="6">#REF!</definedName>
    <definedName name="kp1ph" localSheetId="7">#REF!</definedName>
    <definedName name="kp1ph">#REF!</definedName>
    <definedName name="Ks" localSheetId="1">#REF!</definedName>
    <definedName name="Ks" localSheetId="6">#REF!</definedName>
    <definedName name="Ks" localSheetId="7">#REF!</definedName>
    <definedName name="Ks">#REF!</definedName>
    <definedName name="ksbn" localSheetId="22" hidden="1">{"'Sheet1'!$L$16"}</definedName>
    <definedName name="ksbn" localSheetId="24" hidden="1">{"'Sheet1'!$L$16"}</definedName>
    <definedName name="ksbn" hidden="1">{"'Sheet1'!$L$16"}</definedName>
    <definedName name="kshn" localSheetId="22" hidden="1">{"'Sheet1'!$L$16"}</definedName>
    <definedName name="kshn" localSheetId="24" hidden="1">{"'Sheet1'!$L$16"}</definedName>
    <definedName name="kshn" hidden="1">{"'Sheet1'!$L$16"}</definedName>
    <definedName name="ksls" localSheetId="22" hidden="1">{"'Sheet1'!$L$16"}</definedName>
    <definedName name="ksls" localSheetId="24" hidden="1">{"'Sheet1'!$L$16"}</definedName>
    <definedName name="ksls" hidden="1">{"'Sheet1'!$L$16"}</definedName>
    <definedName name="KSTK" localSheetId="1">#REF!</definedName>
    <definedName name="KSTK" localSheetId="6">#REF!</definedName>
    <definedName name="KSTK" localSheetId="7">#REF!</definedName>
    <definedName name="KSTK">#REF!</definedName>
    <definedName name="ktc" localSheetId="1">#REF!</definedName>
    <definedName name="ktc" localSheetId="6">#REF!</definedName>
    <definedName name="ktc" localSheetId="7">#REF!</definedName>
    <definedName name="ktc">#REF!</definedName>
    <definedName name="KVC" localSheetId="1">#REF!</definedName>
    <definedName name="KVC" localSheetId="6">#REF!</definedName>
    <definedName name="KVC" localSheetId="7">#REF!</definedName>
    <definedName name="KVC">#REF!</definedName>
    <definedName name="KH" localSheetId="1">#REF!</definedName>
    <definedName name="KH" localSheetId="6">#REF!</definedName>
    <definedName name="KH" localSheetId="7">#REF!</definedName>
    <definedName name="KH">#REF!</definedName>
    <definedName name="KH.2003" localSheetId="1">#REF!</definedName>
    <definedName name="KH.2003" localSheetId="6">#REF!</definedName>
    <definedName name="KH.2003" localSheetId="7">#REF!</definedName>
    <definedName name="KH.2003">#REF!</definedName>
    <definedName name="KH.6TCN" localSheetId="1">#REF!</definedName>
    <definedName name="KH.6TCN" localSheetId="6">#REF!</definedName>
    <definedName name="KH.6TCN" localSheetId="7">#REF!</definedName>
    <definedName name="KH.6TCN">#REF!</definedName>
    <definedName name="KH.QUY2" localSheetId="1">#REF!</definedName>
    <definedName name="KH.QUY2" localSheetId="6">#REF!</definedName>
    <definedName name="KH.QUY2" localSheetId="7">#REF!</definedName>
    <definedName name="KH.QUY2">#REF!</definedName>
    <definedName name="KH.QUY3" localSheetId="1">#REF!</definedName>
    <definedName name="KH.QUY3" localSheetId="6">#REF!</definedName>
    <definedName name="KH.QUY3" localSheetId="7">#REF!</definedName>
    <definedName name="KH.QUY3">#REF!</definedName>
    <definedName name="KH.T1" localSheetId="1">#REF!</definedName>
    <definedName name="KH.T1" localSheetId="6">#REF!</definedName>
    <definedName name="KH.T1" localSheetId="7">#REF!</definedName>
    <definedName name="KH.T1">#REF!</definedName>
    <definedName name="KH.T2" localSheetId="1">#REF!</definedName>
    <definedName name="KH.T2" localSheetId="6">#REF!</definedName>
    <definedName name="KH.T2" localSheetId="7">#REF!</definedName>
    <definedName name="KH.T2">#REF!</definedName>
    <definedName name="KH.T3" localSheetId="1">#REF!</definedName>
    <definedName name="KH.T3" localSheetId="6">#REF!</definedName>
    <definedName name="KH.T3" localSheetId="7">#REF!</definedName>
    <definedName name="KH.T3">#REF!</definedName>
    <definedName name="KH.T4" localSheetId="1">#REF!</definedName>
    <definedName name="KH.T4" localSheetId="6">#REF!</definedName>
    <definedName name="KH.T4" localSheetId="7">#REF!</definedName>
    <definedName name="KH.T4">#REF!</definedName>
    <definedName name="KH.T5" localSheetId="1">#REF!</definedName>
    <definedName name="KH.T5" localSheetId="6">#REF!</definedName>
    <definedName name="KH.T5" localSheetId="7">#REF!</definedName>
    <definedName name="KH.T5">#REF!</definedName>
    <definedName name="KH.T6" localSheetId="1">#REF!</definedName>
    <definedName name="KH.T6" localSheetId="6">#REF!</definedName>
    <definedName name="KH.T6" localSheetId="7">#REF!</definedName>
    <definedName name="KH.T6">#REF!</definedName>
    <definedName name="KH.T7" localSheetId="1">#REF!</definedName>
    <definedName name="KH.T7" localSheetId="6">#REF!</definedName>
    <definedName name="KH.T7" localSheetId="7">#REF!</definedName>
    <definedName name="KH.T7">#REF!</definedName>
    <definedName name="KH.XSKT" localSheetId="1">#REF!:#REF!</definedName>
    <definedName name="KH.XSKT" localSheetId="6">#REF!:#REF!</definedName>
    <definedName name="KH.XSKT" localSheetId="7">#REF!:#REF!</definedName>
    <definedName name="KH.XSKT">#REF!:#REF!</definedName>
    <definedName name="KH_Chang" localSheetId="1">#REF!</definedName>
    <definedName name="KH_Chang" localSheetId="6">#REF!</definedName>
    <definedName name="KH_Chang" localSheetId="7">#REF!</definedName>
    <definedName name="KH_Chang">#REF!</definedName>
    <definedName name="khac">2</definedName>
    <definedName name="khac1" localSheetId="1">#REF!</definedName>
    <definedName name="khac1" localSheetId="6">#REF!</definedName>
    <definedName name="khac1" localSheetId="7">#REF!</definedName>
    <definedName name="khac1">#REF!</definedName>
    <definedName name="khac2" localSheetId="1">#REF!</definedName>
    <definedName name="khac2" localSheetId="6">#REF!</definedName>
    <definedName name="khac2" localSheetId="7">#REF!</definedName>
    <definedName name="khac2">#REF!</definedName>
    <definedName name="Khánh_Hoà" localSheetId="1">#REF!</definedName>
    <definedName name="Khánh_Hoà" localSheetId="6">#REF!</definedName>
    <definedName name="Khánh_Hoà" localSheetId="7">#REF!</definedName>
    <definedName name="Khánh_Hoà">#REF!</definedName>
    <definedName name="khla09" localSheetId="22" hidden="1">{"'Sheet1'!$L$16"}</definedName>
    <definedName name="khla09" localSheetId="24" hidden="1">{"'Sheet1'!$L$16"}</definedName>
    <definedName name="khla09" hidden="1">{"'Sheet1'!$L$16"}</definedName>
    <definedName name="KHldatcat" localSheetId="1">#REF!</definedName>
    <definedName name="KHldatcat" localSheetId="6">#REF!</definedName>
    <definedName name="KHldatcat" localSheetId="7">#REF!</definedName>
    <definedName name="KHldatcat">#REF!</definedName>
    <definedName name="khoanda" localSheetId="1">#REF!</definedName>
    <definedName name="khoanda" localSheetId="6">#REF!</definedName>
    <definedName name="khoanda" localSheetId="7">#REF!</definedName>
    <definedName name="khoanda">#REF!</definedName>
    <definedName name="khoannhoi" localSheetId="1">#REF!</definedName>
    <definedName name="khoannhoi" localSheetId="6">#REF!</definedName>
    <definedName name="khoannhoi" localSheetId="7">#REF!</definedName>
    <definedName name="khoannhoi">#REF!</definedName>
    <definedName name="KHOI_LUONG_DAT_DAO_DAP" localSheetId="1">#REF!</definedName>
    <definedName name="KHOI_LUONG_DAT_DAO_DAP" localSheetId="6">#REF!</definedName>
    <definedName name="KHOI_LUONG_DAT_DAO_DAP" localSheetId="7">#REF!</definedName>
    <definedName name="KHOI_LUONG_DAT_DAO_DAP">#REF!</definedName>
    <definedName name="Khong_can_doi" localSheetId="1">#REF!</definedName>
    <definedName name="Khong_can_doi" localSheetId="6">#REF!</definedName>
    <definedName name="Khong_can_doi" localSheetId="7">#REF!</definedName>
    <definedName name="Khong_can_doi">#REF!</definedName>
    <definedName name="khongtruotgia" localSheetId="22" hidden="1">{"'Sheet1'!$L$16"}</definedName>
    <definedName name="khongtruotgia" localSheetId="24" hidden="1">{"'Sheet1'!$L$16"}</definedName>
    <definedName name="khongtruotgia" hidden="1">{"'Sheet1'!$L$16"}</definedName>
    <definedName name="KHTV.T3" localSheetId="1">#REF!</definedName>
    <definedName name="KHTV.T3" localSheetId="6">#REF!</definedName>
    <definedName name="KHTV.T3" localSheetId="7">#REF!</definedName>
    <definedName name="KHTV.T3">#REF!</definedName>
    <definedName name="KHTV.T7" localSheetId="1">#REF!</definedName>
    <definedName name="KHTV.T7" localSheetId="6">#REF!</definedName>
    <definedName name="KHTV.T7" localSheetId="7">#REF!</definedName>
    <definedName name="KHTV.T7">#REF!</definedName>
    <definedName name="Khung" localSheetId="1">#REF!</definedName>
    <definedName name="Khung" localSheetId="6">#REF!</definedName>
    <definedName name="Khung" localSheetId="7">#REF!</definedName>
    <definedName name="Khung">#REF!</definedName>
    <definedName name="KhuyenmaiUPS">"AutoShape 264"</definedName>
    <definedName name="khvh09" localSheetId="22" hidden="1">{"'Sheet1'!$L$16"}</definedName>
    <definedName name="khvh09" localSheetId="24" hidden="1">{"'Sheet1'!$L$16"}</definedName>
    <definedName name="khvh09" hidden="1">{"'Sheet1'!$L$16"}</definedName>
    <definedName name="khvx09" localSheetId="22" hidden="1">{#N/A,#N/A,FALSE,"Chi tiÆt"}</definedName>
    <definedName name="khvx09" localSheetId="24" hidden="1">{#N/A,#N/A,FALSE,"Chi tiÆt"}</definedName>
    <definedName name="khvx09" hidden="1">{#N/A,#N/A,FALSE,"Chi tiÆt"}</definedName>
    <definedName name="KHYt09" localSheetId="22" hidden="1">{"'Sheet1'!$L$16"}</definedName>
    <definedName name="KHYt09" localSheetId="24" hidden="1">{"'Sheet1'!$L$16"}</definedName>
    <definedName name="KHYt09" hidden="1">{"'Sheet1'!$L$16"}</definedName>
    <definedName name="l" localSheetId="22" hidden="1">{"'Sheet1'!$L$16"}</definedName>
    <definedName name="l" localSheetId="24" hidden="1">{"'Sheet1'!$L$16"}</definedName>
    <definedName name="l" hidden="1">{"'Sheet1'!$L$16"}</definedName>
    <definedName name="l_1" localSheetId="1">#REF!</definedName>
    <definedName name="l_1" localSheetId="6">#REF!</definedName>
    <definedName name="l_1" localSheetId="7">#REF!</definedName>
    <definedName name="l_1">#REF!</definedName>
    <definedName name="L_mong" localSheetId="1">#REF!</definedName>
    <definedName name="L_mong" localSheetId="6">#REF!</definedName>
    <definedName name="L_mong" localSheetId="7">#REF!</definedName>
    <definedName name="L_mong">#REF!</definedName>
    <definedName name="l1d" localSheetId="1">#REF!</definedName>
    <definedName name="l1d" localSheetId="6">#REF!</definedName>
    <definedName name="l1d" localSheetId="7">#REF!</definedName>
    <definedName name="l1d">#REF!</definedName>
    <definedName name="l2pa1" localSheetId="22" hidden="1">{"'Sheet1'!$L$16"}</definedName>
    <definedName name="l2pa1" localSheetId="24" hidden="1">{"'Sheet1'!$L$16"}</definedName>
    <definedName name="l2pa1" hidden="1">{"'Sheet1'!$L$16"}</definedName>
    <definedName name="L63x6">5800</definedName>
    <definedName name="LABEL" localSheetId="1">#REF!</definedName>
    <definedName name="LABEL" localSheetId="6">#REF!</definedName>
    <definedName name="LABEL" localSheetId="7">#REF!</definedName>
    <definedName name="LABEL">#REF!</definedName>
    <definedName name="Laivay" localSheetId="1">#REF!</definedName>
    <definedName name="Laivay" localSheetId="6">#REF!</definedName>
    <definedName name="Laivay" localSheetId="7">#REF!</definedName>
    <definedName name="Laivay">#REF!</definedName>
    <definedName name="lan" localSheetId="22" hidden="1">{#N/A,#N/A,TRUE,"BT M200 da 10x20"}</definedName>
    <definedName name="lan" localSheetId="24" hidden="1">{#N/A,#N/A,TRUE,"BT M200 da 10x20"}</definedName>
    <definedName name="lan" hidden="1">{#N/A,#N/A,TRUE,"BT M200 da 10x20"}</definedName>
    <definedName name="lancan" localSheetId="1">#REF!</definedName>
    <definedName name="lancan" localSheetId="6">#REF!</definedName>
    <definedName name="lancan" localSheetId="7">#REF!</definedName>
    <definedName name="lancan">#REF!</definedName>
    <definedName name="lantrai" localSheetId="1">#REF!</definedName>
    <definedName name="lantrai" localSheetId="6">#REF!</definedName>
    <definedName name="lantrai" localSheetId="7">#REF!</definedName>
    <definedName name="lantrai">#REF!</definedName>
    <definedName name="langson" localSheetId="22" hidden="1">{"'Sheet1'!$L$16"}</definedName>
    <definedName name="langson" localSheetId="24" hidden="1">{"'Sheet1'!$L$16"}</definedName>
    <definedName name="langson" hidden="1">{"'Sheet1'!$L$16"}</definedName>
    <definedName name="lanhto" localSheetId="1">#REF!</definedName>
    <definedName name="lanhto" localSheetId="6">#REF!</definedName>
    <definedName name="lanhto" localSheetId="7">#REF!</definedName>
    <definedName name="lanhto">#REF!</definedName>
    <definedName name="lao_keo_dam_cau" localSheetId="1">#REF!</definedName>
    <definedName name="lao_keo_dam_cau" localSheetId="6">#REF!</definedName>
    <definedName name="lao_keo_dam_cau" localSheetId="7">#REF!</definedName>
    <definedName name="lao_keo_dam_cau">#REF!</definedName>
    <definedName name="LAP_DAT_TBA" localSheetId="1">#REF!</definedName>
    <definedName name="LAP_DAT_TBA" localSheetId="6">#REF!</definedName>
    <definedName name="LAP_DAT_TBA" localSheetId="7">#REF!</definedName>
    <definedName name="LAP_DAT_TBA">#REF!</definedName>
    <definedName name="Last_Row">#N/A</definedName>
    <definedName name="Lban" localSheetId="1">#REF!</definedName>
    <definedName name="Lban" localSheetId="6">#REF!</definedName>
    <definedName name="Lban" localSheetId="7">#REF!</definedName>
    <definedName name="Lban">#REF!</definedName>
    <definedName name="LBR" localSheetId="1">#REF!</definedName>
    <definedName name="LBR" localSheetId="6">#REF!</definedName>
    <definedName name="LBR" localSheetId="7">#REF!</definedName>
    <definedName name="LBR">#REF!</definedName>
    <definedName name="LBS_22">107800000</definedName>
    <definedName name="lc" localSheetId="22" hidden="1">{"'Sheet1'!$L$16"}</definedName>
    <definedName name="lc" localSheetId="24" hidden="1">{"'Sheet1'!$L$16"}</definedName>
    <definedName name="lc" hidden="1">{"'Sheet1'!$L$16"}</definedName>
    <definedName name="LC5_total" localSheetId="1">#REF!</definedName>
    <definedName name="LC5_total" localSheetId="6">#REF!</definedName>
    <definedName name="LC5_total" localSheetId="7">#REF!</definedName>
    <definedName name="LC5_total">#REF!</definedName>
    <definedName name="LC6_total" localSheetId="1">#REF!</definedName>
    <definedName name="LC6_total" localSheetId="6">#REF!</definedName>
    <definedName name="LC6_total" localSheetId="7">#REF!</definedName>
    <definedName name="LC6_total">#REF!</definedName>
    <definedName name="Lcb" localSheetId="1">#REF!</definedName>
    <definedName name="Lcb" localSheetId="6">#REF!</definedName>
    <definedName name="Lcb" localSheetId="7">#REF!</definedName>
    <definedName name="Lcb">#REF!</definedName>
    <definedName name="lcc" localSheetId="1">#REF!</definedName>
    <definedName name="lcc" localSheetId="6">#REF!</definedName>
    <definedName name="lcc" localSheetId="7">#REF!</definedName>
    <definedName name="lcc">#REF!</definedName>
    <definedName name="lcd" localSheetId="1">#REF!</definedName>
    <definedName name="lcd" localSheetId="6">#REF!</definedName>
    <definedName name="lcd" localSheetId="7">#REF!</definedName>
    <definedName name="lcd">#REF!</definedName>
    <definedName name="Lcot" localSheetId="1">#REF!</definedName>
    <definedName name="Lcot" localSheetId="6">#REF!</definedName>
    <definedName name="Lcot" localSheetId="7">#REF!</definedName>
    <definedName name="Lcot">#REF!</definedName>
    <definedName name="lct" localSheetId="1">#REF!</definedName>
    <definedName name="lct" localSheetId="6">#REF!</definedName>
    <definedName name="lct" localSheetId="7">#REF!</definedName>
    <definedName name="lct">#REF!</definedName>
    <definedName name="LDAM" localSheetId="1">#REF!</definedName>
    <definedName name="LDAM" localSheetId="6">#REF!</definedName>
    <definedName name="LDAM" localSheetId="7">#REF!</definedName>
    <definedName name="LDAM">#REF!</definedName>
    <definedName name="Ldatcat" localSheetId="1">#REF!</definedName>
    <definedName name="Ldatcat" localSheetId="6">#REF!</definedName>
    <definedName name="Ldatcat" localSheetId="7">#REF!</definedName>
    <definedName name="Ldatcat">#REF!</definedName>
    <definedName name="Ldi" localSheetId="1">#REF!</definedName>
    <definedName name="Ldi" localSheetId="6">#REF!</definedName>
    <definedName name="Ldi" localSheetId="7">#REF!</definedName>
    <definedName name="Ldi">#REF!</definedName>
    <definedName name="LDIM" localSheetId="1">#REF!</definedName>
    <definedName name="LDIM" localSheetId="6">#REF!</definedName>
    <definedName name="LDIM" localSheetId="7">#REF!</definedName>
    <definedName name="LDIM">#REF!</definedName>
    <definedName name="Lf" localSheetId="1">#REF!</definedName>
    <definedName name="Lf" localSheetId="6">#REF!</definedName>
    <definedName name="Lf" localSheetId="7">#REF!</definedName>
    <definedName name="Lf">#REF!</definedName>
    <definedName name="Lg" localSheetId="1">#REF!</definedName>
    <definedName name="Lg" localSheetId="6">#REF!</definedName>
    <definedName name="Lg" localSheetId="7">#REF!</definedName>
    <definedName name="Lg">#REF!</definedName>
    <definedName name="LG_CB_N1" localSheetId="1">#REF!</definedName>
    <definedName name="LG_CB_N1" localSheetId="6">#REF!</definedName>
    <definedName name="LG_CB_N1" localSheetId="7">#REF!</definedName>
    <definedName name="LG_CB_N1">#REF!</definedName>
    <definedName name="LgL" localSheetId="1">#REF!</definedName>
    <definedName name="LgL" localSheetId="6">#REF!</definedName>
    <definedName name="LgL" localSheetId="7">#REF!</definedName>
    <definedName name="LgL">#REF!</definedName>
    <definedName name="lh" localSheetId="1">#REF!</definedName>
    <definedName name="lh" localSheetId="6">#REF!</definedName>
    <definedName name="lh" localSheetId="7">#REF!</definedName>
    <definedName name="lh">#REF!</definedName>
    <definedName name="LIET_KE_VI_TRI_DZ0.4KV" localSheetId="1">#REF!</definedName>
    <definedName name="LIET_KE_VI_TRI_DZ0.4KV" localSheetId="6">#REF!</definedName>
    <definedName name="LIET_KE_VI_TRI_DZ0.4KV" localSheetId="7">#REF!</definedName>
    <definedName name="LIET_KE_VI_TRI_DZ0.4KV">#REF!</definedName>
    <definedName name="LIET_KE_VI_TRI_DZ22KV" localSheetId="1">#REF!</definedName>
    <definedName name="LIET_KE_VI_TRI_DZ22KV" localSheetId="6">#REF!</definedName>
    <definedName name="LIET_KE_VI_TRI_DZ22KV" localSheetId="7">#REF!</definedName>
    <definedName name="LIET_KE_VI_TRI_DZ22KV">#REF!</definedName>
    <definedName name="line15" localSheetId="1">#REF!</definedName>
    <definedName name="line15" localSheetId="6">#REF!</definedName>
    <definedName name="line15" localSheetId="7">#REF!</definedName>
    <definedName name="line15">#REF!</definedName>
    <definedName name="list" localSheetId="1">#REF!</definedName>
    <definedName name="list" localSheetId="6">#REF!</definedName>
    <definedName name="list" localSheetId="7">#REF!</definedName>
    <definedName name="list">#REF!</definedName>
    <definedName name="lk" localSheetId="1" hidden="1">#REF!</definedName>
    <definedName name="lk" localSheetId="6" hidden="1">#REF!</definedName>
    <definedName name="lk" localSheetId="5" hidden="1">#REF!</definedName>
    <definedName name="lk" localSheetId="7" hidden="1">#REF!</definedName>
    <definedName name="lk" hidden="1">#REF!</definedName>
    <definedName name="LK.T2" localSheetId="1">#REF!</definedName>
    <definedName name="LK.T2" localSheetId="6">#REF!</definedName>
    <definedName name="LK.T2" localSheetId="7">#REF!</definedName>
    <definedName name="LK.T2">#REF!</definedName>
    <definedName name="LK.T3" localSheetId="1">#REF!</definedName>
    <definedName name="LK.T3" localSheetId="6">#REF!</definedName>
    <definedName name="LK.T3" localSheetId="7">#REF!</definedName>
    <definedName name="LK.T3">#REF!</definedName>
    <definedName name="LK.T4" localSheetId="1">#REF!</definedName>
    <definedName name="LK.T4" localSheetId="6">#REF!</definedName>
    <definedName name="LK.T4" localSheetId="7">#REF!</definedName>
    <definedName name="LK.T4">#REF!</definedName>
    <definedName name="LK.T5" localSheetId="1">#REF!</definedName>
    <definedName name="LK.T5" localSheetId="6">#REF!</definedName>
    <definedName name="LK.T5" localSheetId="7">#REF!</definedName>
    <definedName name="LK.T5">#REF!</definedName>
    <definedName name="LK.T6" localSheetId="1">#REF!</definedName>
    <definedName name="LK.T6" localSheetId="6">#REF!</definedName>
    <definedName name="LK.T6" localSheetId="7">#REF!</definedName>
    <definedName name="LK.T6">#REF!</definedName>
    <definedName name="LK_hathe" localSheetId="1">#REF!</definedName>
    <definedName name="LK_hathe" localSheetId="6">#REF!</definedName>
    <definedName name="LK_hathe" localSheetId="7">#REF!</definedName>
    <definedName name="LK_hathe">#REF!</definedName>
    <definedName name="LLs" localSheetId="1">#REF!</definedName>
    <definedName name="LLs" localSheetId="6">#REF!</definedName>
    <definedName name="LLs" localSheetId="7">#REF!</definedName>
    <definedName name="LLs">#REF!</definedName>
    <definedName name="Lmk" localSheetId="1">#REF!</definedName>
    <definedName name="Lmk" localSheetId="6">#REF!</definedName>
    <definedName name="Lmk" localSheetId="7">#REF!</definedName>
    <definedName name="Lmk">#REF!</definedName>
    <definedName name="Lms" localSheetId="1">#REF!</definedName>
    <definedName name="Lms" localSheetId="6">#REF!</definedName>
    <definedName name="Lms" localSheetId="7">#REF!</definedName>
    <definedName name="Lms">#REF!</definedName>
    <definedName name="Lmt" localSheetId="1">#REF!</definedName>
    <definedName name="Lmt" localSheetId="6">#REF!</definedName>
    <definedName name="Lmt" localSheetId="7">#REF!</definedName>
    <definedName name="Lmt">#REF!</definedName>
    <definedName name="ln">1</definedName>
    <definedName name="Lnsc" localSheetId="1">#REF!</definedName>
    <definedName name="Lnsc" localSheetId="6">#REF!</definedName>
    <definedName name="Lnsc" localSheetId="7">#REF!</definedName>
    <definedName name="Lnsc">#REF!</definedName>
    <definedName name="lntt" localSheetId="1">#REF!</definedName>
    <definedName name="lntt" localSheetId="6">#REF!</definedName>
    <definedName name="lntt" localSheetId="7">#REF!</definedName>
    <definedName name="lntt">#REF!</definedName>
    <definedName name="Lo" localSheetId="1">#REF!</definedName>
    <definedName name="Lo" localSheetId="6">#REF!</definedName>
    <definedName name="Lo" localSheetId="7">#REF!</definedName>
    <definedName name="Lo">#REF!</definedName>
    <definedName name="LoadData" localSheetId="1">#REF!</definedName>
    <definedName name="LoadData" localSheetId="6">#REF!</definedName>
    <definedName name="LoadData" localSheetId="7">#REF!</definedName>
    <definedName name="LoadData">#REF!</definedName>
    <definedName name="LoadingData" localSheetId="1">#REF!</definedName>
    <definedName name="LoadingData" localSheetId="6">#REF!</definedName>
    <definedName name="LoadingData" localSheetId="7">#REF!</definedName>
    <definedName name="LoadingData">#REF!</definedName>
    <definedName name="loai" localSheetId="1">#REF!</definedName>
    <definedName name="loai" localSheetId="6">#REF!</definedName>
    <definedName name="loai" localSheetId="7">#REF!</definedName>
    <definedName name="loai">#REF!</definedName>
    <definedName name="LoÁi_BQL" localSheetId="1">#REF!</definedName>
    <definedName name="LoÁi_BQL" localSheetId="6">#REF!</definedName>
    <definedName name="LoÁi_BQL" localSheetId="7">#REF!</definedName>
    <definedName name="LoÁi_BQL">#REF!</definedName>
    <definedName name="LoÁi_CT" localSheetId="1">#REF!</definedName>
    <definedName name="LoÁi_CT" localSheetId="6">#REF!</definedName>
    <definedName name="LoÁi_CT" localSheetId="7">#REF!</definedName>
    <definedName name="LoÁi_CT">#REF!</definedName>
    <definedName name="LOAI_DUONG" localSheetId="1">#REF!</definedName>
    <definedName name="LOAI_DUONG" localSheetId="6">#REF!</definedName>
    <definedName name="LOAI_DUONG" localSheetId="7">#REF!</definedName>
    <definedName name="LOAI_DUONG">#REF!</definedName>
    <definedName name="Loai_TD" localSheetId="1">#REF!</definedName>
    <definedName name="Loai_TD" localSheetId="6">#REF!</definedName>
    <definedName name="Loai_TD" localSheetId="7">#REF!</definedName>
    <definedName name="Loai_TD">#REF!</definedName>
    <definedName name="LoaiCT" localSheetId="1">#REF!</definedName>
    <definedName name="LoaiCT" localSheetId="6">#REF!</definedName>
    <definedName name="LoaiCT" localSheetId="7">#REF!</definedName>
    <definedName name="LoaiCT">#REF!</definedName>
    <definedName name="LoaixeH" localSheetId="1">#REF!</definedName>
    <definedName name="LoaixeH" localSheetId="6">#REF!</definedName>
    <definedName name="LoaixeH" localSheetId="7">#REF!</definedName>
    <definedName name="LoaixeH">#REF!</definedName>
    <definedName name="LoaixeXB" localSheetId="1">#REF!</definedName>
    <definedName name="LoaixeXB" localSheetId="6">#REF!</definedName>
    <definedName name="LoaixeXB" localSheetId="7">#REF!</definedName>
    <definedName name="LoaixeXB">#REF!</definedName>
    <definedName name="loinhuan" localSheetId="1">#REF!</definedName>
    <definedName name="loinhuan" localSheetId="6">#REF!</definedName>
    <definedName name="loinhuan" localSheetId="7">#REF!</definedName>
    <definedName name="loinhuan">#REF!</definedName>
    <definedName name="lón1" localSheetId="1">#REF!</definedName>
    <definedName name="lón1" localSheetId="6">#REF!</definedName>
    <definedName name="lón1" localSheetId="7">#REF!</definedName>
    <definedName name="lón1">#REF!</definedName>
    <definedName name="lón4" localSheetId="1">#REF!</definedName>
    <definedName name="lón4" localSheetId="6">#REF!</definedName>
    <definedName name="lón4" localSheetId="7">#REF!</definedName>
    <definedName name="lón4">#REF!</definedName>
    <definedName name="long" localSheetId="1">#REF!</definedName>
    <definedName name="long" localSheetId="6">#REF!</definedName>
    <definedName name="long" localSheetId="7">#REF!</definedName>
    <definedName name="long">#REF!</definedName>
    <definedName name="LOOP" localSheetId="1">#REF!</definedName>
    <definedName name="LOOP" localSheetId="6">#REF!</definedName>
    <definedName name="LOOP" localSheetId="7">#REF!</definedName>
    <definedName name="LOOP">#REF!</definedName>
    <definedName name="LPTDDT" localSheetId="1">#REF!</definedName>
    <definedName name="LPTDDT" localSheetId="6">#REF!</definedName>
    <definedName name="LPTDDT" localSheetId="7">#REF!</definedName>
    <definedName name="LPTDDT">#REF!</definedName>
    <definedName name="LPTDTK" localSheetId="1">#REF!</definedName>
    <definedName name="LPTDTK" localSheetId="6">#REF!</definedName>
    <definedName name="LPTDTK" localSheetId="7">#REF!</definedName>
    <definedName name="LPTDTK">#REF!</definedName>
    <definedName name="lrung" localSheetId="1">#REF!</definedName>
    <definedName name="lrung" localSheetId="6">#REF!</definedName>
    <definedName name="lrung" localSheetId="7">#REF!</definedName>
    <definedName name="lrung">#REF!</definedName>
    <definedName name="ltre" localSheetId="1">#REF!</definedName>
    <definedName name="ltre" localSheetId="6">#REF!</definedName>
    <definedName name="ltre" localSheetId="7">#REF!</definedName>
    <definedName name="ltre">#REF!</definedName>
    <definedName name="lu12.2" localSheetId="1">#REF!</definedName>
    <definedName name="lu12.2" localSheetId="6">#REF!</definedName>
    <definedName name="lu12.2" localSheetId="7">#REF!</definedName>
    <definedName name="lu12.2">#REF!</definedName>
    <definedName name="lu14.5" localSheetId="1">#REF!</definedName>
    <definedName name="lu14.5" localSheetId="6">#REF!</definedName>
    <definedName name="lu14.5" localSheetId="7">#REF!</definedName>
    <definedName name="lu14.5">#REF!</definedName>
    <definedName name="lu15.5" localSheetId="1">#REF!</definedName>
    <definedName name="lu15.5" localSheetId="6">#REF!</definedName>
    <definedName name="lu15.5" localSheetId="7">#REF!</definedName>
    <definedName name="lu15.5">#REF!</definedName>
    <definedName name="luc" localSheetId="22" hidden="1">{"'Sheet1'!$L$16"}</definedName>
    <definedName name="luc" localSheetId="24" hidden="1">{"'Sheet1'!$L$16"}</definedName>
    <definedName name="luc" hidden="1">{"'Sheet1'!$L$16"}</definedName>
    <definedName name="lulop16" localSheetId="1">#REF!</definedName>
    <definedName name="lulop16" localSheetId="6">#REF!</definedName>
    <definedName name="lulop16" localSheetId="7">#REF!</definedName>
    <definedName name="lulop16">#REF!</definedName>
    <definedName name="luoichanrac" localSheetId="1">#REF!</definedName>
    <definedName name="luoichanrac" localSheetId="6">#REF!</definedName>
    <definedName name="luoichanrac" localSheetId="7">#REF!</definedName>
    <definedName name="luoichanrac">#REF!</definedName>
    <definedName name="luoncap" localSheetId="1">#REF!</definedName>
    <definedName name="luoncap" localSheetId="6">#REF!</definedName>
    <definedName name="luoncap" localSheetId="7">#REF!</definedName>
    <definedName name="luoncap">#REF!</definedName>
    <definedName name="lurung16" localSheetId="1">#REF!</definedName>
    <definedName name="lurung16" localSheetId="6">#REF!</definedName>
    <definedName name="lurung16" localSheetId="7">#REF!</definedName>
    <definedName name="lurung16">#REF!</definedName>
    <definedName name="luthep10" localSheetId="1">#REF!</definedName>
    <definedName name="luthep10" localSheetId="6">#REF!</definedName>
    <definedName name="luthep10" localSheetId="7">#REF!</definedName>
    <definedName name="luthep10">#REF!</definedName>
    <definedName name="Luy.ke.30.11" localSheetId="1">#REF!</definedName>
    <definedName name="Luy.ke.30.11" localSheetId="6">#REF!</definedName>
    <definedName name="Luy.ke.30.11" localSheetId="7">#REF!</definedName>
    <definedName name="Luy.ke.30.11">#REF!</definedName>
    <definedName name="Luy.ke.31.10" localSheetId="1">#REF!</definedName>
    <definedName name="Luy.ke.31.10" localSheetId="6">#REF!</definedName>
    <definedName name="Luy.ke.31.10" localSheetId="7">#REF!</definedName>
    <definedName name="Luy.ke.31.10">#REF!</definedName>
    <definedName name="lv.." localSheetId="1">#REF!</definedName>
    <definedName name="lv.." localSheetId="6">#REF!</definedName>
    <definedName name="lv.." localSheetId="7">#REF!</definedName>
    <definedName name="lv..">#REF!</definedName>
    <definedName name="lVC" localSheetId="1">#REF!</definedName>
    <definedName name="lVC" localSheetId="6">#REF!</definedName>
    <definedName name="lVC" localSheetId="7">#REF!</definedName>
    <definedName name="lVC">#REF!</definedName>
    <definedName name="lvr.." localSheetId="1">#REF!</definedName>
    <definedName name="lvr.." localSheetId="6">#REF!</definedName>
    <definedName name="lvr.." localSheetId="7">#REF!</definedName>
    <definedName name="lvr..">#REF!</definedName>
    <definedName name="lvt" localSheetId="1">#REF!</definedName>
    <definedName name="lvt" localSheetId="6">#REF!</definedName>
    <definedName name="lvt" localSheetId="7">#REF!</definedName>
    <definedName name="lvt">#REF!</definedName>
    <definedName name="m" localSheetId="22" hidden="1">{"'Sheet1'!$L$16"}</definedName>
    <definedName name="m" localSheetId="24" hidden="1">{"'Sheet1'!$L$16"}</definedName>
    <definedName name="m" hidden="1">{"'Sheet1'!$L$16"}</definedName>
    <definedName name="M_CSCT" localSheetId="1">#REF!</definedName>
    <definedName name="M_CSCT" localSheetId="6">#REF!</definedName>
    <definedName name="M_CSCT" localSheetId="7">#REF!</definedName>
    <definedName name="M_CSCT">#REF!</definedName>
    <definedName name="M_TD" localSheetId="1">#REF!</definedName>
    <definedName name="M_TD" localSheetId="6">#REF!</definedName>
    <definedName name="M_TD" localSheetId="7">#REF!</definedName>
    <definedName name="M_TD">#REF!</definedName>
    <definedName name="M0.4" localSheetId="1">#REF!</definedName>
    <definedName name="M0.4" localSheetId="6">#REF!</definedName>
    <definedName name="M0.4" localSheetId="7">#REF!</definedName>
    <definedName name="M0.4">#REF!</definedName>
    <definedName name="M10.1" localSheetId="1">#REF!</definedName>
    <definedName name="M10.1" localSheetId="6">#REF!</definedName>
    <definedName name="M10.1" localSheetId="7">#REF!</definedName>
    <definedName name="M10.1">#REF!</definedName>
    <definedName name="M10.1a" localSheetId="1">#REF!</definedName>
    <definedName name="M10.1a" localSheetId="6">#REF!</definedName>
    <definedName name="M10.1a" localSheetId="7">#REF!</definedName>
    <definedName name="M10.1a">#REF!</definedName>
    <definedName name="M10.2" localSheetId="1">#REF!</definedName>
    <definedName name="M10.2" localSheetId="6">#REF!</definedName>
    <definedName name="M10.2" localSheetId="7">#REF!</definedName>
    <definedName name="M10.2">#REF!</definedName>
    <definedName name="M10.2a" localSheetId="1">#REF!</definedName>
    <definedName name="M10.2a" localSheetId="6">#REF!</definedName>
    <definedName name="M10.2a" localSheetId="7">#REF!</definedName>
    <definedName name="M10.2a">#REF!</definedName>
    <definedName name="M102bn" localSheetId="1">#REF!</definedName>
    <definedName name="M102bn" localSheetId="6">#REF!</definedName>
    <definedName name="M102bn" localSheetId="7">#REF!</definedName>
    <definedName name="M102bn">#REF!</definedName>
    <definedName name="M102bnvc" localSheetId="1">#REF!</definedName>
    <definedName name="M102bnvc" localSheetId="6">#REF!</definedName>
    <definedName name="M102bnvc" localSheetId="7">#REF!</definedName>
    <definedName name="M102bnvc">#REF!</definedName>
    <definedName name="M10aa1p" localSheetId="1">#REF!</definedName>
    <definedName name="M10aa1p" localSheetId="6">#REF!</definedName>
    <definedName name="M10aa1p" localSheetId="7">#REF!</definedName>
    <definedName name="M10aa1p">#REF!</definedName>
    <definedName name="M10bbnc" localSheetId="1">#REF!</definedName>
    <definedName name="M10bbnc" localSheetId="6">#REF!</definedName>
    <definedName name="M10bbnc" localSheetId="7">#REF!</definedName>
    <definedName name="M10bbnc">#REF!</definedName>
    <definedName name="M10bbvc" localSheetId="1">#REF!</definedName>
    <definedName name="M10bbvc" localSheetId="6">#REF!</definedName>
    <definedName name="M10bbvc" localSheetId="7">#REF!</definedName>
    <definedName name="M10bbvc">#REF!</definedName>
    <definedName name="M10bbvl" localSheetId="1">#REF!</definedName>
    <definedName name="M10bbvl" localSheetId="6">#REF!</definedName>
    <definedName name="M10bbvl" localSheetId="7">#REF!</definedName>
    <definedName name="M10bbvl">#REF!</definedName>
    <definedName name="M122bnvc" localSheetId="1">#REF!</definedName>
    <definedName name="M122bnvc" localSheetId="6">#REF!</definedName>
    <definedName name="M122bnvc" localSheetId="7">#REF!</definedName>
    <definedName name="M122bnvc">#REF!</definedName>
    <definedName name="M12aavl" localSheetId="1">#REF!</definedName>
    <definedName name="M12aavl" localSheetId="6">#REF!</definedName>
    <definedName name="M12aavl" localSheetId="7">#REF!</definedName>
    <definedName name="M12aavl">#REF!</definedName>
    <definedName name="M12ba3p" localSheetId="1">#REF!</definedName>
    <definedName name="M12ba3p" localSheetId="6">#REF!</definedName>
    <definedName name="M12ba3p" localSheetId="7">#REF!</definedName>
    <definedName name="M12ba3p">#REF!</definedName>
    <definedName name="M12bb1p" localSheetId="1">#REF!</definedName>
    <definedName name="M12bb1p" localSheetId="6">#REF!</definedName>
    <definedName name="M12bb1p" localSheetId="7">#REF!</definedName>
    <definedName name="M12bb1p">#REF!</definedName>
    <definedName name="M12cbnc" localSheetId="1">#REF!</definedName>
    <definedName name="M12cbnc" localSheetId="6">#REF!</definedName>
    <definedName name="M12cbnc" localSheetId="7">#REF!</definedName>
    <definedName name="M12cbnc">#REF!</definedName>
    <definedName name="M12cbvl" localSheetId="1">#REF!</definedName>
    <definedName name="M12cbvl" localSheetId="6">#REF!</definedName>
    <definedName name="M12cbvl" localSheetId="7">#REF!</definedName>
    <definedName name="M12cbvl">#REF!</definedName>
    <definedName name="M14bb1p" localSheetId="1">#REF!</definedName>
    <definedName name="M14bb1p" localSheetId="6">#REF!</definedName>
    <definedName name="M14bb1p" localSheetId="7">#REF!</definedName>
    <definedName name="M14bb1p">#REF!</definedName>
    <definedName name="M8a" localSheetId="1">#REF!</definedName>
    <definedName name="M8a" localSheetId="6">#REF!</definedName>
    <definedName name="M8a" localSheetId="7">#REF!</definedName>
    <definedName name="M8a">#REF!</definedName>
    <definedName name="M8aa" localSheetId="1">#REF!</definedName>
    <definedName name="M8aa" localSheetId="6">#REF!</definedName>
    <definedName name="M8aa" localSheetId="7">#REF!</definedName>
    <definedName name="M8aa">#REF!</definedName>
    <definedName name="M8aaHT" localSheetId="1">#REF!</definedName>
    <definedName name="M8aaHT" localSheetId="6">#REF!</definedName>
    <definedName name="M8aaHT" localSheetId="7">#REF!</definedName>
    <definedName name="M8aaHT">#REF!</definedName>
    <definedName name="m8aanc" localSheetId="1">#REF!</definedName>
    <definedName name="m8aanc" localSheetId="6">#REF!</definedName>
    <definedName name="m8aanc" localSheetId="7">#REF!</definedName>
    <definedName name="m8aanc">#REF!</definedName>
    <definedName name="m8aavl" localSheetId="1">#REF!</definedName>
    <definedName name="m8aavl" localSheetId="6">#REF!</definedName>
    <definedName name="m8aavl" localSheetId="7">#REF!</definedName>
    <definedName name="m8aavl">#REF!</definedName>
    <definedName name="M8aHT" localSheetId="1">#REF!</definedName>
    <definedName name="M8aHT" localSheetId="6">#REF!</definedName>
    <definedName name="M8aHT" localSheetId="7">#REF!</definedName>
    <definedName name="M8aHT">#REF!</definedName>
    <definedName name="MA_DML" localSheetId="1">#REF!</definedName>
    <definedName name="MA_DML" localSheetId="6">#REF!</definedName>
    <definedName name="MA_DML" localSheetId="7">#REF!</definedName>
    <definedName name="MA_DML">#REF!</definedName>
    <definedName name="Ma3pnc" localSheetId="1">#REF!</definedName>
    <definedName name="Ma3pnc" localSheetId="6">#REF!</definedName>
    <definedName name="Ma3pnc" localSheetId="7">#REF!</definedName>
    <definedName name="Ma3pnc">#REF!</definedName>
    <definedName name="Ma3pvl" localSheetId="1">#REF!</definedName>
    <definedName name="Ma3pvl" localSheetId="6">#REF!</definedName>
    <definedName name="Ma3pvl" localSheetId="7">#REF!</definedName>
    <definedName name="Ma3pvl">#REF!</definedName>
    <definedName name="Maa3pnc" localSheetId="1">#REF!</definedName>
    <definedName name="Maa3pnc" localSheetId="6">#REF!</definedName>
    <definedName name="Maa3pnc" localSheetId="7">#REF!</definedName>
    <definedName name="Maa3pnc">#REF!</definedName>
    <definedName name="Maa3pvl" localSheetId="1">#REF!</definedName>
    <definedName name="Maa3pvl" localSheetId="6">#REF!</definedName>
    <definedName name="Maa3pvl" localSheetId="7">#REF!</definedName>
    <definedName name="Maa3pvl">#REF!</definedName>
    <definedName name="macbt" localSheetId="1">#REF!</definedName>
    <definedName name="macbt" localSheetId="6">#REF!</definedName>
    <definedName name="macbt" localSheetId="7">#REF!</definedName>
    <definedName name="macbt">#REF!</definedName>
    <definedName name="MACRO" localSheetId="1">#REF!</definedName>
    <definedName name="MACRO" localSheetId="6">#REF!</definedName>
    <definedName name="MACRO" localSheetId="7">#REF!</definedName>
    <definedName name="MACRO">#REF!</definedName>
    <definedName name="Macro2" localSheetId="1">#REF!</definedName>
    <definedName name="Macro2" localSheetId="6">#REF!</definedName>
    <definedName name="Macro2" localSheetId="7">#REF!</definedName>
    <definedName name="Macro2">#REF!</definedName>
    <definedName name="Macro3" localSheetId="1">#REF!</definedName>
    <definedName name="Macro3" localSheetId="6">#REF!</definedName>
    <definedName name="Macro3" localSheetId="7">#REF!</definedName>
    <definedName name="Macro3">#REF!</definedName>
    <definedName name="MACTANG_BD" localSheetId="1">#REF!</definedName>
    <definedName name="MACTANG_BD" localSheetId="6">#REF!</definedName>
    <definedName name="MACTANG_BD" localSheetId="7">#REF!</definedName>
    <definedName name="MACTANG_BD">#REF!</definedName>
    <definedName name="MACTANG_HT_BD" localSheetId="1">#REF!</definedName>
    <definedName name="MACTANG_HT_BD" localSheetId="6">#REF!</definedName>
    <definedName name="MACTANG_HT_BD" localSheetId="7">#REF!</definedName>
    <definedName name="MACTANG_HT_BD">#REF!</definedName>
    <definedName name="MACTANG_HT_KT" localSheetId="1">#REF!</definedName>
    <definedName name="MACTANG_HT_KT" localSheetId="6">#REF!</definedName>
    <definedName name="MACTANG_HT_KT" localSheetId="7">#REF!</definedName>
    <definedName name="MACTANG_HT_KT">#REF!</definedName>
    <definedName name="MACTANG_KT" localSheetId="1">#REF!</definedName>
    <definedName name="MACTANG_KT" localSheetId="6">#REF!</definedName>
    <definedName name="MACTANG_KT" localSheetId="7">#REF!</definedName>
    <definedName name="MACTANG_KT">#REF!</definedName>
    <definedName name="mahang" localSheetId="1">#REF!</definedName>
    <definedName name="mahang" localSheetId="6">#REF!</definedName>
    <definedName name="mahang" localSheetId="7">#REF!</definedName>
    <definedName name="mahang">#REF!</definedName>
    <definedName name="mahang_tondk" localSheetId="1">#REF!</definedName>
    <definedName name="mahang_tondk" localSheetId="6">#REF!</definedName>
    <definedName name="mahang_tondk" localSheetId="7">#REF!</definedName>
    <definedName name="mahang_tondk">#REF!</definedName>
    <definedName name="MAHH_BCX_NL" localSheetId="1">#REF!</definedName>
    <definedName name="MAHH_BCX_NL" localSheetId="6">#REF!</definedName>
    <definedName name="MAHH_BCX_NL" localSheetId="7">#REF!</definedName>
    <definedName name="MAHH_BCX_NL">#REF!</definedName>
    <definedName name="mahieu" localSheetId="1">#REF!</definedName>
    <definedName name="mahieu" localSheetId="6">#REF!</definedName>
    <definedName name="mahieu" localSheetId="7">#REF!</definedName>
    <definedName name="mahieu">#REF!</definedName>
    <definedName name="mai" localSheetId="22" hidden="1">{"'Sheet1'!$L$16"}</definedName>
    <definedName name="mai" localSheetId="24" hidden="1">{"'Sheet1'!$L$16"}</definedName>
    <definedName name="mai" hidden="1">{"'Sheet1'!$L$16"}</definedName>
    <definedName name="MAJ_CON_EQP" localSheetId="1">#REF!</definedName>
    <definedName name="MAJ_CON_EQP" localSheetId="6">#REF!</definedName>
    <definedName name="MAJ_CON_EQP" localSheetId="7">#REF!</definedName>
    <definedName name="MAJ_CON_EQP">#REF!</definedName>
    <definedName name="MakeIt" localSheetId="1">#REF!</definedName>
    <definedName name="MakeIt" localSheetId="6">#REF!</definedName>
    <definedName name="MakeIt" localSheetId="7">#REF!</definedName>
    <definedName name="MakeIt">#REF!</definedName>
    <definedName name="Mat_cau" localSheetId="1">#REF!</definedName>
    <definedName name="Mat_cau" localSheetId="6">#REF!</definedName>
    <definedName name="Mat_cau" localSheetId="7">#REF!</definedName>
    <definedName name="Mat_cau">#REF!</definedName>
    <definedName name="matbang" localSheetId="22" hidden="1">{"'Sheet1'!$L$16"}</definedName>
    <definedName name="matbang" localSheetId="24" hidden="1">{"'Sheet1'!$L$16"}</definedName>
    <definedName name="matbang" hidden="1">{"'Sheet1'!$L$16"}</definedName>
    <definedName name="MATP_BCN_TP" localSheetId="1">#REF!</definedName>
    <definedName name="MATP_BCN_TP" localSheetId="6">#REF!</definedName>
    <definedName name="MATP_BCN_TP" localSheetId="7">#REF!</definedName>
    <definedName name="MATP_BCN_TP">#REF!</definedName>
    <definedName name="MATP_BCX_NL" localSheetId="1">#REF!</definedName>
    <definedName name="MATP_BCX_NL" localSheetId="6">#REF!</definedName>
    <definedName name="MATP_BCX_NL" localSheetId="7">#REF!</definedName>
    <definedName name="MATP_BCX_NL">#REF!</definedName>
    <definedName name="MATP_GT" localSheetId="1">#REF!</definedName>
    <definedName name="MATP_GT" localSheetId="6">#REF!</definedName>
    <definedName name="MATP_GT" localSheetId="7">#REF!</definedName>
    <definedName name="MATP_GT">#REF!</definedName>
    <definedName name="MATP_GIATHANH" localSheetId="1">#REF!</definedName>
    <definedName name="MATP_GIATHANH" localSheetId="6">#REF!</definedName>
    <definedName name="MATP_GIATHANH" localSheetId="7">#REF!</definedName>
    <definedName name="MATP_GIATHANH">#REF!</definedName>
    <definedName name="MAVANKHUON" localSheetId="1">#REF!</definedName>
    <definedName name="MAVANKHUON" localSheetId="6">#REF!</definedName>
    <definedName name="MAVANKHUON" localSheetId="7">#REF!</definedName>
    <definedName name="MAVANKHUON">#REF!</definedName>
    <definedName name="MaViet" localSheetId="1">#REF!</definedName>
    <definedName name="MaViet" localSheetId="6">#REF!</definedName>
    <definedName name="MaViet" localSheetId="7">#REF!</definedName>
    <definedName name="MaViet">#REF!</definedName>
    <definedName name="MAVLTHDN" localSheetId="1">#REF!</definedName>
    <definedName name="MAVLTHDN" localSheetId="6">#REF!</definedName>
    <definedName name="MAVLTHDN" localSheetId="7">#REF!</definedName>
    <definedName name="MAVLTHDN">#REF!</definedName>
    <definedName name="MAVLV" localSheetId="1">#REF!</definedName>
    <definedName name="MAVLV" localSheetId="6">#REF!</definedName>
    <definedName name="MAVLV" localSheetId="7">#REF!</definedName>
    <definedName name="MAVLV">#REF!</definedName>
    <definedName name="maybua" localSheetId="1">#REF!</definedName>
    <definedName name="maybua" localSheetId="6">#REF!</definedName>
    <definedName name="maybua" localSheetId="7">#REF!</definedName>
    <definedName name="maybua">#REF!</definedName>
    <definedName name="maycay" localSheetId="1">#REF!</definedName>
    <definedName name="maycay" localSheetId="6">#REF!</definedName>
    <definedName name="maycay" localSheetId="7">#REF!</definedName>
    <definedName name="maycay">#REF!</definedName>
    <definedName name="maykhoan" localSheetId="1">#REF!</definedName>
    <definedName name="maykhoan" localSheetId="6">#REF!</definedName>
    <definedName name="maykhoan" localSheetId="7">#REF!</definedName>
    <definedName name="maykhoan">#REF!</definedName>
    <definedName name="mayrhhbtn100" localSheetId="1">#REF!</definedName>
    <definedName name="mayrhhbtn100" localSheetId="6">#REF!</definedName>
    <definedName name="mayrhhbtn100" localSheetId="7">#REF!</definedName>
    <definedName name="mayrhhbtn100">#REF!</definedName>
    <definedName name="mayrhhbtn65" localSheetId="1">#REF!</definedName>
    <definedName name="mayrhhbtn65" localSheetId="6">#REF!</definedName>
    <definedName name="mayrhhbtn65" localSheetId="7">#REF!</definedName>
    <definedName name="mayrhhbtn65">#REF!</definedName>
    <definedName name="maythepnaphl" localSheetId="1">#REF!</definedName>
    <definedName name="maythepnaphl" localSheetId="6">#REF!</definedName>
    <definedName name="maythepnaphl" localSheetId="7">#REF!</definedName>
    <definedName name="maythepnaphl">#REF!</definedName>
    <definedName name="mayui" localSheetId="1">#REF!</definedName>
    <definedName name="mayui" localSheetId="6">#REF!</definedName>
    <definedName name="mayui" localSheetId="7">#REF!</definedName>
    <definedName name="mayui">#REF!</definedName>
    <definedName name="mayui110" localSheetId="1">#REF!</definedName>
    <definedName name="mayui110" localSheetId="6">#REF!</definedName>
    <definedName name="mayui110" localSheetId="7">#REF!</definedName>
    <definedName name="mayui110">#REF!</definedName>
    <definedName name="mb" localSheetId="1">#REF!</definedName>
    <definedName name="mb" localSheetId="6">#REF!</definedName>
    <definedName name="mb" localSheetId="7">#REF!</definedName>
    <definedName name="mb">#REF!</definedName>
    <definedName name="MB20nc" localSheetId="1">#REF!</definedName>
    <definedName name="MB20nc" localSheetId="6">#REF!</definedName>
    <definedName name="MB20nc" localSheetId="7">#REF!</definedName>
    <definedName name="MB20nc">#REF!</definedName>
    <definedName name="MB20vc" localSheetId="1">#REF!</definedName>
    <definedName name="MB20vc" localSheetId="6">#REF!</definedName>
    <definedName name="MB20vc" localSheetId="7">#REF!</definedName>
    <definedName name="MB20vc">#REF!</definedName>
    <definedName name="MB20vl" localSheetId="1">#REF!</definedName>
    <definedName name="MB20vl" localSheetId="6">#REF!</definedName>
    <definedName name="MB20vl" localSheetId="7">#REF!</definedName>
    <definedName name="MB20vl">#REF!</definedName>
    <definedName name="Mba1p" localSheetId="1">#REF!</definedName>
    <definedName name="Mba1p" localSheetId="6">#REF!</definedName>
    <definedName name="Mba1p" localSheetId="7">#REF!</definedName>
    <definedName name="Mba1p">#REF!</definedName>
    <definedName name="Mba3p" localSheetId="1">#REF!</definedName>
    <definedName name="Mba3p" localSheetId="6">#REF!</definedName>
    <definedName name="Mba3p" localSheetId="7">#REF!</definedName>
    <definedName name="Mba3p">#REF!</definedName>
    <definedName name="mbangtai10" localSheetId="1">#REF!</definedName>
    <definedName name="mbangtai10" localSheetId="6">#REF!</definedName>
    <definedName name="mbangtai10" localSheetId="7">#REF!</definedName>
    <definedName name="mbangtai10">#REF!</definedName>
    <definedName name="mbangtai100" localSheetId="1">#REF!</definedName>
    <definedName name="mbangtai100" localSheetId="6">#REF!</definedName>
    <definedName name="mbangtai100" localSheetId="7">#REF!</definedName>
    <definedName name="mbangtai100">#REF!</definedName>
    <definedName name="mbangtai15" localSheetId="1">#REF!</definedName>
    <definedName name="mbangtai15" localSheetId="6">#REF!</definedName>
    <definedName name="mbangtai15" localSheetId="7">#REF!</definedName>
    <definedName name="mbangtai15">#REF!</definedName>
    <definedName name="mbangtai150" localSheetId="1">#REF!</definedName>
    <definedName name="mbangtai150" localSheetId="6">#REF!</definedName>
    <definedName name="mbangtai150" localSheetId="7">#REF!</definedName>
    <definedName name="mbangtai150">#REF!</definedName>
    <definedName name="mbangtai25" localSheetId="1">#REF!</definedName>
    <definedName name="mbangtai25" localSheetId="6">#REF!</definedName>
    <definedName name="mbangtai25" localSheetId="7">#REF!</definedName>
    <definedName name="mbangtai25">#REF!</definedName>
    <definedName name="Mbb3p" localSheetId="1">#REF!</definedName>
    <definedName name="Mbb3p" localSheetId="6">#REF!</definedName>
    <definedName name="Mbb3p" localSheetId="7">#REF!</definedName>
    <definedName name="Mbb3p">#REF!</definedName>
    <definedName name="Mbn1p" localSheetId="1">#REF!</definedName>
    <definedName name="Mbn1p" localSheetId="6">#REF!</definedName>
    <definedName name="Mbn1p" localSheetId="7">#REF!</definedName>
    <definedName name="Mbn1p">#REF!</definedName>
    <definedName name="mbombtth50" localSheetId="1">#REF!</definedName>
    <definedName name="mbombtth50" localSheetId="6">#REF!</definedName>
    <definedName name="mbombtth50" localSheetId="7">#REF!</definedName>
    <definedName name="mbombtth50">#REF!</definedName>
    <definedName name="mbombtth60" localSheetId="1">#REF!</definedName>
    <definedName name="mbombtth60" localSheetId="6">#REF!</definedName>
    <definedName name="mbombtth60" localSheetId="7">#REF!</definedName>
    <definedName name="mbombtth60">#REF!</definedName>
    <definedName name="mbomdien0.55" localSheetId="1">#REF!</definedName>
    <definedName name="mbomdien0.55" localSheetId="6">#REF!</definedName>
    <definedName name="mbomdien0.55" localSheetId="7">#REF!</definedName>
    <definedName name="mbomdien0.55">#REF!</definedName>
    <definedName name="mbomdien0.75" localSheetId="1">#REF!</definedName>
    <definedName name="mbomdien0.75" localSheetId="6">#REF!</definedName>
    <definedName name="mbomdien0.75" localSheetId="7">#REF!</definedName>
    <definedName name="mbomdien0.75">#REF!</definedName>
    <definedName name="mbomdien1.1" localSheetId="1">#REF!</definedName>
    <definedName name="mbomdien1.1" localSheetId="6">#REF!</definedName>
    <definedName name="mbomdien1.1" localSheetId="7">#REF!</definedName>
    <definedName name="mbomdien1.1">#REF!</definedName>
    <definedName name="mbomdien1.5" localSheetId="1">#REF!</definedName>
    <definedName name="mbomdien1.5" localSheetId="6">#REF!</definedName>
    <definedName name="mbomdien1.5" localSheetId="7">#REF!</definedName>
    <definedName name="mbomdien1.5">#REF!</definedName>
    <definedName name="mbomdien10" localSheetId="1">#REF!</definedName>
    <definedName name="mbomdien10" localSheetId="6">#REF!</definedName>
    <definedName name="mbomdien10" localSheetId="7">#REF!</definedName>
    <definedName name="mbomdien10">#REF!</definedName>
    <definedName name="mbomdien113" localSheetId="1">#REF!</definedName>
    <definedName name="mbomdien113" localSheetId="6">#REF!</definedName>
    <definedName name="mbomdien113" localSheetId="7">#REF!</definedName>
    <definedName name="mbomdien113">#REF!</definedName>
    <definedName name="mbomdien14" localSheetId="1">#REF!</definedName>
    <definedName name="mbomdien14" localSheetId="6">#REF!</definedName>
    <definedName name="mbomdien14" localSheetId="7">#REF!</definedName>
    <definedName name="mbomdien14">#REF!</definedName>
    <definedName name="mbomdien2" localSheetId="1">#REF!</definedName>
    <definedName name="mbomdien2" localSheetId="6">#REF!</definedName>
    <definedName name="mbomdien2" localSheetId="7">#REF!</definedName>
    <definedName name="mbomdien2">#REF!</definedName>
    <definedName name="mbomdien2.8" localSheetId="1">#REF!</definedName>
    <definedName name="mbomdien2.8" localSheetId="6">#REF!</definedName>
    <definedName name="mbomdien2.8" localSheetId="7">#REF!</definedName>
    <definedName name="mbomdien2.8">#REF!</definedName>
    <definedName name="mbomdien20" localSheetId="1">#REF!</definedName>
    <definedName name="mbomdien20" localSheetId="6">#REF!</definedName>
    <definedName name="mbomdien20" localSheetId="7">#REF!</definedName>
    <definedName name="mbomdien20">#REF!</definedName>
    <definedName name="mbomdien22" localSheetId="1">#REF!</definedName>
    <definedName name="mbomdien22" localSheetId="6">#REF!</definedName>
    <definedName name="mbomdien22" localSheetId="7">#REF!</definedName>
    <definedName name="mbomdien22">#REF!</definedName>
    <definedName name="mbomdien28" localSheetId="1">#REF!</definedName>
    <definedName name="mbomdien28" localSheetId="6">#REF!</definedName>
    <definedName name="mbomdien28" localSheetId="7">#REF!</definedName>
    <definedName name="mbomdien28">#REF!</definedName>
    <definedName name="mbomdien30" localSheetId="1">#REF!</definedName>
    <definedName name="mbomdien30" localSheetId="6">#REF!</definedName>
    <definedName name="mbomdien30" localSheetId="7">#REF!</definedName>
    <definedName name="mbomdien30">#REF!</definedName>
    <definedName name="mbomdien4" localSheetId="1">#REF!</definedName>
    <definedName name="mbomdien4" localSheetId="6">#REF!</definedName>
    <definedName name="mbomdien4" localSheetId="7">#REF!</definedName>
    <definedName name="mbomdien4">#REF!</definedName>
    <definedName name="mbomdien4.5" localSheetId="1">#REF!</definedName>
    <definedName name="mbomdien4.5" localSheetId="6">#REF!</definedName>
    <definedName name="mbomdien4.5" localSheetId="7">#REF!</definedName>
    <definedName name="mbomdien4.5">#REF!</definedName>
    <definedName name="mbomdien40" localSheetId="1">#REF!</definedName>
    <definedName name="mbomdien40" localSheetId="6">#REF!</definedName>
    <definedName name="mbomdien40" localSheetId="7">#REF!</definedName>
    <definedName name="mbomdien40">#REF!</definedName>
    <definedName name="mbomdien50" localSheetId="1">#REF!</definedName>
    <definedName name="mbomdien50" localSheetId="6">#REF!</definedName>
    <definedName name="mbomdien50" localSheetId="7">#REF!</definedName>
    <definedName name="mbomdien50">#REF!</definedName>
    <definedName name="mbomdien55" localSheetId="1">#REF!</definedName>
    <definedName name="mbomdien55" localSheetId="6">#REF!</definedName>
    <definedName name="mbomdien55" localSheetId="7">#REF!</definedName>
    <definedName name="mbomdien55">#REF!</definedName>
    <definedName name="mbomdien7" localSheetId="1">#REF!</definedName>
    <definedName name="mbomdien7" localSheetId="6">#REF!</definedName>
    <definedName name="mbomdien7" localSheetId="7">#REF!</definedName>
    <definedName name="mbomdien7">#REF!</definedName>
    <definedName name="mbomdien75" localSheetId="1">#REF!</definedName>
    <definedName name="mbomdien75" localSheetId="6">#REF!</definedName>
    <definedName name="mbomdien75" localSheetId="7">#REF!</definedName>
    <definedName name="mbomdien75">#REF!</definedName>
    <definedName name="mbomth10" localSheetId="1">#REF!</definedName>
    <definedName name="mbomth10" localSheetId="6">#REF!</definedName>
    <definedName name="mbomth10" localSheetId="7">#REF!</definedName>
    <definedName name="mbomth10">#REF!</definedName>
    <definedName name="mbomth100" localSheetId="1">#REF!</definedName>
    <definedName name="mbomth100" localSheetId="6">#REF!</definedName>
    <definedName name="mbomth100" localSheetId="7">#REF!</definedName>
    <definedName name="mbomth100">#REF!</definedName>
    <definedName name="mbomth15" localSheetId="1">#REF!</definedName>
    <definedName name="mbomth15" localSheetId="6">#REF!</definedName>
    <definedName name="mbomth15" localSheetId="7">#REF!</definedName>
    <definedName name="mbomth15">#REF!</definedName>
    <definedName name="mbomth150" localSheetId="1">#REF!</definedName>
    <definedName name="mbomth150" localSheetId="6">#REF!</definedName>
    <definedName name="mbomth150" localSheetId="7">#REF!</definedName>
    <definedName name="mbomth150">#REF!</definedName>
    <definedName name="mbomth20" localSheetId="1">#REF!</definedName>
    <definedName name="mbomth20" localSheetId="6">#REF!</definedName>
    <definedName name="mbomth20" localSheetId="7">#REF!</definedName>
    <definedName name="mbomth20">#REF!</definedName>
    <definedName name="mbomth37" localSheetId="1">#REF!</definedName>
    <definedName name="mbomth37" localSheetId="6">#REF!</definedName>
    <definedName name="mbomth37" localSheetId="7">#REF!</definedName>
    <definedName name="mbomth37">#REF!</definedName>
    <definedName name="mbomth45" localSheetId="1">#REF!</definedName>
    <definedName name="mbomth45" localSheetId="6">#REF!</definedName>
    <definedName name="mbomth45" localSheetId="7">#REF!</definedName>
    <definedName name="mbomth45">#REF!</definedName>
    <definedName name="mbomth5" localSheetId="1">#REF!</definedName>
    <definedName name="mbomth5" localSheetId="6">#REF!</definedName>
    <definedName name="mbomth5" localSheetId="7">#REF!</definedName>
    <definedName name="mbomth5">#REF!</definedName>
    <definedName name="mbomth5.5" localSheetId="1">#REF!</definedName>
    <definedName name="mbomth5.5" localSheetId="6">#REF!</definedName>
    <definedName name="mbomth5.5" localSheetId="7">#REF!</definedName>
    <definedName name="mbomth5.5">#REF!</definedName>
    <definedName name="mbomth7" localSheetId="1">#REF!</definedName>
    <definedName name="mbomth7" localSheetId="6">#REF!</definedName>
    <definedName name="mbomth7" localSheetId="7">#REF!</definedName>
    <definedName name="mbomth7">#REF!</definedName>
    <definedName name="mbomth7.5" localSheetId="1">#REF!</definedName>
    <definedName name="mbomth7.5" localSheetId="6">#REF!</definedName>
    <definedName name="mbomth7.5" localSheetId="7">#REF!</definedName>
    <definedName name="mbomth7.5">#REF!</definedName>
    <definedName name="mbomth75" localSheetId="1">#REF!</definedName>
    <definedName name="mbomth75" localSheetId="6">#REF!</definedName>
    <definedName name="mbomth75" localSheetId="7">#REF!</definedName>
    <definedName name="mbomth75">#REF!</definedName>
    <definedName name="mbomthxang3" localSheetId="1">#REF!</definedName>
    <definedName name="mbomthxang3" localSheetId="6">#REF!</definedName>
    <definedName name="mbomthxang3" localSheetId="7">#REF!</definedName>
    <definedName name="mbomthxang3">#REF!</definedName>
    <definedName name="mbomthxang4" localSheetId="1">#REF!</definedName>
    <definedName name="mbomthxang4" localSheetId="6">#REF!</definedName>
    <definedName name="mbomthxang4" localSheetId="7">#REF!</definedName>
    <definedName name="mbomthxang4">#REF!</definedName>
    <definedName name="mbomthxang6" localSheetId="1">#REF!</definedName>
    <definedName name="mbomthxang6" localSheetId="6">#REF!</definedName>
    <definedName name="mbomthxang6" localSheetId="7">#REF!</definedName>
    <definedName name="mbomthxang6">#REF!</definedName>
    <definedName name="mbomthxang7" localSheetId="1">#REF!</definedName>
    <definedName name="mbomthxang7" localSheetId="6">#REF!</definedName>
    <definedName name="mbomthxang7" localSheetId="7">#REF!</definedName>
    <definedName name="mbomthxang7">#REF!</definedName>
    <definedName name="mbomthxang8" localSheetId="1">#REF!</definedName>
    <definedName name="mbomthxang8" localSheetId="6">#REF!</definedName>
    <definedName name="mbomthxang8" localSheetId="7">#REF!</definedName>
    <definedName name="mbomthxang8">#REF!</definedName>
    <definedName name="mbomvua2" localSheetId="1">#REF!</definedName>
    <definedName name="mbomvua2" localSheetId="6">#REF!</definedName>
    <definedName name="mbomvua2" localSheetId="7">#REF!</definedName>
    <definedName name="mbomvua2">#REF!</definedName>
    <definedName name="mbomvua4" localSheetId="1">#REF!</definedName>
    <definedName name="mbomvua4" localSheetId="6">#REF!</definedName>
    <definedName name="mbomvua4" localSheetId="7">#REF!</definedName>
    <definedName name="mbomvua4">#REF!</definedName>
    <definedName name="mbomvua6" localSheetId="1">#REF!</definedName>
    <definedName name="mbomvua6" localSheetId="6">#REF!</definedName>
    <definedName name="mbomvua6" localSheetId="7">#REF!</definedName>
    <definedName name="mbomvua6">#REF!</definedName>
    <definedName name="mbomvua9" localSheetId="1">#REF!</definedName>
    <definedName name="mbomvua9" localSheetId="6">#REF!</definedName>
    <definedName name="mbomvua9" localSheetId="7">#REF!</definedName>
    <definedName name="mbomvua9">#REF!</definedName>
    <definedName name="mbt" localSheetId="1">#REF!</definedName>
    <definedName name="mbt" localSheetId="6">#REF!</definedName>
    <definedName name="mbt" localSheetId="7">#REF!</definedName>
    <definedName name="mbt">#REF!</definedName>
    <definedName name="mbuacankhi1.5" localSheetId="1">#REF!</definedName>
    <definedName name="mbuacankhi1.5" localSheetId="6">#REF!</definedName>
    <definedName name="mbuacankhi1.5" localSheetId="7">#REF!</definedName>
    <definedName name="mbuacankhi1.5">#REF!</definedName>
    <definedName name="mbuadcocnoi2.5" localSheetId="1">#REF!</definedName>
    <definedName name="mbuadcocnoi2.5" localSheetId="6">#REF!</definedName>
    <definedName name="mbuadcocnoi2.5" localSheetId="7">#REF!</definedName>
    <definedName name="mbuadcocnoi2.5">#REF!</definedName>
    <definedName name="mbuadray1.2" localSheetId="1">#REF!</definedName>
    <definedName name="mbuadray1.2" localSheetId="6">#REF!</definedName>
    <definedName name="mbuadray1.2" localSheetId="7">#REF!</definedName>
    <definedName name="mbuadray1.2">#REF!</definedName>
    <definedName name="mbuadray1.8" localSheetId="1">#REF!</definedName>
    <definedName name="mbuadray1.8" localSheetId="6">#REF!</definedName>
    <definedName name="mbuadray1.8" localSheetId="7">#REF!</definedName>
    <definedName name="mbuadray1.8">#REF!</definedName>
    <definedName name="mbuadray2.2" localSheetId="1">#REF!</definedName>
    <definedName name="mbuadray2.2" localSheetId="6">#REF!</definedName>
    <definedName name="mbuadray2.2" localSheetId="7">#REF!</definedName>
    <definedName name="mbuadray2.2">#REF!</definedName>
    <definedName name="mbuadray2.5" localSheetId="1">#REF!</definedName>
    <definedName name="mbuadray2.5" localSheetId="6">#REF!</definedName>
    <definedName name="mbuadray2.5" localSheetId="7">#REF!</definedName>
    <definedName name="mbuadray2.5">#REF!</definedName>
    <definedName name="mbuadray3.5" localSheetId="1">#REF!</definedName>
    <definedName name="mbuadray3.5" localSheetId="6">#REF!</definedName>
    <definedName name="mbuadray3.5" localSheetId="7">#REF!</definedName>
    <definedName name="mbuadray3.5">#REF!</definedName>
    <definedName name="mbuarung170" localSheetId="1">#REF!</definedName>
    <definedName name="mbuarung170" localSheetId="6">#REF!</definedName>
    <definedName name="mbuarung170" localSheetId="7">#REF!</definedName>
    <definedName name="mbuarung170">#REF!</definedName>
    <definedName name="mbuarung40" localSheetId="1">#REF!</definedName>
    <definedName name="mbuarung40" localSheetId="6">#REF!</definedName>
    <definedName name="mbuarung40" localSheetId="7">#REF!</definedName>
    <definedName name="mbuarung40">#REF!</definedName>
    <definedName name="mbuarung50" localSheetId="1">#REF!</definedName>
    <definedName name="mbuarung50" localSheetId="6">#REF!</definedName>
    <definedName name="mbuarung50" localSheetId="7">#REF!</definedName>
    <definedName name="mbuarung50">#REF!</definedName>
    <definedName name="mbuarungccatth60" localSheetId="1">#REF!</definedName>
    <definedName name="mbuarungccatth60" localSheetId="6">#REF!</definedName>
    <definedName name="mbuarungccatth60" localSheetId="7">#REF!</definedName>
    <definedName name="mbuarungccatth60">#REF!</definedName>
    <definedName name="mbuathbx0.6" localSheetId="1">#REF!</definedName>
    <definedName name="mbuathbx0.6" localSheetId="6">#REF!</definedName>
    <definedName name="mbuathbx0.6" localSheetId="7">#REF!</definedName>
    <definedName name="mbuathbx0.6">#REF!</definedName>
    <definedName name="mbuathbx1.2" localSheetId="1">#REF!</definedName>
    <definedName name="mbuathbx1.2" localSheetId="6">#REF!</definedName>
    <definedName name="mbuathbx1.2" localSheetId="7">#REF!</definedName>
    <definedName name="mbuathbx1.2">#REF!</definedName>
    <definedName name="mbuathbx1.8" localSheetId="1">#REF!</definedName>
    <definedName name="mbuathbx1.8" localSheetId="6">#REF!</definedName>
    <definedName name="mbuathbx1.8" localSheetId="7">#REF!</definedName>
    <definedName name="mbuathbx1.8">#REF!</definedName>
    <definedName name="mbuathbx3.5" localSheetId="1">#REF!</definedName>
    <definedName name="mbuathbx3.5" localSheetId="6">#REF!</definedName>
    <definedName name="mbuathbx3.5" localSheetId="7">#REF!</definedName>
    <definedName name="mbuathbx3.5">#REF!</definedName>
    <definedName name="mbuathbx4.5" localSheetId="1">#REF!</definedName>
    <definedName name="mbuathbx4.5" localSheetId="6">#REF!</definedName>
    <definedName name="mbuathbx4.5" localSheetId="7">#REF!</definedName>
    <definedName name="mbuathbx4.5">#REF!</definedName>
    <definedName name="MC" localSheetId="1">#REF!</definedName>
    <definedName name="MC" localSheetId="6">#REF!</definedName>
    <definedName name="MC" localSheetId="7">#REF!</definedName>
    <definedName name="MC">#REF!</definedName>
    <definedName name="mcambactham1" localSheetId="1">#REF!</definedName>
    <definedName name="mcambactham1" localSheetId="6">#REF!</definedName>
    <definedName name="mcambactham1" localSheetId="7">#REF!</definedName>
    <definedName name="mcambactham1">#REF!</definedName>
    <definedName name="mcano30" localSheetId="1">#REF!</definedName>
    <definedName name="mcano30" localSheetId="6">#REF!</definedName>
    <definedName name="mcano30" localSheetId="7">#REF!</definedName>
    <definedName name="mcano30">#REF!</definedName>
    <definedName name="mcano75" localSheetId="1">#REF!</definedName>
    <definedName name="mcano75" localSheetId="6">#REF!</definedName>
    <definedName name="mcano75" localSheetId="7">#REF!</definedName>
    <definedName name="mcano75">#REF!</definedName>
    <definedName name="mcap1g10" localSheetId="1">#REF!</definedName>
    <definedName name="mcap1g10" localSheetId="6">#REF!</definedName>
    <definedName name="mcap1g10" localSheetId="7">#REF!</definedName>
    <definedName name="mcap1g10">#REF!</definedName>
    <definedName name="mcap1g16" localSheetId="1">#REF!</definedName>
    <definedName name="mcap1g16" localSheetId="6">#REF!</definedName>
    <definedName name="mcap1g16" localSheetId="7">#REF!</definedName>
    <definedName name="mcap1g16">#REF!</definedName>
    <definedName name="mcap1g25" localSheetId="1">#REF!</definedName>
    <definedName name="mcap1g25" localSheetId="6">#REF!</definedName>
    <definedName name="mcap1g25" localSheetId="7">#REF!</definedName>
    <definedName name="mcap1g25">#REF!</definedName>
    <definedName name="mcap1g9" localSheetId="1">#REF!</definedName>
    <definedName name="mcap1g9" localSheetId="6">#REF!</definedName>
    <definedName name="mcap1g9" localSheetId="7">#REF!</definedName>
    <definedName name="mcap1g9">#REF!</definedName>
    <definedName name="mcatdot2.8" localSheetId="1">#REF!</definedName>
    <definedName name="mcatdot2.8" localSheetId="6">#REF!</definedName>
    <definedName name="mcatdot2.8" localSheetId="7">#REF!</definedName>
    <definedName name="mcatdot2.8">#REF!</definedName>
    <definedName name="mcatong5" localSheetId="1">#REF!</definedName>
    <definedName name="mcatong5" localSheetId="6">#REF!</definedName>
    <definedName name="mcatong5" localSheetId="7">#REF!</definedName>
    <definedName name="mcatong5">#REF!</definedName>
    <definedName name="mcatton15" localSheetId="1">#REF!</definedName>
    <definedName name="mcatton15" localSheetId="6">#REF!</definedName>
    <definedName name="mcatton15" localSheetId="7">#REF!</definedName>
    <definedName name="mcatton15">#REF!</definedName>
    <definedName name="mcatuonthep5" localSheetId="1">#REF!</definedName>
    <definedName name="mcatuonthep5" localSheetId="6">#REF!</definedName>
    <definedName name="mcatuonthep5" localSheetId="7">#REF!</definedName>
    <definedName name="mcatuonthep5">#REF!</definedName>
    <definedName name="mcaulongmon10" localSheetId="1">#REF!</definedName>
    <definedName name="mcaulongmon10" localSheetId="6">#REF!</definedName>
    <definedName name="mcaulongmon10" localSheetId="7">#REF!</definedName>
    <definedName name="mcaulongmon10">#REF!</definedName>
    <definedName name="mcaulongmon30" localSheetId="1">#REF!</definedName>
    <definedName name="mcaulongmon30" localSheetId="6">#REF!</definedName>
    <definedName name="mcaulongmon30" localSheetId="7">#REF!</definedName>
    <definedName name="mcaulongmon30">#REF!</definedName>
    <definedName name="mcaulongmon60" localSheetId="1">#REF!</definedName>
    <definedName name="mcaulongmon60" localSheetId="6">#REF!</definedName>
    <definedName name="mcaulongmon60" localSheetId="7">#REF!</definedName>
    <definedName name="mcaulongmon60">#REF!</definedName>
    <definedName name="mcauray20" localSheetId="1">#REF!</definedName>
    <definedName name="mcauray20" localSheetId="6">#REF!</definedName>
    <definedName name="mcauray20" localSheetId="7">#REF!</definedName>
    <definedName name="mcauray20">#REF!</definedName>
    <definedName name="mcauray25" localSheetId="1">#REF!</definedName>
    <definedName name="mcauray25" localSheetId="6">#REF!</definedName>
    <definedName name="mcauray25" localSheetId="7">#REF!</definedName>
    <definedName name="mcauray25">#REF!</definedName>
    <definedName name="mcayxoidk108" localSheetId="1">#REF!</definedName>
    <definedName name="mcayxoidk108" localSheetId="6">#REF!</definedName>
    <definedName name="mcayxoidk108" localSheetId="7">#REF!</definedName>
    <definedName name="mcayxoidk108">#REF!</definedName>
    <definedName name="mcayxoidk60" localSheetId="1">#REF!</definedName>
    <definedName name="mcayxoidk60" localSheetId="6">#REF!</definedName>
    <definedName name="mcayxoidk60" localSheetId="7">#REF!</definedName>
    <definedName name="mcayxoidk60">#REF!</definedName>
    <definedName name="mcayxoidk80" localSheetId="1">#REF!</definedName>
    <definedName name="mcayxoidk80" localSheetId="6">#REF!</definedName>
    <definedName name="mcayxoidk80" localSheetId="7">#REF!</definedName>
    <definedName name="mcayxoidk80">#REF!</definedName>
    <definedName name="mcbt" localSheetId="1">#REF!</definedName>
    <definedName name="mcbt" localSheetId="6">#REF!</definedName>
    <definedName name="mcbt" localSheetId="7">#REF!</definedName>
    <definedName name="mcbt">#REF!</definedName>
    <definedName name="mccaubh10" localSheetId="1">#REF!</definedName>
    <definedName name="mccaubh10" localSheetId="6">#REF!</definedName>
    <definedName name="mccaubh10" localSheetId="7">#REF!</definedName>
    <definedName name="mccaubh10">#REF!</definedName>
    <definedName name="mccaubh16" localSheetId="1">#REF!</definedName>
    <definedName name="mccaubh16" localSheetId="6">#REF!</definedName>
    <definedName name="mccaubh16" localSheetId="7">#REF!</definedName>
    <definedName name="mccaubh16">#REF!</definedName>
    <definedName name="mccaubh25" localSheetId="1">#REF!</definedName>
    <definedName name="mccaubh25" localSheetId="6">#REF!</definedName>
    <definedName name="mccaubh25" localSheetId="7">#REF!</definedName>
    <definedName name="mccaubh25">#REF!</definedName>
    <definedName name="mccaubh3" localSheetId="1">#REF!</definedName>
    <definedName name="mccaubh3" localSheetId="6">#REF!</definedName>
    <definedName name="mccaubh3" localSheetId="7">#REF!</definedName>
    <definedName name="mccaubh3">#REF!</definedName>
    <definedName name="mccaubh4" localSheetId="1">#REF!</definedName>
    <definedName name="mccaubh4" localSheetId="6">#REF!</definedName>
    <definedName name="mccaubh4" localSheetId="7">#REF!</definedName>
    <definedName name="mccaubh4">#REF!</definedName>
    <definedName name="mccaubh40" localSheetId="1">#REF!</definedName>
    <definedName name="mccaubh40" localSheetId="6">#REF!</definedName>
    <definedName name="mccaubh40" localSheetId="7">#REF!</definedName>
    <definedName name="mccaubh40">#REF!</definedName>
    <definedName name="mccaubh5" localSheetId="1">#REF!</definedName>
    <definedName name="mccaubh5" localSheetId="6">#REF!</definedName>
    <definedName name="mccaubh5" localSheetId="7">#REF!</definedName>
    <definedName name="mccaubh5">#REF!</definedName>
    <definedName name="mccaubh6" localSheetId="1">#REF!</definedName>
    <definedName name="mccaubh6" localSheetId="6">#REF!</definedName>
    <definedName name="mccaubh6" localSheetId="7">#REF!</definedName>
    <definedName name="mccaubh6">#REF!</definedName>
    <definedName name="mccaubh65" localSheetId="1">#REF!</definedName>
    <definedName name="mccaubh65" localSheetId="6">#REF!</definedName>
    <definedName name="mccaubh65" localSheetId="7">#REF!</definedName>
    <definedName name="mccaubh65">#REF!</definedName>
    <definedName name="mccaubh7" localSheetId="1">#REF!</definedName>
    <definedName name="mccaubh7" localSheetId="6">#REF!</definedName>
    <definedName name="mccaubh7" localSheetId="7">#REF!</definedName>
    <definedName name="mccaubh7">#REF!</definedName>
    <definedName name="mccaubh8" localSheetId="1">#REF!</definedName>
    <definedName name="mccaubh8" localSheetId="6">#REF!</definedName>
    <definedName name="mccaubh8" localSheetId="7">#REF!</definedName>
    <definedName name="mccaubh8">#REF!</definedName>
    <definedName name="mccaubh90" localSheetId="1">#REF!</definedName>
    <definedName name="mccaubh90" localSheetId="6">#REF!</definedName>
    <definedName name="mccaubh90" localSheetId="7">#REF!</definedName>
    <definedName name="mccaubh90">#REF!</definedName>
    <definedName name="mccaubx10" localSheetId="1">#REF!</definedName>
    <definedName name="mccaubx10" localSheetId="6">#REF!</definedName>
    <definedName name="mccaubx10" localSheetId="7">#REF!</definedName>
    <definedName name="mccaubx10">#REF!</definedName>
    <definedName name="mccaubx100" localSheetId="1">#REF!</definedName>
    <definedName name="mccaubx100" localSheetId="6">#REF!</definedName>
    <definedName name="mccaubx100" localSheetId="7">#REF!</definedName>
    <definedName name="mccaubx100">#REF!</definedName>
    <definedName name="mccaubx16" localSheetId="1">#REF!</definedName>
    <definedName name="mccaubx16" localSheetId="6">#REF!</definedName>
    <definedName name="mccaubx16" localSheetId="7">#REF!</definedName>
    <definedName name="mccaubx16">#REF!</definedName>
    <definedName name="mccaubx25" localSheetId="1">#REF!</definedName>
    <definedName name="mccaubx25" localSheetId="6">#REF!</definedName>
    <definedName name="mccaubx25" localSheetId="7">#REF!</definedName>
    <definedName name="mccaubx25">#REF!</definedName>
    <definedName name="mccaubx28" localSheetId="1">#REF!</definedName>
    <definedName name="mccaubx28" localSheetId="6">#REF!</definedName>
    <definedName name="mccaubx28" localSheetId="7">#REF!</definedName>
    <definedName name="mccaubx28">#REF!</definedName>
    <definedName name="mccaubx40" localSheetId="1">#REF!</definedName>
    <definedName name="mccaubx40" localSheetId="6">#REF!</definedName>
    <definedName name="mccaubx40" localSheetId="7">#REF!</definedName>
    <definedName name="mccaubx40">#REF!</definedName>
    <definedName name="mccaubx5" localSheetId="1">#REF!</definedName>
    <definedName name="mccaubx5" localSheetId="6">#REF!</definedName>
    <definedName name="mccaubx5" localSheetId="7">#REF!</definedName>
    <definedName name="mccaubx5">#REF!</definedName>
    <definedName name="mccaubx50" localSheetId="1">#REF!</definedName>
    <definedName name="mccaubx50" localSheetId="6">#REF!</definedName>
    <definedName name="mccaubx50" localSheetId="7">#REF!</definedName>
    <definedName name="mccaubx50">#REF!</definedName>
    <definedName name="mccaubx63" localSheetId="1">#REF!</definedName>
    <definedName name="mccaubx63" localSheetId="6">#REF!</definedName>
    <definedName name="mccaubx63" localSheetId="7">#REF!</definedName>
    <definedName name="mccaubx63">#REF!</definedName>
    <definedName name="mccaubx7" localSheetId="1">#REF!</definedName>
    <definedName name="mccaubx7" localSheetId="6">#REF!</definedName>
    <definedName name="mccaubx7" localSheetId="7">#REF!</definedName>
    <definedName name="mccaubx7">#REF!</definedName>
    <definedName name="mccauladam60" localSheetId="1">#REF!</definedName>
    <definedName name="mccauladam60" localSheetId="6">#REF!</definedName>
    <definedName name="mccauladam60" localSheetId="7">#REF!</definedName>
    <definedName name="mccauladam60">#REF!</definedName>
    <definedName name="mccaunoi100" localSheetId="1">#REF!</definedName>
    <definedName name="mccaunoi100" localSheetId="6">#REF!</definedName>
    <definedName name="mccaunoi100" localSheetId="7">#REF!</definedName>
    <definedName name="mccaunoi100">#REF!</definedName>
    <definedName name="mccaunoi30" localSheetId="1">#REF!</definedName>
    <definedName name="mccaunoi30" localSheetId="6">#REF!</definedName>
    <definedName name="mccaunoi30" localSheetId="7">#REF!</definedName>
    <definedName name="mccaunoi30">#REF!</definedName>
    <definedName name="mccautnhi0.5" localSheetId="1">#REF!</definedName>
    <definedName name="mccautnhi0.5" localSheetId="6">#REF!</definedName>
    <definedName name="mccautnhi0.5" localSheetId="7">#REF!</definedName>
    <definedName name="mccautnhi0.5">#REF!</definedName>
    <definedName name="mccauthap10" localSheetId="1">#REF!</definedName>
    <definedName name="mccauthap10" localSheetId="6">#REF!</definedName>
    <definedName name="mccauthap10" localSheetId="7">#REF!</definedName>
    <definedName name="mccauthap10">#REF!</definedName>
    <definedName name="mccauthap12" localSheetId="1">#REF!</definedName>
    <definedName name="mccauthap12" localSheetId="6">#REF!</definedName>
    <definedName name="mccauthap12" localSheetId="7">#REF!</definedName>
    <definedName name="mccauthap12">#REF!</definedName>
    <definedName name="mccauthap15" localSheetId="1">#REF!</definedName>
    <definedName name="mccauthap15" localSheetId="6">#REF!</definedName>
    <definedName name="mccauthap15" localSheetId="7">#REF!</definedName>
    <definedName name="mccauthap15">#REF!</definedName>
    <definedName name="mccauthap20" localSheetId="1">#REF!</definedName>
    <definedName name="mccauthap20" localSheetId="6">#REF!</definedName>
    <definedName name="mccauthap20" localSheetId="7">#REF!</definedName>
    <definedName name="mccauthap20">#REF!</definedName>
    <definedName name="mccauthap25" localSheetId="1">#REF!</definedName>
    <definedName name="mccauthap25" localSheetId="6">#REF!</definedName>
    <definedName name="mccauthap25" localSheetId="7">#REF!</definedName>
    <definedName name="mccauthap25">#REF!</definedName>
    <definedName name="mccauthap3" localSheetId="1">#REF!</definedName>
    <definedName name="mccauthap3" localSheetId="6">#REF!</definedName>
    <definedName name="mccauthap3" localSheetId="7">#REF!</definedName>
    <definedName name="mccauthap3">#REF!</definedName>
    <definedName name="mccauthap30" localSheetId="1">#REF!</definedName>
    <definedName name="mccauthap30" localSheetId="6">#REF!</definedName>
    <definedName name="mccauthap30" localSheetId="7">#REF!</definedName>
    <definedName name="mccauthap30">#REF!</definedName>
    <definedName name="mccauthap40" localSheetId="1">#REF!</definedName>
    <definedName name="mccauthap40" localSheetId="6">#REF!</definedName>
    <definedName name="mccauthap40" localSheetId="7">#REF!</definedName>
    <definedName name="mccauthap40">#REF!</definedName>
    <definedName name="mccauthap5" localSheetId="1">#REF!</definedName>
    <definedName name="mccauthap5" localSheetId="6">#REF!</definedName>
    <definedName name="mccauthap5" localSheetId="7">#REF!</definedName>
    <definedName name="mccauthap5">#REF!</definedName>
    <definedName name="mccauthap50" localSheetId="1">#REF!</definedName>
    <definedName name="mccauthap50" localSheetId="6">#REF!</definedName>
    <definedName name="mccauthap50" localSheetId="7">#REF!</definedName>
    <definedName name="mccauthap50">#REF!</definedName>
    <definedName name="mccauthap8" localSheetId="1">#REF!</definedName>
    <definedName name="mccauthap8" localSheetId="6">#REF!</definedName>
    <definedName name="mccauthap8" localSheetId="7">#REF!</definedName>
    <definedName name="mccauthap8">#REF!</definedName>
    <definedName name="Mcom_I" localSheetId="1">#REF!</definedName>
    <definedName name="Mcom_I" localSheetId="6">#REF!</definedName>
    <definedName name="Mcom_I" localSheetId="7">#REF!</definedName>
    <definedName name="Mcom_I">#REF!</definedName>
    <definedName name="Mcr" localSheetId="1">#REF!</definedName>
    <definedName name="Mcr" localSheetId="6">#REF!</definedName>
    <definedName name="Mcr" localSheetId="7">#REF!</definedName>
    <definedName name="Mcr">#REF!</definedName>
    <definedName name="mcuakl1.7" localSheetId="1">#REF!</definedName>
    <definedName name="mcuakl1.7" localSheetId="6">#REF!</definedName>
    <definedName name="mcuakl1.7" localSheetId="7">#REF!</definedName>
    <definedName name="mcuakl1.7">#REF!</definedName>
    <definedName name="mdamban0.4" localSheetId="1">#REF!</definedName>
    <definedName name="mdamban0.4" localSheetId="6">#REF!</definedName>
    <definedName name="mdamban0.4" localSheetId="7">#REF!</definedName>
    <definedName name="mdamban0.4">#REF!</definedName>
    <definedName name="mdamban0.6" localSheetId="1">#REF!</definedName>
    <definedName name="mdamban0.6" localSheetId="6">#REF!</definedName>
    <definedName name="mdamban0.6" localSheetId="7">#REF!</definedName>
    <definedName name="mdamban0.6">#REF!</definedName>
    <definedName name="mdamban0.8" localSheetId="1">#REF!</definedName>
    <definedName name="mdamban0.8" localSheetId="6">#REF!</definedName>
    <definedName name="mdamban0.8" localSheetId="7">#REF!</definedName>
    <definedName name="mdamban0.8">#REF!</definedName>
    <definedName name="mdamban1" localSheetId="1">#REF!</definedName>
    <definedName name="mdamban1" localSheetId="6">#REF!</definedName>
    <definedName name="mdamban1" localSheetId="7">#REF!</definedName>
    <definedName name="mdamban1">#REF!</definedName>
    <definedName name="mdambhdkbx12.5" localSheetId="1">#REF!</definedName>
    <definedName name="mdambhdkbx12.5" localSheetId="6">#REF!</definedName>
    <definedName name="mdambhdkbx12.5" localSheetId="7">#REF!</definedName>
    <definedName name="mdambhdkbx12.5">#REF!</definedName>
    <definedName name="mdambhdkbx18" localSheetId="1">#REF!</definedName>
    <definedName name="mdambhdkbx18" localSheetId="6">#REF!</definedName>
    <definedName name="mdambhdkbx18" localSheetId="7">#REF!</definedName>
    <definedName name="mdambhdkbx18">#REF!</definedName>
    <definedName name="mdambhdkbx25" localSheetId="1">#REF!</definedName>
    <definedName name="mdambhdkbx25" localSheetId="6">#REF!</definedName>
    <definedName name="mdambhdkbx25" localSheetId="7">#REF!</definedName>
    <definedName name="mdambhdkbx25">#REF!</definedName>
    <definedName name="mdambhdkbx26.5" localSheetId="1">#REF!</definedName>
    <definedName name="mdambhdkbx26.5" localSheetId="6">#REF!</definedName>
    <definedName name="mdambhdkbx26.5" localSheetId="7">#REF!</definedName>
    <definedName name="mdambhdkbx26.5">#REF!</definedName>
    <definedName name="mdambhdkbx9" localSheetId="1">#REF!</definedName>
    <definedName name="mdambhdkbx9" localSheetId="6">#REF!</definedName>
    <definedName name="mdambhdkbx9" localSheetId="7">#REF!</definedName>
    <definedName name="mdambhdkbx9">#REF!</definedName>
    <definedName name="mdambhth16" localSheetId="1">#REF!</definedName>
    <definedName name="mdambhth16" localSheetId="6">#REF!</definedName>
    <definedName name="mdambhth16" localSheetId="7">#REF!</definedName>
    <definedName name="mdambhth16">#REF!</definedName>
    <definedName name="mdambhth17.5" localSheetId="1">#REF!</definedName>
    <definedName name="mdambhth17.5" localSheetId="6">#REF!</definedName>
    <definedName name="mdambhth17.5" localSheetId="7">#REF!</definedName>
    <definedName name="mdambhth17.5">#REF!</definedName>
    <definedName name="mdambhth25" localSheetId="1">#REF!</definedName>
    <definedName name="mdambhth25" localSheetId="6">#REF!</definedName>
    <definedName name="mdambhth25" localSheetId="7">#REF!</definedName>
    <definedName name="mdambhth25">#REF!</definedName>
    <definedName name="mdambthepth10" localSheetId="1">#REF!</definedName>
    <definedName name="mdambthepth10" localSheetId="6">#REF!</definedName>
    <definedName name="mdambthepth10" localSheetId="7">#REF!</definedName>
    <definedName name="mdambthepth10">#REF!</definedName>
    <definedName name="mdambthepth12.2" localSheetId="1">#REF!</definedName>
    <definedName name="mdambthepth12.2" localSheetId="6">#REF!</definedName>
    <definedName name="mdambthepth12.2" localSheetId="7">#REF!</definedName>
    <definedName name="mdambthepth12.2">#REF!</definedName>
    <definedName name="mdambthepth13" localSheetId="1">#REF!</definedName>
    <definedName name="mdambthepth13" localSheetId="6">#REF!</definedName>
    <definedName name="mdambthepth13" localSheetId="7">#REF!</definedName>
    <definedName name="mdambthepth13">#REF!</definedName>
    <definedName name="mdambthepth14.5" localSheetId="1">#REF!</definedName>
    <definedName name="mdambthepth14.5" localSheetId="6">#REF!</definedName>
    <definedName name="mdambthepth14.5" localSheetId="7">#REF!</definedName>
    <definedName name="mdambthepth14.5">#REF!</definedName>
    <definedName name="mdambthepth15.5" localSheetId="1">#REF!</definedName>
    <definedName name="mdambthepth15.5" localSheetId="6">#REF!</definedName>
    <definedName name="mdambthepth15.5" localSheetId="7">#REF!</definedName>
    <definedName name="mdambthepth15.5">#REF!</definedName>
    <definedName name="mdambthepth8.5" localSheetId="1">#REF!</definedName>
    <definedName name="mdambthepth8.5" localSheetId="6">#REF!</definedName>
    <definedName name="mdambthepth8.5" localSheetId="7">#REF!</definedName>
    <definedName name="mdambthepth8.5">#REF!</definedName>
    <definedName name="mdamcanh1" localSheetId="1">#REF!</definedName>
    <definedName name="mdamcanh1" localSheetId="6">#REF!</definedName>
    <definedName name="mdamcanh1" localSheetId="7">#REF!</definedName>
    <definedName name="mdamcanh1">#REF!</definedName>
    <definedName name="mdamccdk5.5" localSheetId="1">#REF!</definedName>
    <definedName name="mdamccdk5.5" localSheetId="6">#REF!</definedName>
    <definedName name="mdamccdk5.5" localSheetId="7">#REF!</definedName>
    <definedName name="mdamccdk5.5">#REF!</definedName>
    <definedName name="mdamccdk9" localSheetId="1">#REF!</definedName>
    <definedName name="mdamccdk9" localSheetId="6">#REF!</definedName>
    <definedName name="mdamccdk9" localSheetId="7">#REF!</definedName>
    <definedName name="mdamccdk9">#REF!</definedName>
    <definedName name="mdamdatct60" localSheetId="1">#REF!</definedName>
    <definedName name="mdamdatct60" localSheetId="6">#REF!</definedName>
    <definedName name="mdamdatct60" localSheetId="7">#REF!</definedName>
    <definedName name="mdamdatct60">#REF!</definedName>
    <definedName name="mdamdatct80" localSheetId="1">#REF!</definedName>
    <definedName name="mdamdatct80" localSheetId="6">#REF!</definedName>
    <definedName name="mdamdatct80" localSheetId="7">#REF!</definedName>
    <definedName name="mdamdatct80">#REF!</definedName>
    <definedName name="mdamdui0.6" localSheetId="1">#REF!</definedName>
    <definedName name="mdamdui0.6" localSheetId="6">#REF!</definedName>
    <definedName name="mdamdui0.6" localSheetId="7">#REF!</definedName>
    <definedName name="mdamdui0.6">#REF!</definedName>
    <definedName name="mdamdui0.8" localSheetId="1">#REF!</definedName>
    <definedName name="mdamdui0.8" localSheetId="6">#REF!</definedName>
    <definedName name="mdamdui0.8" localSheetId="7">#REF!</definedName>
    <definedName name="mdamdui0.8">#REF!</definedName>
    <definedName name="mdamdui1" localSheetId="1">#REF!</definedName>
    <definedName name="mdamdui1" localSheetId="6">#REF!</definedName>
    <definedName name="mdamdui1" localSheetId="7">#REF!</definedName>
    <definedName name="mdamdui1">#REF!</definedName>
    <definedName name="mdamdui1.5" localSheetId="1">#REF!</definedName>
    <definedName name="mdamdui1.5" localSheetId="6">#REF!</definedName>
    <definedName name="mdamdui1.5" localSheetId="7">#REF!</definedName>
    <definedName name="mdamdui1.5">#REF!</definedName>
    <definedName name="mdamdui2.8" localSheetId="1">#REF!</definedName>
    <definedName name="mdamdui2.8" localSheetId="6">#REF!</definedName>
    <definedName name="mdamdui2.8" localSheetId="7">#REF!</definedName>
    <definedName name="mdamdui2.8">#REF!</definedName>
    <definedName name="mdamrung15" localSheetId="1">#REF!</definedName>
    <definedName name="mdamrung15" localSheetId="6">#REF!</definedName>
    <definedName name="mdamrung15" localSheetId="7">#REF!</definedName>
    <definedName name="mdamrung15">#REF!</definedName>
    <definedName name="mdamrung18" localSheetId="1">#REF!</definedName>
    <definedName name="mdamrung18" localSheetId="6">#REF!</definedName>
    <definedName name="mdamrung18" localSheetId="7">#REF!</definedName>
    <definedName name="mdamrung18">#REF!</definedName>
    <definedName name="mdamrung8" localSheetId="1">#REF!</definedName>
    <definedName name="mdamrung8" localSheetId="6">#REF!</definedName>
    <definedName name="mdamrung8" localSheetId="7">#REF!</definedName>
    <definedName name="mdamrung8">#REF!</definedName>
    <definedName name="mdao1gbh0.15" localSheetId="1">#REF!</definedName>
    <definedName name="mdao1gbh0.15" localSheetId="6">#REF!</definedName>
    <definedName name="mdao1gbh0.15" localSheetId="7">#REF!</definedName>
    <definedName name="mdao1gbh0.15">#REF!</definedName>
    <definedName name="mdao1gbh0.25" localSheetId="1">#REF!</definedName>
    <definedName name="mdao1gbh0.25" localSheetId="6">#REF!</definedName>
    <definedName name="mdao1gbh0.25" localSheetId="7">#REF!</definedName>
    <definedName name="mdao1gbh0.25">#REF!</definedName>
    <definedName name="mdao1gbh0.30" localSheetId="1">#REF!</definedName>
    <definedName name="mdao1gbh0.30" localSheetId="6">#REF!</definedName>
    <definedName name="mdao1gbh0.30" localSheetId="7">#REF!</definedName>
    <definedName name="mdao1gbh0.30">#REF!</definedName>
    <definedName name="mdao1gbh0.35" localSheetId="1">#REF!</definedName>
    <definedName name="mdao1gbh0.35" localSheetId="6">#REF!</definedName>
    <definedName name="mdao1gbh0.35" localSheetId="7">#REF!</definedName>
    <definedName name="mdao1gbh0.35">#REF!</definedName>
    <definedName name="mdao1gbh0.40" localSheetId="1">#REF!</definedName>
    <definedName name="mdao1gbh0.40" localSheetId="6">#REF!</definedName>
    <definedName name="mdao1gbh0.40" localSheetId="7">#REF!</definedName>
    <definedName name="mdao1gbh0.40">#REF!</definedName>
    <definedName name="mdao1gbh0.65" localSheetId="1">#REF!</definedName>
    <definedName name="mdao1gbh0.65" localSheetId="6">#REF!</definedName>
    <definedName name="mdao1gbh0.65" localSheetId="7">#REF!</definedName>
    <definedName name="mdao1gbh0.65">#REF!</definedName>
    <definedName name="mdao1gbh0.75" localSheetId="1">#REF!</definedName>
    <definedName name="mdao1gbh0.75" localSheetId="6">#REF!</definedName>
    <definedName name="mdao1gbh0.75" localSheetId="7">#REF!</definedName>
    <definedName name="mdao1gbh0.75">#REF!</definedName>
    <definedName name="mdao1gbh1.25" localSheetId="1">#REF!</definedName>
    <definedName name="mdao1gbh1.25" localSheetId="6">#REF!</definedName>
    <definedName name="mdao1gbh1.25" localSheetId="7">#REF!</definedName>
    <definedName name="mdao1gbh1.25">#REF!</definedName>
    <definedName name="mdao1gbx0.22" localSheetId="1">#REF!</definedName>
    <definedName name="mdao1gbx0.22" localSheetId="6">#REF!</definedName>
    <definedName name="mdao1gbx0.22" localSheetId="7">#REF!</definedName>
    <definedName name="mdao1gbx0.22">#REF!</definedName>
    <definedName name="mdao1gbx0.25" localSheetId="1">#REF!</definedName>
    <definedName name="mdao1gbx0.25" localSheetId="6">#REF!</definedName>
    <definedName name="mdao1gbx0.25" localSheetId="7">#REF!</definedName>
    <definedName name="mdao1gbx0.25">#REF!</definedName>
    <definedName name="mdao1gbx0.30" localSheetId="1">#REF!</definedName>
    <definedName name="mdao1gbx0.30" localSheetId="6">#REF!</definedName>
    <definedName name="mdao1gbx0.30" localSheetId="7">#REF!</definedName>
    <definedName name="mdao1gbx0.30">#REF!</definedName>
    <definedName name="mdao1gbx0.35" localSheetId="1">#REF!</definedName>
    <definedName name="mdao1gbx0.35" localSheetId="6">#REF!</definedName>
    <definedName name="mdao1gbx0.35" localSheetId="7">#REF!</definedName>
    <definedName name="mdao1gbx0.35">#REF!</definedName>
    <definedName name="mdao1gbx0.40" localSheetId="1">#REF!</definedName>
    <definedName name="mdao1gbx0.40" localSheetId="6">#REF!</definedName>
    <definedName name="mdao1gbx0.40" localSheetId="7">#REF!</definedName>
    <definedName name="mdao1gbx0.40">#REF!</definedName>
    <definedName name="mdao1gbx0.50" localSheetId="1">#REF!</definedName>
    <definedName name="mdao1gbx0.50" localSheetId="6">#REF!</definedName>
    <definedName name="mdao1gbx0.50" localSheetId="7">#REF!</definedName>
    <definedName name="mdao1gbx0.50">#REF!</definedName>
    <definedName name="mdao1gbx0.65" localSheetId="1">#REF!</definedName>
    <definedName name="mdao1gbx0.65" localSheetId="6">#REF!</definedName>
    <definedName name="mdao1gbx0.65" localSheetId="7">#REF!</definedName>
    <definedName name="mdao1gbx0.65">#REF!</definedName>
    <definedName name="mdao1gbx1.00" localSheetId="1">#REF!</definedName>
    <definedName name="mdao1gbx1.00" localSheetId="6">#REF!</definedName>
    <definedName name="mdao1gbx1.00" localSheetId="7">#REF!</definedName>
    <definedName name="mdao1gbx1.00">#REF!</definedName>
    <definedName name="mdao1gbx1.20" localSheetId="1">#REF!</definedName>
    <definedName name="mdao1gbx1.20" localSheetId="6">#REF!</definedName>
    <definedName name="mdao1gbx1.20" localSheetId="7">#REF!</definedName>
    <definedName name="mdao1gbx1.20">#REF!</definedName>
    <definedName name="mdao1gbx1.25" localSheetId="1">#REF!</definedName>
    <definedName name="mdao1gbx1.25" localSheetId="6">#REF!</definedName>
    <definedName name="mdao1gbx1.25" localSheetId="7">#REF!</definedName>
    <definedName name="mdao1gbx1.25">#REF!</definedName>
    <definedName name="mdao1gbx1.60" localSheetId="1">#REF!</definedName>
    <definedName name="mdao1gbx1.60" localSheetId="6">#REF!</definedName>
    <definedName name="mdao1gbx1.60" localSheetId="7">#REF!</definedName>
    <definedName name="mdao1gbx1.60">#REF!</definedName>
    <definedName name="mdao1gbx2.00" localSheetId="1">#REF!</definedName>
    <definedName name="mdao1gbx2.00" localSheetId="6">#REF!</definedName>
    <definedName name="mdao1gbx2.00" localSheetId="7">#REF!</definedName>
    <definedName name="mdao1gbx2.00">#REF!</definedName>
    <definedName name="mdao1gbx2.50" localSheetId="1">#REF!</definedName>
    <definedName name="mdao1gbx2.50" localSheetId="6">#REF!</definedName>
    <definedName name="mdao1gbx2.50" localSheetId="7">#REF!</definedName>
    <definedName name="mdao1gbx2.50">#REF!</definedName>
    <definedName name="mdao1gbx4.00" localSheetId="1">#REF!</definedName>
    <definedName name="mdao1gbx4.00" localSheetId="6">#REF!</definedName>
    <definedName name="mdao1gbx4.00" localSheetId="7">#REF!</definedName>
    <definedName name="mdao1gbx4.00">#REF!</definedName>
    <definedName name="mdao1gbx4.60" localSheetId="1">#REF!</definedName>
    <definedName name="mdao1gbx4.60" localSheetId="6">#REF!</definedName>
    <definedName name="mdao1gbx4.60" localSheetId="7">#REF!</definedName>
    <definedName name="mdao1gbx4.60">#REF!</definedName>
    <definedName name="mdao1gbx5.00" localSheetId="1">#REF!</definedName>
    <definedName name="mdao1gbx5.00" localSheetId="6">#REF!</definedName>
    <definedName name="mdao1gbx5.00" localSheetId="7">#REF!</definedName>
    <definedName name="mdao1gbx5.00">#REF!</definedName>
    <definedName name="Mdls" localSheetId="1">#REF!</definedName>
    <definedName name="Mdls" localSheetId="6">#REF!</definedName>
    <definedName name="Mdls" localSheetId="7">#REF!</definedName>
    <definedName name="Mdls">#REF!</definedName>
    <definedName name="Mdls_" localSheetId="1">#REF!</definedName>
    <definedName name="Mdls_" localSheetId="6">#REF!</definedName>
    <definedName name="Mdls_" localSheetId="7">#REF!</definedName>
    <definedName name="Mdls_">#REF!</definedName>
    <definedName name="Mdnc" localSheetId="1">#REF!</definedName>
    <definedName name="Mdnc" localSheetId="6">#REF!</definedName>
    <definedName name="Mdnc" localSheetId="7">#REF!</definedName>
    <definedName name="Mdnc">#REF!</definedName>
    <definedName name="MDT" localSheetId="1">#REF!</definedName>
    <definedName name="MDT" localSheetId="6">#REF!</definedName>
    <definedName name="MDT" localSheetId="7">#REF!</definedName>
    <definedName name="MDT">#REF!</definedName>
    <definedName name="MDTa" localSheetId="1">#REF!</definedName>
    <definedName name="MDTa" localSheetId="6">#REF!</definedName>
    <definedName name="MDTa" localSheetId="7">#REF!</definedName>
    <definedName name="MDTa">#REF!</definedName>
    <definedName name="me" localSheetId="1">#REF!</definedName>
    <definedName name="me" localSheetId="6">#REF!</definedName>
    <definedName name="me" localSheetId="7">#REF!</definedName>
    <definedName name="me">#REF!</definedName>
    <definedName name="MENU1" localSheetId="1">#REF!</definedName>
    <definedName name="MENU1" localSheetId="6">#REF!</definedName>
    <definedName name="MENU1" localSheetId="7">#REF!</definedName>
    <definedName name="MENU1">#REF!</definedName>
    <definedName name="MENUVIEW" localSheetId="1">#REF!</definedName>
    <definedName name="MENUVIEW" localSheetId="6">#REF!</definedName>
    <definedName name="MENUVIEW" localSheetId="7">#REF!</definedName>
    <definedName name="MENUVIEW">#REF!</definedName>
    <definedName name="mepcocsau1" localSheetId="1">#REF!</definedName>
    <definedName name="mepcocsau1" localSheetId="6">#REF!</definedName>
    <definedName name="mepcocsau1" localSheetId="7">#REF!</definedName>
    <definedName name="mepcocsau1">#REF!</definedName>
    <definedName name="mepcoctr100" localSheetId="1">#REF!</definedName>
    <definedName name="mepcoctr100" localSheetId="6">#REF!</definedName>
    <definedName name="mepcoctr100" localSheetId="7">#REF!</definedName>
    <definedName name="mepcoctr100">#REF!</definedName>
    <definedName name="mepcoctr60" localSheetId="1">#REF!</definedName>
    <definedName name="mepcoctr60" localSheetId="6">#REF!</definedName>
    <definedName name="mepcoctr60" localSheetId="7">#REF!</definedName>
    <definedName name="mepcoctr60">#REF!</definedName>
    <definedName name="MESSAGE" localSheetId="1">#REF!</definedName>
    <definedName name="MESSAGE" localSheetId="6">#REF!</definedName>
    <definedName name="MESSAGE" localSheetId="7">#REF!</definedName>
    <definedName name="MESSAGE">#REF!</definedName>
    <definedName name="MESSAGE1" localSheetId="1">#REF!</definedName>
    <definedName name="MESSAGE1" localSheetId="6">#REF!</definedName>
    <definedName name="MESSAGE1" localSheetId="7">#REF!</definedName>
    <definedName name="MESSAGE1">#REF!</definedName>
    <definedName name="MESSAGE2" localSheetId="1">#REF!</definedName>
    <definedName name="MESSAGE2" localSheetId="6">#REF!</definedName>
    <definedName name="MESSAGE2" localSheetId="7">#REF!</definedName>
    <definedName name="MESSAGE2">#REF!</definedName>
    <definedName name="METAL" localSheetId="1">#REF!</definedName>
    <definedName name="METAL" localSheetId="6">#REF!</definedName>
    <definedName name="METAL" localSheetId="7">#REF!</definedName>
    <definedName name="METAL">#REF!</definedName>
    <definedName name="MG_A" localSheetId="1">#REF!</definedName>
    <definedName name="MG_A" localSheetId="6">#REF!</definedName>
    <definedName name="MG_A" localSheetId="7">#REF!</definedName>
    <definedName name="MG_A">#REF!</definedName>
    <definedName name="mh0" localSheetId="1">#REF!</definedName>
    <definedName name="mh0" localSheetId="6">#REF!</definedName>
    <definedName name="mh0" localSheetId="7">#REF!</definedName>
    <definedName name="mh0">#REF!</definedName>
    <definedName name="mhan1chieu40" localSheetId="1">#REF!</definedName>
    <definedName name="mhan1chieu40" localSheetId="6">#REF!</definedName>
    <definedName name="mhan1chieu40" localSheetId="7">#REF!</definedName>
    <definedName name="mhan1chieu40">#REF!</definedName>
    <definedName name="mhan1chieu50" localSheetId="1">#REF!</definedName>
    <definedName name="mhan1chieu50" localSheetId="6">#REF!</definedName>
    <definedName name="mhan1chieu50" localSheetId="7">#REF!</definedName>
    <definedName name="mhan1chieu50">#REF!</definedName>
    <definedName name="mhancatnuoc124" localSheetId="1">#REF!</definedName>
    <definedName name="mhancatnuoc124" localSheetId="6">#REF!</definedName>
    <definedName name="mhancatnuoc124" localSheetId="7">#REF!</definedName>
    <definedName name="mhancatnuoc124">#REF!</definedName>
    <definedName name="mhand10.2" localSheetId="1">#REF!</definedName>
    <definedName name="mhand10.2" localSheetId="6">#REF!</definedName>
    <definedName name="mhand10.2" localSheetId="7">#REF!</definedName>
    <definedName name="mhand10.2">#REF!</definedName>
    <definedName name="mhand27.5" localSheetId="1">#REF!</definedName>
    <definedName name="mhand27.5" localSheetId="6">#REF!</definedName>
    <definedName name="mhand27.5" localSheetId="7">#REF!</definedName>
    <definedName name="mhand27.5">#REF!</definedName>
    <definedName name="mhand4" localSheetId="1">#REF!</definedName>
    <definedName name="mhand4" localSheetId="6">#REF!</definedName>
    <definedName name="mhand4" localSheetId="7">#REF!</definedName>
    <definedName name="mhand4">#REF!</definedName>
    <definedName name="mhanxang20" localSheetId="1">#REF!</definedName>
    <definedName name="mhanxang20" localSheetId="6">#REF!</definedName>
    <definedName name="mhanxang20" localSheetId="7">#REF!</definedName>
    <definedName name="mhanxang20">#REF!</definedName>
    <definedName name="mhanxang9" localSheetId="1">#REF!</definedName>
    <definedName name="mhanxang9" localSheetId="6">#REF!</definedName>
    <definedName name="mhanxang9" localSheetId="7">#REF!</definedName>
    <definedName name="mhanxang9">#REF!</definedName>
    <definedName name="mhanxchieu23" localSheetId="1">#REF!</definedName>
    <definedName name="mhanxchieu23" localSheetId="6">#REF!</definedName>
    <definedName name="mhanxchieu23" localSheetId="7">#REF!</definedName>
    <definedName name="mhanxchieu23">#REF!</definedName>
    <definedName name="mhanxchieu29.2" localSheetId="1">#REF!</definedName>
    <definedName name="mhanxchieu29.2" localSheetId="6">#REF!</definedName>
    <definedName name="mhanxchieu29.2" localSheetId="7">#REF!</definedName>
    <definedName name="mhanxchieu29.2">#REF!</definedName>
    <definedName name="mhanxchieu33.5" localSheetId="1">#REF!</definedName>
    <definedName name="mhanxchieu33.5" localSheetId="6">#REF!</definedName>
    <definedName name="mhanxchieu33.5" localSheetId="7">#REF!</definedName>
    <definedName name="mhanxchieu33.5">#REF!</definedName>
    <definedName name="mhanhoi1000" localSheetId="1">#REF!</definedName>
    <definedName name="mhanhoi1000" localSheetId="6">#REF!</definedName>
    <definedName name="mhanhoi1000" localSheetId="7">#REF!</definedName>
    <definedName name="mhanhoi1000">#REF!</definedName>
    <definedName name="mhanhoi2000" localSheetId="1">#REF!</definedName>
    <definedName name="mhanhoi2000" localSheetId="6">#REF!</definedName>
    <definedName name="mhanhoi2000" localSheetId="7">#REF!</definedName>
    <definedName name="mhanhoi2000">#REF!</definedName>
    <definedName name="MINH" localSheetId="1">#REF!</definedName>
    <definedName name="MINH" localSheetId="6">#REF!</definedName>
    <definedName name="MINH" localSheetId="7">#REF!</definedName>
    <definedName name="MINH">#REF!</definedName>
    <definedName name="minh_1" localSheetId="1">#REF!</definedName>
    <definedName name="minh_1" localSheetId="6">#REF!</definedName>
    <definedName name="minh_1" localSheetId="7">#REF!</definedName>
    <definedName name="minh_1">#REF!</definedName>
    <definedName name="minh_mtk" localSheetId="1">#REF!</definedName>
    <definedName name="minh_mtk" localSheetId="6">#REF!</definedName>
    <definedName name="minh_mtk" localSheetId="7">#REF!</definedName>
    <definedName name="minh_mtk">#REF!</definedName>
    <definedName name="mkcnGPS15" localSheetId="1">#REF!</definedName>
    <definedName name="mkcnGPS15" localSheetId="6">#REF!</definedName>
    <definedName name="mkcnGPS15" localSheetId="7">#REF!</definedName>
    <definedName name="mkcnGPS15">#REF!</definedName>
    <definedName name="mkcnTRC15" localSheetId="1">#REF!</definedName>
    <definedName name="mkcnTRC15" localSheetId="6">#REF!</definedName>
    <definedName name="mkcnTRC15" localSheetId="7">#REF!</definedName>
    <definedName name="mkcnTRC15">#REF!</definedName>
    <definedName name="mkcnVRM" localSheetId="1">#REF!</definedName>
    <definedName name="mkcnVRM" localSheetId="6">#REF!</definedName>
    <definedName name="mkcnVRM" localSheetId="7">#REF!</definedName>
    <definedName name="mkcnVRM">#REF!</definedName>
    <definedName name="mkeobh165" localSheetId="1">#REF!</definedName>
    <definedName name="mkeobh165" localSheetId="6">#REF!</definedName>
    <definedName name="mkeobh165" localSheetId="7">#REF!</definedName>
    <definedName name="mkeobh165">#REF!</definedName>
    <definedName name="mkeobh215" localSheetId="1">#REF!</definedName>
    <definedName name="mkeobh215" localSheetId="6">#REF!</definedName>
    <definedName name="mkeobh215" localSheetId="7">#REF!</definedName>
    <definedName name="mkeobh215">#REF!</definedName>
    <definedName name="mkeobh28" localSheetId="1">#REF!</definedName>
    <definedName name="mkeobh28" localSheetId="6">#REF!</definedName>
    <definedName name="mkeobh28" localSheetId="7">#REF!</definedName>
    <definedName name="mkeobh28">#REF!</definedName>
    <definedName name="mkeobh40" localSheetId="1">#REF!</definedName>
    <definedName name="mkeobh40" localSheetId="6">#REF!</definedName>
    <definedName name="mkeobh40" localSheetId="7">#REF!</definedName>
    <definedName name="mkeobh40">#REF!</definedName>
    <definedName name="mkeobh50" localSheetId="1">#REF!</definedName>
    <definedName name="mkeobh50" localSheetId="6">#REF!</definedName>
    <definedName name="mkeobh50" localSheetId="7">#REF!</definedName>
    <definedName name="mkeobh50">#REF!</definedName>
    <definedName name="mkeobh55" localSheetId="1">#REF!</definedName>
    <definedName name="mkeobh55" localSheetId="6">#REF!</definedName>
    <definedName name="mkeobh55" localSheetId="7">#REF!</definedName>
    <definedName name="mkeobh55">#REF!</definedName>
    <definedName name="mkeobh60" localSheetId="1">#REF!</definedName>
    <definedName name="mkeobh60" localSheetId="6">#REF!</definedName>
    <definedName name="mkeobh60" localSheetId="7">#REF!</definedName>
    <definedName name="mkeobh60">#REF!</definedName>
    <definedName name="mkeobh80" localSheetId="1">#REF!</definedName>
    <definedName name="mkeobh80" localSheetId="6">#REF!</definedName>
    <definedName name="mkeobh80" localSheetId="7">#REF!</definedName>
    <definedName name="mkeobh80">#REF!</definedName>
    <definedName name="mkeobx108" localSheetId="1">#REF!</definedName>
    <definedName name="mkeobx108" localSheetId="6">#REF!</definedName>
    <definedName name="mkeobx108" localSheetId="7">#REF!</definedName>
    <definedName name="mkeobx108">#REF!</definedName>
    <definedName name="mkeobx130" localSheetId="1">#REF!</definedName>
    <definedName name="mkeobx130" localSheetId="6">#REF!</definedName>
    <definedName name="mkeobx130" localSheetId="7">#REF!</definedName>
    <definedName name="mkeobx130">#REF!</definedName>
    <definedName name="mkeobx45" localSheetId="1">#REF!</definedName>
    <definedName name="mkeobx45" localSheetId="6">#REF!</definedName>
    <definedName name="mkeobx45" localSheetId="7">#REF!</definedName>
    <definedName name="mkeobx45">#REF!</definedName>
    <definedName name="mkeobx54" localSheetId="1">#REF!</definedName>
    <definedName name="mkeobx54" localSheetId="6">#REF!</definedName>
    <definedName name="mkeobx54" localSheetId="7">#REF!</definedName>
    <definedName name="mkeobx54">#REF!</definedName>
    <definedName name="mkeobx60" localSheetId="1">#REF!</definedName>
    <definedName name="mkeobx60" localSheetId="6">#REF!</definedName>
    <definedName name="mkeobx60" localSheetId="7">#REF!</definedName>
    <definedName name="mkeobx60">#REF!</definedName>
    <definedName name="mkeobx75" localSheetId="1">#REF!</definedName>
    <definedName name="mkeobx75" localSheetId="6">#REF!</definedName>
    <definedName name="mkeobx75" localSheetId="7">#REF!</definedName>
    <definedName name="mkeobx75">#REF!</definedName>
    <definedName name="mkichck18" localSheetId="1">#REF!</definedName>
    <definedName name="mkichck18" localSheetId="6">#REF!</definedName>
    <definedName name="mkichck18" localSheetId="7">#REF!</definedName>
    <definedName name="mkichck18">#REF!</definedName>
    <definedName name="mkichck250" localSheetId="1">#REF!</definedName>
    <definedName name="mkichck250" localSheetId="6">#REF!</definedName>
    <definedName name="mkichck250" localSheetId="7">#REF!</definedName>
    <definedName name="mkichck250">#REF!</definedName>
    <definedName name="mkichday60" localSheetId="1">#REF!</definedName>
    <definedName name="mkichday60" localSheetId="6">#REF!</definedName>
    <definedName name="mkichday60" localSheetId="7">#REF!</definedName>
    <definedName name="mkichday60">#REF!</definedName>
    <definedName name="mkichnang100" localSheetId="1">#REF!</definedName>
    <definedName name="mkichnang100" localSheetId="6">#REF!</definedName>
    <definedName name="mkichnang100" localSheetId="7">#REF!</definedName>
    <definedName name="mkichnang100">#REF!</definedName>
    <definedName name="mkichnang250" localSheetId="1">#REF!</definedName>
    <definedName name="mkichnang250" localSheetId="6">#REF!</definedName>
    <definedName name="mkichnang250" localSheetId="7">#REF!</definedName>
    <definedName name="mkichnang250">#REF!</definedName>
    <definedName name="mkichnang500" localSheetId="1">#REF!</definedName>
    <definedName name="mkichnang500" localSheetId="6">#REF!</definedName>
    <definedName name="mkichnang500" localSheetId="7">#REF!</definedName>
    <definedName name="mkichnang500">#REF!</definedName>
    <definedName name="mkhoanbttay24" localSheetId="1">#REF!</definedName>
    <definedName name="mkhoanbttay24" localSheetId="6">#REF!</definedName>
    <definedName name="mkhoanbttay24" localSheetId="7">#REF!</definedName>
    <definedName name="mkhoanbttay24">#REF!</definedName>
    <definedName name="mkhoanbttay30" localSheetId="1">#REF!</definedName>
    <definedName name="mkhoanbttay30" localSheetId="6">#REF!</definedName>
    <definedName name="mkhoanbttay30" localSheetId="7">#REF!</definedName>
    <definedName name="mkhoanbttay30">#REF!</definedName>
    <definedName name="mkhoanbttay38" localSheetId="1">#REF!</definedName>
    <definedName name="mkhoanbttay38" localSheetId="6">#REF!</definedName>
    <definedName name="mkhoanbttay38" localSheetId="7">#REF!</definedName>
    <definedName name="mkhoanbttay38">#REF!</definedName>
    <definedName name="mkhoanbttay40" localSheetId="1">#REF!</definedName>
    <definedName name="mkhoanbttay40" localSheetId="6">#REF!</definedName>
    <definedName name="mkhoanbttay40" localSheetId="7">#REF!</definedName>
    <definedName name="mkhoanbttay40">#REF!</definedName>
    <definedName name="mkhoandatay30" localSheetId="1">#REF!</definedName>
    <definedName name="mkhoandatay30" localSheetId="6">#REF!</definedName>
    <definedName name="mkhoandatay30" localSheetId="7">#REF!</definedName>
    <definedName name="mkhoandatay30">#REF!</definedName>
    <definedName name="mkhoandatay42" localSheetId="1">#REF!</definedName>
    <definedName name="mkhoandatay42" localSheetId="6">#REF!</definedName>
    <definedName name="mkhoandatay42" localSheetId="7">#REF!</definedName>
    <definedName name="mkhoandatay42">#REF!</definedName>
    <definedName name="mkhoandung4.5" localSheetId="1">#REF!</definedName>
    <definedName name="mkhoandung4.5" localSheetId="6">#REF!</definedName>
    <definedName name="mkhoandung4.5" localSheetId="7">#REF!</definedName>
    <definedName name="mkhoandung4.5">#REF!</definedName>
    <definedName name="mkhoansattay13" localSheetId="1">#REF!</definedName>
    <definedName name="mkhoansattay13" localSheetId="6">#REF!</definedName>
    <definedName name="mkhoansattay13" localSheetId="7">#REF!</definedName>
    <definedName name="mkhoansattay13">#REF!</definedName>
    <definedName name="mkhoanxoayth110" localSheetId="1">#REF!</definedName>
    <definedName name="mkhoanxoayth110" localSheetId="6">#REF!</definedName>
    <definedName name="mkhoanxoayth110" localSheetId="7">#REF!</definedName>
    <definedName name="mkhoanxoayth110">#REF!</definedName>
    <definedName name="mkhoanxoayth95" localSheetId="1">#REF!</definedName>
    <definedName name="mkhoanxoayth95" localSheetId="6">#REF!</definedName>
    <definedName name="mkhoanxoayth95" localSheetId="7">#REF!</definedName>
    <definedName name="mkhoanxoayth95">#REF!</definedName>
    <definedName name="mlan" localSheetId="1">#REF!</definedName>
    <definedName name="mlan" localSheetId="6">#REF!</definedName>
    <definedName name="mlan" localSheetId="7">#REF!</definedName>
    <definedName name="mlan">#REF!</definedName>
    <definedName name="Mlc_" localSheetId="1">#REF!</definedName>
    <definedName name="Mlc_" localSheetId="6">#REF!</definedName>
    <definedName name="Mlc_" localSheetId="7">#REF!</definedName>
    <definedName name="Mlc_">#REF!</definedName>
    <definedName name="Mlls" localSheetId="1">#REF!</definedName>
    <definedName name="Mlls" localSheetId="6">#REF!</definedName>
    <definedName name="Mlls" localSheetId="7">#REF!</definedName>
    <definedName name="Mlls">#REF!</definedName>
    <definedName name="Mlls_" localSheetId="1">#REF!</definedName>
    <definedName name="Mlls_" localSheetId="6">#REF!</definedName>
    <definedName name="Mlls_" localSheetId="7">#REF!</definedName>
    <definedName name="Mlls_">#REF!</definedName>
    <definedName name="mluoncap15" localSheetId="1">#REF!</definedName>
    <definedName name="mluoncap15" localSheetId="6">#REF!</definedName>
    <definedName name="mluoncap15" localSheetId="7">#REF!</definedName>
    <definedName name="mluoncap15">#REF!</definedName>
    <definedName name="mmai2.7" localSheetId="1">#REF!</definedName>
    <definedName name="mmai2.7" localSheetId="6">#REF!</definedName>
    <definedName name="mmai2.7" localSheetId="7">#REF!</definedName>
    <definedName name="mmai2.7">#REF!</definedName>
    <definedName name="MN" localSheetId="1">#REF!</definedName>
    <definedName name="MN" localSheetId="6">#REF!</definedName>
    <definedName name="MN" localSheetId="7">#REF!</definedName>
    <definedName name="MN">#REF!</definedName>
    <definedName name="mnenkhid102" localSheetId="1">#REF!</definedName>
    <definedName name="mnenkhid102" localSheetId="6">#REF!</definedName>
    <definedName name="mnenkhid102" localSheetId="7">#REF!</definedName>
    <definedName name="mnenkhid102">#REF!</definedName>
    <definedName name="mnenkhid120" localSheetId="1">#REF!</definedName>
    <definedName name="mnenkhid120" localSheetId="6">#REF!</definedName>
    <definedName name="mnenkhid120" localSheetId="7">#REF!</definedName>
    <definedName name="mnenkhid120">#REF!</definedName>
    <definedName name="mnenkhid1200" localSheetId="1">#REF!</definedName>
    <definedName name="mnenkhid1200" localSheetId="6">#REF!</definedName>
    <definedName name="mnenkhid1200" localSheetId="7">#REF!</definedName>
    <definedName name="mnenkhid1200">#REF!</definedName>
    <definedName name="mnenkhid200" localSheetId="1">#REF!</definedName>
    <definedName name="mnenkhid200" localSheetId="6">#REF!</definedName>
    <definedName name="mnenkhid200" localSheetId="7">#REF!</definedName>
    <definedName name="mnenkhid200">#REF!</definedName>
    <definedName name="mnenkhid240" localSheetId="1">#REF!</definedName>
    <definedName name="mnenkhid240" localSheetId="6">#REF!</definedName>
    <definedName name="mnenkhid240" localSheetId="7">#REF!</definedName>
    <definedName name="mnenkhid240">#REF!</definedName>
    <definedName name="mnenkhid300" localSheetId="1">#REF!</definedName>
    <definedName name="mnenkhid300" localSheetId="6">#REF!</definedName>
    <definedName name="mnenkhid300" localSheetId="7">#REF!</definedName>
    <definedName name="mnenkhid300">#REF!</definedName>
    <definedName name="mnenkhid360" localSheetId="1">#REF!</definedName>
    <definedName name="mnenkhid360" localSheetId="6">#REF!</definedName>
    <definedName name="mnenkhid360" localSheetId="7">#REF!</definedName>
    <definedName name="mnenkhid360">#REF!</definedName>
    <definedName name="mnenkhid5.5" localSheetId="1">#REF!</definedName>
    <definedName name="mnenkhid5.5" localSheetId="6">#REF!</definedName>
    <definedName name="mnenkhid5.5" localSheetId="7">#REF!</definedName>
    <definedName name="mnenkhid5.5">#REF!</definedName>
    <definedName name="mnenkhid540" localSheetId="1">#REF!</definedName>
    <definedName name="mnenkhid540" localSheetId="6">#REF!</definedName>
    <definedName name="mnenkhid540" localSheetId="7">#REF!</definedName>
    <definedName name="mnenkhid540">#REF!</definedName>
    <definedName name="mnenkhid600" localSheetId="1">#REF!</definedName>
    <definedName name="mnenkhid600" localSheetId="6">#REF!</definedName>
    <definedName name="mnenkhid600" localSheetId="7">#REF!</definedName>
    <definedName name="mnenkhid600">#REF!</definedName>
    <definedName name="mnenkhid660" localSheetId="1">#REF!</definedName>
    <definedName name="mnenkhid660" localSheetId="6">#REF!</definedName>
    <definedName name="mnenkhid660" localSheetId="7">#REF!</definedName>
    <definedName name="mnenkhid660">#REF!</definedName>
    <definedName name="mnenkhid75" localSheetId="1">#REF!</definedName>
    <definedName name="mnenkhid75" localSheetId="6">#REF!</definedName>
    <definedName name="mnenkhid75" localSheetId="7">#REF!</definedName>
    <definedName name="mnenkhid75">#REF!</definedName>
    <definedName name="mnenkhidien10" localSheetId="1">#REF!</definedName>
    <definedName name="mnenkhidien10" localSheetId="6">#REF!</definedName>
    <definedName name="mnenkhidien10" localSheetId="7">#REF!</definedName>
    <definedName name="mnenkhidien10">#REF!</definedName>
    <definedName name="mnenkhidien150" localSheetId="1">#REF!</definedName>
    <definedName name="mnenkhidien150" localSheetId="6">#REF!</definedName>
    <definedName name="mnenkhidien150" localSheetId="7">#REF!</definedName>
    <definedName name="mnenkhidien150">#REF!</definedName>
    <definedName name="mnenkhidien216" localSheetId="1">#REF!</definedName>
    <definedName name="mnenkhidien216" localSheetId="6">#REF!</definedName>
    <definedName name="mnenkhidien216" localSheetId="7">#REF!</definedName>
    <definedName name="mnenkhidien216">#REF!</definedName>
    <definedName name="mnenkhidien22" localSheetId="1">#REF!</definedName>
    <definedName name="mnenkhidien22" localSheetId="6">#REF!</definedName>
    <definedName name="mnenkhidien22" localSheetId="7">#REF!</definedName>
    <definedName name="mnenkhidien22">#REF!</definedName>
    <definedName name="mnenkhidien270" localSheetId="1">#REF!</definedName>
    <definedName name="mnenkhidien270" localSheetId="6">#REF!</definedName>
    <definedName name="mnenkhidien270" localSheetId="7">#REF!</definedName>
    <definedName name="mnenkhidien270">#REF!</definedName>
    <definedName name="mnenkhidien30" localSheetId="1">#REF!</definedName>
    <definedName name="mnenkhidien30" localSheetId="6">#REF!</definedName>
    <definedName name="mnenkhidien30" localSheetId="7">#REF!</definedName>
    <definedName name="mnenkhidien30">#REF!</definedName>
    <definedName name="mnenkhidien300" localSheetId="1">#REF!</definedName>
    <definedName name="mnenkhidien300" localSheetId="6">#REF!</definedName>
    <definedName name="mnenkhidien300" localSheetId="7">#REF!</definedName>
    <definedName name="mnenkhidien300">#REF!</definedName>
    <definedName name="mnenkhidien5" localSheetId="1">#REF!</definedName>
    <definedName name="mnenkhidien5" localSheetId="6">#REF!</definedName>
    <definedName name="mnenkhidien5" localSheetId="7">#REF!</definedName>
    <definedName name="mnenkhidien5">#REF!</definedName>
    <definedName name="mnenkhidien56" localSheetId="1">#REF!</definedName>
    <definedName name="mnenkhidien56" localSheetId="6">#REF!</definedName>
    <definedName name="mnenkhidien56" localSheetId="7">#REF!</definedName>
    <definedName name="mnenkhidien56">#REF!</definedName>
    <definedName name="mnenkhidien600" localSheetId="1">#REF!</definedName>
    <definedName name="mnenkhidien600" localSheetId="6">#REF!</definedName>
    <definedName name="mnenkhidien600" localSheetId="7">#REF!</definedName>
    <definedName name="mnenkhidien600">#REF!</definedName>
    <definedName name="mnenkhixang11" localSheetId="1">#REF!</definedName>
    <definedName name="mnenkhixang11" localSheetId="6">#REF!</definedName>
    <definedName name="mnenkhixang11" localSheetId="7">#REF!</definedName>
    <definedName name="mnenkhixang11">#REF!</definedName>
    <definedName name="mnenkhixang120" localSheetId="1">#REF!</definedName>
    <definedName name="mnenkhixang120" localSheetId="6">#REF!</definedName>
    <definedName name="mnenkhixang120" localSheetId="7">#REF!</definedName>
    <definedName name="mnenkhixang120">#REF!</definedName>
    <definedName name="mnenkhixang200" localSheetId="1">#REF!</definedName>
    <definedName name="mnenkhixang200" localSheetId="6">#REF!</definedName>
    <definedName name="mnenkhixang200" localSheetId="7">#REF!</definedName>
    <definedName name="mnenkhixang200">#REF!</definedName>
    <definedName name="mnenkhixang25" localSheetId="1">#REF!</definedName>
    <definedName name="mnenkhixang25" localSheetId="6">#REF!</definedName>
    <definedName name="mnenkhixang25" localSheetId="7">#REF!</definedName>
    <definedName name="mnenkhixang25">#REF!</definedName>
    <definedName name="mnenkhixang3" localSheetId="1">#REF!</definedName>
    <definedName name="mnenkhixang3" localSheetId="6">#REF!</definedName>
    <definedName name="mnenkhixang3" localSheetId="7">#REF!</definedName>
    <definedName name="mnenkhixang3">#REF!</definedName>
    <definedName name="mnenkhixang300" localSheetId="1">#REF!</definedName>
    <definedName name="mnenkhixang300" localSheetId="6">#REF!</definedName>
    <definedName name="mnenkhixang300" localSheetId="7">#REF!</definedName>
    <definedName name="mnenkhixang300">#REF!</definedName>
    <definedName name="mnenkhixang40" localSheetId="1">#REF!</definedName>
    <definedName name="mnenkhixang40" localSheetId="6">#REF!</definedName>
    <definedName name="mnenkhixang40" localSheetId="7">#REF!</definedName>
    <definedName name="mnenkhixang40">#REF!</definedName>
    <definedName name="mnenkhixang600" localSheetId="1">#REF!</definedName>
    <definedName name="mnenkhixang600" localSheetId="6">#REF!</definedName>
    <definedName name="mnenkhixang600" localSheetId="7">#REF!</definedName>
    <definedName name="mnenkhixang600">#REF!</definedName>
    <definedName name="Mnet_I" localSheetId="1">#REF!</definedName>
    <definedName name="Mnet_I" localSheetId="6">#REF!</definedName>
    <definedName name="Mnet_I" localSheetId="7">#REF!</definedName>
    <definedName name="Mnet_I">#REF!</definedName>
    <definedName name="mnkhi" localSheetId="1">#REF!</definedName>
    <definedName name="mnkhi" localSheetId="6">#REF!</definedName>
    <definedName name="mnkhi" localSheetId="7">#REF!</definedName>
    <definedName name="mnkhi">#REF!</definedName>
    <definedName name="MNTC" localSheetId="1">#REF!</definedName>
    <definedName name="MNTC" localSheetId="6">#REF!</definedName>
    <definedName name="MNTC" localSheetId="7">#REF!</definedName>
    <definedName name="MNTC">#REF!</definedName>
    <definedName name="mnghiendad25" localSheetId="1">#REF!</definedName>
    <definedName name="mnghiendad25" localSheetId="6">#REF!</definedName>
    <definedName name="mnghiendad25" localSheetId="7">#REF!</definedName>
    <definedName name="mnghiendad25">#REF!</definedName>
    <definedName name="mnghiendadd20" localSheetId="1">#REF!</definedName>
    <definedName name="mnghiendadd20" localSheetId="6">#REF!</definedName>
    <definedName name="mnghiendadd20" localSheetId="7">#REF!</definedName>
    <definedName name="mnghiendadd20">#REF!</definedName>
    <definedName name="mnghiendadd6" localSheetId="1">#REF!</definedName>
    <definedName name="mnghiendadd6" localSheetId="6">#REF!</definedName>
    <definedName name="mnghiendadd6" localSheetId="7">#REF!</definedName>
    <definedName name="mnghiendadd6">#REF!</definedName>
    <definedName name="mnghiendatho14" localSheetId="1">#REF!</definedName>
    <definedName name="mnghiendatho14" localSheetId="6">#REF!</definedName>
    <definedName name="mnghiendatho14" localSheetId="7">#REF!</definedName>
    <definedName name="mnghiendatho14">#REF!</definedName>
    <definedName name="mnghiendatho200" localSheetId="1">#REF!</definedName>
    <definedName name="mnghiendatho200" localSheetId="6">#REF!</definedName>
    <definedName name="mnghiendatho200" localSheetId="7">#REF!</definedName>
    <definedName name="mnghiendatho200">#REF!</definedName>
    <definedName name="mnhogcaydk100" localSheetId="1">#REF!</definedName>
    <definedName name="mnhogcaydk100" localSheetId="6">#REF!</definedName>
    <definedName name="mnhogcaydk100" localSheetId="7">#REF!</definedName>
    <definedName name="mnhogcaydk100">#REF!</definedName>
    <definedName name="mnhogcaydk54" localSheetId="1">#REF!</definedName>
    <definedName name="mnhogcaydk54" localSheetId="6">#REF!</definedName>
    <definedName name="mnhogcaydk54" localSheetId="7">#REF!</definedName>
    <definedName name="mnhogcaydk54">#REF!</definedName>
    <definedName name="mnhogcaydk75" localSheetId="1">#REF!</definedName>
    <definedName name="mnhogcaydk75" localSheetId="6">#REF!</definedName>
    <definedName name="mnhogcaydk75" localSheetId="7">#REF!</definedName>
    <definedName name="mnhogcaydk75">#REF!</definedName>
    <definedName name="MNHT" localSheetId="1">#REF!</definedName>
    <definedName name="MNHT" localSheetId="6">#REF!</definedName>
    <definedName name="MNHT" localSheetId="7">#REF!</definedName>
    <definedName name="MNHT">#REF!</definedName>
    <definedName name="mo" localSheetId="22" hidden="1">{"'Sheet1'!$L$16"}</definedName>
    <definedName name="mo" localSheetId="24" hidden="1">{"'Sheet1'!$L$16"}</definedName>
    <definedName name="mo" hidden="1">{"'Sheet1'!$L$16"}</definedName>
    <definedName name="MODIFY" localSheetId="1">#REF!</definedName>
    <definedName name="MODIFY" localSheetId="6">#REF!</definedName>
    <definedName name="MODIFY" localSheetId="7">#REF!</definedName>
    <definedName name="MODIFY">#REF!</definedName>
    <definedName name="moi" localSheetId="22" hidden="1">{"'Sheet1'!$L$16"}</definedName>
    <definedName name="moi" localSheetId="24" hidden="1">{"'Sheet1'!$L$16"}</definedName>
    <definedName name="moi" hidden="1">{"'Sheet1'!$L$16"}</definedName>
    <definedName name="Mong" localSheetId="1">#REF!</definedName>
    <definedName name="Mong" localSheetId="6">#REF!</definedName>
    <definedName name="Mong" localSheetId="7">#REF!</definedName>
    <definedName name="Mong">#REF!</definedName>
    <definedName name="mong1pm" localSheetId="1">#REF!</definedName>
    <definedName name="mong1pm" localSheetId="6">#REF!</definedName>
    <definedName name="mong1pm" localSheetId="7">#REF!</definedName>
    <definedName name="mong1pm">#REF!</definedName>
    <definedName name="mong3pm" localSheetId="1">#REF!</definedName>
    <definedName name="mong3pm" localSheetId="6">#REF!</definedName>
    <definedName name="mong3pm" localSheetId="7">#REF!</definedName>
    <definedName name="mong3pm">#REF!</definedName>
    <definedName name="mongbang" localSheetId="1">#REF!</definedName>
    <definedName name="mongbang" localSheetId="6">#REF!</definedName>
    <definedName name="mongbang" localSheetId="7">#REF!</definedName>
    <definedName name="mongbang">#REF!</definedName>
    <definedName name="mongdon" localSheetId="1">#REF!</definedName>
    <definedName name="mongdon" localSheetId="6">#REF!</definedName>
    <definedName name="mongdon" localSheetId="7">#REF!</definedName>
    <definedName name="mongdon">#REF!</definedName>
    <definedName name="monght" localSheetId="1">#REF!</definedName>
    <definedName name="monght" localSheetId="6">#REF!</definedName>
    <definedName name="monght" localSheetId="7">#REF!</definedName>
    <definedName name="monght">#REF!</definedName>
    <definedName name="mongHTDL" localSheetId="1">#REF!</definedName>
    <definedName name="mongHTDL" localSheetId="6">#REF!</definedName>
    <definedName name="mongHTDL" localSheetId="7">#REF!</definedName>
    <definedName name="mongHTDL">#REF!</definedName>
    <definedName name="mongHTHH" localSheetId="1">#REF!</definedName>
    <definedName name="mongHTHH" localSheetId="6">#REF!</definedName>
    <definedName name="mongHTHH" localSheetId="7">#REF!</definedName>
    <definedName name="mongHTHH">#REF!</definedName>
    <definedName name="mongneo1pm" localSheetId="1">#REF!</definedName>
    <definedName name="mongneo1pm" localSheetId="6">#REF!</definedName>
    <definedName name="mongneo1pm" localSheetId="7">#REF!</definedName>
    <definedName name="mongneo1pm">#REF!</definedName>
    <definedName name="mongneo3pm" localSheetId="1">#REF!</definedName>
    <definedName name="mongneo3pm" localSheetId="6">#REF!</definedName>
    <definedName name="mongneo3pm" localSheetId="7">#REF!</definedName>
    <definedName name="mongneo3pm">#REF!</definedName>
    <definedName name="mongneoht" localSheetId="1">#REF!</definedName>
    <definedName name="mongneoht" localSheetId="6">#REF!</definedName>
    <definedName name="mongneoht" localSheetId="7">#REF!</definedName>
    <definedName name="mongneoht">#REF!</definedName>
    <definedName name="mongneoHTDL" localSheetId="1">#REF!</definedName>
    <definedName name="mongneoHTDL" localSheetId="6">#REF!</definedName>
    <definedName name="mongneoHTDL" localSheetId="7">#REF!</definedName>
    <definedName name="mongneoHTDL">#REF!</definedName>
    <definedName name="mongneoHTHH" localSheetId="1">#REF!</definedName>
    <definedName name="mongneoHTHH" localSheetId="6">#REF!</definedName>
    <definedName name="mongneoHTHH" localSheetId="7">#REF!</definedName>
    <definedName name="mongneoHTHH">#REF!</definedName>
    <definedName name="Morning" localSheetId="1">#REF!</definedName>
    <definedName name="Morning" localSheetId="6">#REF!</definedName>
    <definedName name="Morning" localSheetId="7">#REF!</definedName>
    <definedName name="Morning">#REF!</definedName>
    <definedName name="Morong" localSheetId="1">#REF!</definedName>
    <definedName name="Morong" localSheetId="6">#REF!</definedName>
    <definedName name="Morong" localSheetId="7">#REF!</definedName>
    <definedName name="Morong">#REF!</definedName>
    <definedName name="Morong4054_85" localSheetId="1">#REF!</definedName>
    <definedName name="Morong4054_85" localSheetId="6">#REF!</definedName>
    <definedName name="Morong4054_85" localSheetId="7">#REF!</definedName>
    <definedName name="Morong4054_85">#REF!</definedName>
    <definedName name="morong4054_98" localSheetId="1">#REF!</definedName>
    <definedName name="morong4054_98" localSheetId="6">#REF!</definedName>
    <definedName name="morong4054_98" localSheetId="7">#REF!</definedName>
    <definedName name="morong4054_98">#REF!</definedName>
    <definedName name="mot" localSheetId="22" hidden="1">{"'Sheet1'!$L$16"}</definedName>
    <definedName name="mot" localSheetId="24" hidden="1">{"'Sheet1'!$L$16"}</definedName>
    <definedName name="mot" hidden="1">{"'Sheet1'!$L$16"}</definedName>
    <definedName name="motodk150" localSheetId="1">#REF!</definedName>
    <definedName name="motodk150" localSheetId="6">#REF!</definedName>
    <definedName name="motodk150" localSheetId="7">#REF!</definedName>
    <definedName name="motodk150">#REF!</definedName>
    <definedName name="motodk180" localSheetId="1">#REF!</definedName>
    <definedName name="motodk180" localSheetId="6">#REF!</definedName>
    <definedName name="motodk180" localSheetId="7">#REF!</definedName>
    <definedName name="motodk180">#REF!</definedName>
    <definedName name="motodk200" localSheetId="1">#REF!</definedName>
    <definedName name="motodk200" localSheetId="6">#REF!</definedName>
    <definedName name="motodk200" localSheetId="7">#REF!</definedName>
    <definedName name="motodk200">#REF!</definedName>
    <definedName name="motodk240" localSheetId="1">#REF!</definedName>
    <definedName name="motodk240" localSheetId="6">#REF!</definedName>
    <definedName name="motodk240" localSheetId="7">#REF!</definedName>
    <definedName name="motodk240">#REF!</definedName>
    <definedName name="motodk255" localSheetId="1">#REF!</definedName>
    <definedName name="motodk255" localSheetId="6">#REF!</definedName>
    <definedName name="motodk255" localSheetId="7">#REF!</definedName>
    <definedName name="motodk255">#REF!</definedName>
    <definedName name="motodk272" localSheetId="1">#REF!</definedName>
    <definedName name="motodk272" localSheetId="6">#REF!</definedName>
    <definedName name="motodk272" localSheetId="7">#REF!</definedName>
    <definedName name="motodk272">#REF!</definedName>
    <definedName name="mototnuoc4" localSheetId="1">#REF!</definedName>
    <definedName name="mototnuoc4" localSheetId="6">#REF!</definedName>
    <definedName name="mototnuoc4" localSheetId="7">#REF!</definedName>
    <definedName name="mototnuoc4">#REF!</definedName>
    <definedName name="mototnuoc5" localSheetId="1">#REF!</definedName>
    <definedName name="mototnuoc5" localSheetId="6">#REF!</definedName>
    <definedName name="mototnuoc5" localSheetId="7">#REF!</definedName>
    <definedName name="mototnuoc5">#REF!</definedName>
    <definedName name="mototnuoc6" localSheetId="1">#REF!</definedName>
    <definedName name="mototnuoc6" localSheetId="6">#REF!</definedName>
    <definedName name="mototnuoc6" localSheetId="7">#REF!</definedName>
    <definedName name="mototnuoc6">#REF!</definedName>
    <definedName name="mototnuoc7" localSheetId="1">#REF!</definedName>
    <definedName name="mototnuoc7" localSheetId="6">#REF!</definedName>
    <definedName name="mototnuoc7" localSheetId="7">#REF!</definedName>
    <definedName name="mototnuoc7">#REF!</definedName>
    <definedName name="mototudo10" localSheetId="1">#REF!</definedName>
    <definedName name="mototudo10" localSheetId="6">#REF!</definedName>
    <definedName name="mototudo10" localSheetId="7">#REF!</definedName>
    <definedName name="mototudo10">#REF!</definedName>
    <definedName name="mototudo12" localSheetId="1">#REF!</definedName>
    <definedName name="mototudo12" localSheetId="6">#REF!</definedName>
    <definedName name="mototudo12" localSheetId="7">#REF!</definedName>
    <definedName name="mototudo12">#REF!</definedName>
    <definedName name="mototudo15" localSheetId="1">#REF!</definedName>
    <definedName name="mototudo15" localSheetId="6">#REF!</definedName>
    <definedName name="mototudo15" localSheetId="7">#REF!</definedName>
    <definedName name="mototudo15">#REF!</definedName>
    <definedName name="mototudo2.5" localSheetId="1">#REF!</definedName>
    <definedName name="mototudo2.5" localSheetId="6">#REF!</definedName>
    <definedName name="mototudo2.5" localSheetId="7">#REF!</definedName>
    <definedName name="mototudo2.5">#REF!</definedName>
    <definedName name="mototudo20" localSheetId="1">#REF!</definedName>
    <definedName name="mototudo20" localSheetId="6">#REF!</definedName>
    <definedName name="mototudo20" localSheetId="7">#REF!</definedName>
    <definedName name="mototudo20">#REF!</definedName>
    <definedName name="mototudo25" localSheetId="1">#REF!</definedName>
    <definedName name="mototudo25" localSheetId="6">#REF!</definedName>
    <definedName name="mototudo25" localSheetId="7">#REF!</definedName>
    <definedName name="mototudo25">#REF!</definedName>
    <definedName name="mototudo27" localSheetId="1">#REF!</definedName>
    <definedName name="mototudo27" localSheetId="6">#REF!</definedName>
    <definedName name="mototudo27" localSheetId="7">#REF!</definedName>
    <definedName name="mototudo27">#REF!</definedName>
    <definedName name="mototudo3.5" localSheetId="1">#REF!</definedName>
    <definedName name="mototudo3.5" localSheetId="6">#REF!</definedName>
    <definedName name="mototudo3.5" localSheetId="7">#REF!</definedName>
    <definedName name="mototudo3.5">#REF!</definedName>
    <definedName name="mototudo4" localSheetId="1">#REF!</definedName>
    <definedName name="mototudo4" localSheetId="6">#REF!</definedName>
    <definedName name="mototudo4" localSheetId="7">#REF!</definedName>
    <definedName name="mototudo4">#REF!</definedName>
    <definedName name="mototudo5" localSheetId="1">#REF!</definedName>
    <definedName name="mototudo5" localSheetId="6">#REF!</definedName>
    <definedName name="mototudo5" localSheetId="7">#REF!</definedName>
    <definedName name="mototudo5">#REF!</definedName>
    <definedName name="mototudo6" localSheetId="1">#REF!</definedName>
    <definedName name="mototudo6" localSheetId="6">#REF!</definedName>
    <definedName name="mototudo6" localSheetId="7">#REF!</definedName>
    <definedName name="mototudo6">#REF!</definedName>
    <definedName name="mototudo7" localSheetId="1">#REF!</definedName>
    <definedName name="mototudo7" localSheetId="6">#REF!</definedName>
    <definedName name="mototudo7" localSheetId="7">#REF!</definedName>
    <definedName name="mototudo7">#REF!</definedName>
    <definedName name="mototudo9" localSheetId="1">#REF!</definedName>
    <definedName name="mototudo9" localSheetId="6">#REF!</definedName>
    <definedName name="mototudo9" localSheetId="7">#REF!</definedName>
    <definedName name="mototudo9">#REF!</definedName>
    <definedName name="motothung10" localSheetId="1">#REF!</definedName>
    <definedName name="motothung10" localSheetId="6">#REF!</definedName>
    <definedName name="motothung10" localSheetId="7">#REF!</definedName>
    <definedName name="motothung10">#REF!</definedName>
    <definedName name="motothung12" localSheetId="1">#REF!</definedName>
    <definedName name="motothung12" localSheetId="6">#REF!</definedName>
    <definedName name="motothung12" localSheetId="7">#REF!</definedName>
    <definedName name="motothung12">#REF!</definedName>
    <definedName name="motothung12.5" localSheetId="1">#REF!</definedName>
    <definedName name="motothung12.5" localSheetId="6">#REF!</definedName>
    <definedName name="motothung12.5" localSheetId="7">#REF!</definedName>
    <definedName name="motothung12.5">#REF!</definedName>
    <definedName name="motothung2" localSheetId="1">#REF!</definedName>
    <definedName name="motothung2" localSheetId="6">#REF!</definedName>
    <definedName name="motothung2" localSheetId="7">#REF!</definedName>
    <definedName name="motothung2">#REF!</definedName>
    <definedName name="motothung2.5" localSheetId="1">#REF!</definedName>
    <definedName name="motothung2.5" localSheetId="6">#REF!</definedName>
    <definedName name="motothung2.5" localSheetId="7">#REF!</definedName>
    <definedName name="motothung2.5">#REF!</definedName>
    <definedName name="motothung20" localSheetId="1">#REF!</definedName>
    <definedName name="motothung20" localSheetId="6">#REF!</definedName>
    <definedName name="motothung20" localSheetId="7">#REF!</definedName>
    <definedName name="motothung20">#REF!</definedName>
    <definedName name="motothung4" localSheetId="1">#REF!</definedName>
    <definedName name="motothung4" localSheetId="6">#REF!</definedName>
    <definedName name="motothung4" localSheetId="7">#REF!</definedName>
    <definedName name="motothung4">#REF!</definedName>
    <definedName name="motothung5" localSheetId="1">#REF!</definedName>
    <definedName name="motothung5" localSheetId="6">#REF!</definedName>
    <definedName name="motothung5" localSheetId="7">#REF!</definedName>
    <definedName name="motothung5">#REF!</definedName>
    <definedName name="motothung6" localSheetId="1">#REF!</definedName>
    <definedName name="motothung6" localSheetId="6">#REF!</definedName>
    <definedName name="motothung6" localSheetId="7">#REF!</definedName>
    <definedName name="motothung6">#REF!</definedName>
    <definedName name="motothung7" localSheetId="1">#REF!</definedName>
    <definedName name="motothung7" localSheetId="6">#REF!</definedName>
    <definedName name="motothung7" localSheetId="7">#REF!</definedName>
    <definedName name="motothung7">#REF!</definedName>
    <definedName name="motovcbt6" localSheetId="1">#REF!</definedName>
    <definedName name="motovcbt6" localSheetId="6">#REF!</definedName>
    <definedName name="motovcbt6" localSheetId="7">#REF!</definedName>
    <definedName name="motovcbt6">#REF!</definedName>
    <definedName name="Moùng" localSheetId="1">#REF!</definedName>
    <definedName name="Moùng" localSheetId="6">#REF!</definedName>
    <definedName name="Moùng" localSheetId="7">#REF!</definedName>
    <definedName name="Moùng">#REF!</definedName>
    <definedName name="mpha250" localSheetId="1">#REF!</definedName>
    <definedName name="mpha250" localSheetId="6">#REF!</definedName>
    <definedName name="mpha250" localSheetId="7">#REF!</definedName>
    <definedName name="mpha250">#REF!</definedName>
    <definedName name="mphaothep10" localSheetId="1">#REF!</definedName>
    <definedName name="mphaothep10" localSheetId="6">#REF!</definedName>
    <definedName name="mphaothep10" localSheetId="7">#REF!</definedName>
    <definedName name="mphaothep10">#REF!</definedName>
    <definedName name="mphaothep15" localSheetId="1">#REF!</definedName>
    <definedName name="mphaothep15" localSheetId="6">#REF!</definedName>
    <definedName name="mphaothep15" localSheetId="7">#REF!</definedName>
    <definedName name="mphaothep15">#REF!</definedName>
    <definedName name="mphatdienld10" localSheetId="1">#REF!</definedName>
    <definedName name="mphatdienld10" localSheetId="6">#REF!</definedName>
    <definedName name="mphatdienld10" localSheetId="7">#REF!</definedName>
    <definedName name="mphatdienld10">#REF!</definedName>
    <definedName name="mphatdienld112" localSheetId="1">#REF!</definedName>
    <definedName name="mphatdienld112" localSheetId="6">#REF!</definedName>
    <definedName name="mphatdienld112" localSheetId="7">#REF!</definedName>
    <definedName name="mphatdienld112">#REF!</definedName>
    <definedName name="mphatdienld122" localSheetId="1">#REF!</definedName>
    <definedName name="mphatdienld122" localSheetId="6">#REF!</definedName>
    <definedName name="mphatdienld122" localSheetId="7">#REF!</definedName>
    <definedName name="mphatdienld122">#REF!</definedName>
    <definedName name="mphatdienld15" localSheetId="1">#REF!</definedName>
    <definedName name="mphatdienld15" localSheetId="6">#REF!</definedName>
    <definedName name="mphatdienld15" localSheetId="7">#REF!</definedName>
    <definedName name="mphatdienld15">#REF!</definedName>
    <definedName name="mphatdienld20" localSheetId="1">#REF!</definedName>
    <definedName name="mphatdienld20" localSheetId="6">#REF!</definedName>
    <definedName name="mphatdienld20" localSheetId="7">#REF!</definedName>
    <definedName name="mphatdienld20">#REF!</definedName>
    <definedName name="mphatdienld25" localSheetId="1">#REF!</definedName>
    <definedName name="mphatdienld25" localSheetId="6">#REF!</definedName>
    <definedName name="mphatdienld25" localSheetId="7">#REF!</definedName>
    <definedName name="mphatdienld25">#REF!</definedName>
    <definedName name="mphatdienld30" localSheetId="1">#REF!</definedName>
    <definedName name="mphatdienld30" localSheetId="6">#REF!</definedName>
    <definedName name="mphatdienld30" localSheetId="7">#REF!</definedName>
    <definedName name="mphatdienld30">#REF!</definedName>
    <definedName name="mphatdienld38" localSheetId="1">#REF!</definedName>
    <definedName name="mphatdienld38" localSheetId="6">#REF!</definedName>
    <definedName name="mphatdienld38" localSheetId="7">#REF!</definedName>
    <definedName name="mphatdienld38">#REF!</definedName>
    <definedName name="mphatdienld45" localSheetId="1">#REF!</definedName>
    <definedName name="mphatdienld45" localSheetId="6">#REF!</definedName>
    <definedName name="mphatdienld45" localSheetId="7">#REF!</definedName>
    <definedName name="mphatdienld45">#REF!</definedName>
    <definedName name="mphatdienld5.2" localSheetId="1">#REF!</definedName>
    <definedName name="mphatdienld5.2" localSheetId="6">#REF!</definedName>
    <definedName name="mphatdienld5.2" localSheetId="7">#REF!</definedName>
    <definedName name="mphatdienld5.2">#REF!</definedName>
    <definedName name="mphatdienld50" localSheetId="1">#REF!</definedName>
    <definedName name="mphatdienld50" localSheetId="6">#REF!</definedName>
    <definedName name="mphatdienld50" localSheetId="7">#REF!</definedName>
    <definedName name="mphatdienld50">#REF!</definedName>
    <definedName name="mphatdienld60" localSheetId="1">#REF!</definedName>
    <definedName name="mphatdienld60" localSheetId="6">#REF!</definedName>
    <definedName name="mphatdienld60" localSheetId="7">#REF!</definedName>
    <definedName name="mphatdienld60">#REF!</definedName>
    <definedName name="mphatdienld75" localSheetId="1">#REF!</definedName>
    <definedName name="mphatdienld75" localSheetId="6">#REF!</definedName>
    <definedName name="mphatdienld75" localSheetId="7">#REF!</definedName>
    <definedName name="mphatdienld75">#REF!</definedName>
    <definedName name="mphatdienld8" localSheetId="1">#REF!</definedName>
    <definedName name="mphatdienld8" localSheetId="6">#REF!</definedName>
    <definedName name="mphatdienld8" localSheetId="7">#REF!</definedName>
    <definedName name="mphatdienld8">#REF!</definedName>
    <definedName name="mphunson400" localSheetId="1">#REF!</definedName>
    <definedName name="mphunson400" localSheetId="6">#REF!</definedName>
    <definedName name="mphunson400" localSheetId="7">#REF!</definedName>
    <definedName name="mphunson400">#REF!</definedName>
    <definedName name="mphunvua2" localSheetId="1">#REF!</definedName>
    <definedName name="mphunvua2" localSheetId="6">#REF!</definedName>
    <definedName name="mphunvua2" localSheetId="7">#REF!</definedName>
    <definedName name="mphunvua2">#REF!</definedName>
    <definedName name="mphunvua4" localSheetId="1">#REF!</definedName>
    <definedName name="mphunvua4" localSheetId="6">#REF!</definedName>
    <definedName name="mphunvua4" localSheetId="7">#REF!</definedName>
    <definedName name="mphunvua4">#REF!</definedName>
    <definedName name="Mr" localSheetId="1">#REF!</definedName>
    <definedName name="Mr" localSheetId="6">#REF!</definedName>
    <definedName name="Mr" localSheetId="7">#REF!</definedName>
    <definedName name="Mr">#REF!</definedName>
    <definedName name="Mr_" localSheetId="1">#REF!</definedName>
    <definedName name="Mr_" localSheetId="6">#REF!</definedName>
    <definedName name="Mr_" localSheetId="7">#REF!</definedName>
    <definedName name="Mr_">#REF!</definedName>
    <definedName name="Mr_s" localSheetId="1">#REF!</definedName>
    <definedName name="Mr_s" localSheetId="6">#REF!</definedName>
    <definedName name="Mr_s" localSheetId="7">#REF!</definedName>
    <definedName name="Mr_s">#REF!</definedName>
    <definedName name="mrai" localSheetId="1">#REF!</definedName>
    <definedName name="mrai" localSheetId="6">#REF!</definedName>
    <definedName name="mrai" localSheetId="7">#REF!</definedName>
    <definedName name="mrai">#REF!</definedName>
    <definedName name="mraibtsp500" localSheetId="1">#REF!</definedName>
    <definedName name="mraibtsp500" localSheetId="6">#REF!</definedName>
    <definedName name="mraibtsp500" localSheetId="7">#REF!</definedName>
    <definedName name="mraibtsp500">#REF!</definedName>
    <definedName name="mraintn100" localSheetId="1">#REF!</definedName>
    <definedName name="mraintn100" localSheetId="6">#REF!</definedName>
    <definedName name="mraintn100" localSheetId="7">#REF!</definedName>
    <definedName name="mraintn100">#REF!</definedName>
    <definedName name="mraintn65" localSheetId="1">#REF!</definedName>
    <definedName name="mraintn65" localSheetId="6">#REF!</definedName>
    <definedName name="mraintn65" localSheetId="7">#REF!</definedName>
    <definedName name="mraintn65">#REF!</definedName>
    <definedName name="mromooc14" localSheetId="1">#REF!</definedName>
    <definedName name="mromooc14" localSheetId="6">#REF!</definedName>
    <definedName name="mromooc14" localSheetId="7">#REF!</definedName>
    <definedName name="mromooc14">#REF!</definedName>
    <definedName name="mromooc15" localSheetId="1">#REF!</definedName>
    <definedName name="mromooc15" localSheetId="6">#REF!</definedName>
    <definedName name="mromooc15" localSheetId="7">#REF!</definedName>
    <definedName name="mromooc15">#REF!</definedName>
    <definedName name="mromooc2" localSheetId="1">#REF!</definedName>
    <definedName name="mromooc2" localSheetId="6">#REF!</definedName>
    <definedName name="mromooc2" localSheetId="7">#REF!</definedName>
    <definedName name="mromooc2">#REF!</definedName>
    <definedName name="mromooc21" localSheetId="1">#REF!</definedName>
    <definedName name="mromooc21" localSheetId="6">#REF!</definedName>
    <definedName name="mromooc21" localSheetId="7">#REF!</definedName>
    <definedName name="mromooc21">#REF!</definedName>
    <definedName name="mromooc4" localSheetId="1">#REF!</definedName>
    <definedName name="mromooc4" localSheetId="6">#REF!</definedName>
    <definedName name="mromooc4" localSheetId="7">#REF!</definedName>
    <definedName name="mromooc4">#REF!</definedName>
    <definedName name="mromooc7.5" localSheetId="1">#REF!</definedName>
    <definedName name="mromooc7.5" localSheetId="6">#REF!</definedName>
    <definedName name="mromooc7.5" localSheetId="7">#REF!</definedName>
    <definedName name="mromooc7.5">#REF!</definedName>
    <definedName name="Ms" localSheetId="1">#REF!</definedName>
    <definedName name="Ms" localSheetId="6">#REF!</definedName>
    <definedName name="Ms" localSheetId="7">#REF!</definedName>
    <definedName name="Ms">#REF!</definedName>
    <definedName name="Ms_" localSheetId="1">#REF!</definedName>
    <definedName name="Ms_" localSheetId="6">#REF!</definedName>
    <definedName name="Ms_" localSheetId="7">#REF!</definedName>
    <definedName name="Ms_">#REF!</definedName>
    <definedName name="msan" localSheetId="1">#REF!</definedName>
    <definedName name="msan" localSheetId="6">#REF!</definedName>
    <definedName name="msan" localSheetId="7">#REF!</definedName>
    <definedName name="msan">#REF!</definedName>
    <definedName name="msanth108" localSheetId="1">#REF!</definedName>
    <definedName name="msanth108" localSheetId="6">#REF!</definedName>
    <definedName name="msanth108" localSheetId="7">#REF!</definedName>
    <definedName name="msanth108">#REF!</definedName>
    <definedName name="msanth180" localSheetId="1">#REF!</definedName>
    <definedName name="msanth180" localSheetId="6">#REF!</definedName>
    <definedName name="msanth180" localSheetId="7">#REF!</definedName>
    <definedName name="msanth180">#REF!</definedName>
    <definedName name="msanth250" localSheetId="1">#REF!</definedName>
    <definedName name="msanth250" localSheetId="6">#REF!</definedName>
    <definedName name="msanth250" localSheetId="7">#REF!</definedName>
    <definedName name="msanth250">#REF!</definedName>
    <definedName name="msanth54" localSheetId="1">#REF!</definedName>
    <definedName name="msanth54" localSheetId="6">#REF!</definedName>
    <definedName name="msanth54" localSheetId="7">#REF!</definedName>
    <definedName name="msanth54">#REF!</definedName>
    <definedName name="msanth90" localSheetId="1">#REF!</definedName>
    <definedName name="msanth90" localSheetId="6">#REF!</definedName>
    <definedName name="msanth90" localSheetId="7">#REF!</definedName>
    <definedName name="msanth90">#REF!</definedName>
    <definedName name="msangbentontie1" localSheetId="1">#REF!</definedName>
    <definedName name="msangbentontie1" localSheetId="6">#REF!</definedName>
    <definedName name="msangbentontie1" localSheetId="7">#REF!</definedName>
    <definedName name="msangbentontie1">#REF!</definedName>
    <definedName name="msangruada11" localSheetId="1">#REF!</definedName>
    <definedName name="msangruada11" localSheetId="6">#REF!</definedName>
    <definedName name="msangruada11" localSheetId="7">#REF!</definedName>
    <definedName name="msangruada11">#REF!</definedName>
    <definedName name="msangruada35" localSheetId="1">#REF!</definedName>
    <definedName name="msangruada35" localSheetId="6">#REF!</definedName>
    <definedName name="msangruada35" localSheetId="7">#REF!</definedName>
    <definedName name="msangruada35">#REF!</definedName>
    <definedName name="msangruada45" localSheetId="1">#REF!</definedName>
    <definedName name="msangruada45" localSheetId="6">#REF!</definedName>
    <definedName name="msangruada45" localSheetId="7">#REF!</definedName>
    <definedName name="msangruada45">#REF!</definedName>
    <definedName name="MSCT" localSheetId="1">#REF!</definedName>
    <definedName name="MSCT" localSheetId="6">#REF!</definedName>
    <definedName name="MSCT" localSheetId="7">#REF!</definedName>
    <definedName name="MSCT">#REF!</definedName>
    <definedName name="msvt_bg" localSheetId="1">#REF!</definedName>
    <definedName name="msvt_bg" localSheetId="6">#REF!</definedName>
    <definedName name="msvt_bg" localSheetId="7">#REF!</definedName>
    <definedName name="msvt_bg">#REF!</definedName>
    <definedName name="MSVT_TAM" localSheetId="1">#REF!</definedName>
    <definedName name="MSVT_TAM" localSheetId="6">#REF!</definedName>
    <definedName name="MSVT_TAM" localSheetId="7">#REF!</definedName>
    <definedName name="MSVT_TAM">#REF!</definedName>
    <definedName name="mtaukeo150" localSheetId="1">#REF!</definedName>
    <definedName name="mtaukeo150" localSheetId="6">#REF!</definedName>
    <definedName name="mtaukeo150" localSheetId="7">#REF!</definedName>
    <definedName name="mtaukeo150">#REF!</definedName>
    <definedName name="mtaukeo360" localSheetId="1">#REF!</definedName>
    <definedName name="mtaukeo360" localSheetId="6">#REF!</definedName>
    <definedName name="mtaukeo360" localSheetId="7">#REF!</definedName>
    <definedName name="mtaukeo360">#REF!</definedName>
    <definedName name="mtaukeo600" localSheetId="1">#REF!</definedName>
    <definedName name="mtaukeo600" localSheetId="6">#REF!</definedName>
    <definedName name="mtaukeo600" localSheetId="7">#REF!</definedName>
    <definedName name="mtaukeo600">#REF!</definedName>
    <definedName name="mtbipvlan150" localSheetId="1">#REF!</definedName>
    <definedName name="mtbipvlan150" localSheetId="6">#REF!</definedName>
    <definedName name="mtbipvlan150" localSheetId="7">#REF!</definedName>
    <definedName name="mtbipvlan150">#REF!</definedName>
    <definedName name="MTC" localSheetId="1">#REF!</definedName>
    <definedName name="MTC" localSheetId="6">#REF!</definedName>
    <definedName name="MTC" localSheetId="7">#REF!</definedName>
    <definedName name="MTC">#REF!</definedName>
    <definedName name="mtcdg" localSheetId="1">#REF!</definedName>
    <definedName name="mtcdg" localSheetId="6">#REF!</definedName>
    <definedName name="mtcdg" localSheetId="7">#REF!</definedName>
    <definedName name="mtcdg">#REF!</definedName>
    <definedName name="mtien4.5" localSheetId="1">#REF!</definedName>
    <definedName name="mtien4.5" localSheetId="6">#REF!</definedName>
    <definedName name="mtien4.5" localSheetId="7">#REF!</definedName>
    <definedName name="mtien4.5">#REF!</definedName>
    <definedName name="mtk" localSheetId="1">#REF!</definedName>
    <definedName name="mtk" localSheetId="6">#REF!</definedName>
    <definedName name="mtk" localSheetId="7">#REF!</definedName>
    <definedName name="mtk">#REF!</definedName>
    <definedName name="MTMAC12" localSheetId="1">#REF!</definedName>
    <definedName name="MTMAC12" localSheetId="6">#REF!</definedName>
    <definedName name="MTMAC12" localSheetId="7">#REF!</definedName>
    <definedName name="MTMAC12">#REF!</definedName>
    <definedName name="mtoidien0.5" localSheetId="1">#REF!</definedName>
    <definedName name="mtoidien0.5" localSheetId="6">#REF!</definedName>
    <definedName name="mtoidien0.5" localSheetId="7">#REF!</definedName>
    <definedName name="mtoidien0.5">#REF!</definedName>
    <definedName name="mtoidien1" localSheetId="1">#REF!</definedName>
    <definedName name="mtoidien1" localSheetId="6">#REF!</definedName>
    <definedName name="mtoidien1" localSheetId="7">#REF!</definedName>
    <definedName name="mtoidien1">#REF!</definedName>
    <definedName name="mtoidien1.5" localSheetId="1">#REF!</definedName>
    <definedName name="mtoidien1.5" localSheetId="6">#REF!</definedName>
    <definedName name="mtoidien1.5" localSheetId="7">#REF!</definedName>
    <definedName name="mtoidien1.5">#REF!</definedName>
    <definedName name="mtoidien2" localSheetId="1">#REF!</definedName>
    <definedName name="mtoidien2" localSheetId="6">#REF!</definedName>
    <definedName name="mtoidien2" localSheetId="7">#REF!</definedName>
    <definedName name="mtoidien2">#REF!</definedName>
    <definedName name="mtoidien2.5" localSheetId="1">#REF!</definedName>
    <definedName name="mtoidien2.5" localSheetId="6">#REF!</definedName>
    <definedName name="mtoidien2.5" localSheetId="7">#REF!</definedName>
    <definedName name="mtoidien2.5">#REF!</definedName>
    <definedName name="mtoidien3" localSheetId="1">#REF!</definedName>
    <definedName name="mtoidien3" localSheetId="6">#REF!</definedName>
    <definedName name="mtoidien3" localSheetId="7">#REF!</definedName>
    <definedName name="mtoidien3">#REF!</definedName>
    <definedName name="mtoidien4" localSheetId="1">#REF!</definedName>
    <definedName name="mtoidien4" localSheetId="6">#REF!</definedName>
    <definedName name="mtoidien4" localSheetId="7">#REF!</definedName>
    <definedName name="mtoidien4">#REF!</definedName>
    <definedName name="mtoidien5" localSheetId="1">#REF!</definedName>
    <definedName name="mtoidien5" localSheetId="6">#REF!</definedName>
    <definedName name="mtoidien5" localSheetId="7">#REF!</definedName>
    <definedName name="mtoidien5">#REF!</definedName>
    <definedName name="MTXL" localSheetId="1">#REF!</definedName>
    <definedName name="MTXL" localSheetId="6">#REF!</definedName>
    <definedName name="MTXL" localSheetId="7">#REF!</definedName>
    <definedName name="MTXL">#REF!</definedName>
    <definedName name="MTHI" localSheetId="1">#REF!</definedName>
    <definedName name="MTHI" localSheetId="6">#REF!</definedName>
    <definedName name="MTHI" localSheetId="7">#REF!</definedName>
    <definedName name="MTHI">#REF!</definedName>
    <definedName name="MTHII" localSheetId="1">#REF!</definedName>
    <definedName name="MTHII" localSheetId="6">#REF!</definedName>
    <definedName name="MTHII" localSheetId="7">#REF!</definedName>
    <definedName name="MTHII">#REF!</definedName>
    <definedName name="MTHIII" localSheetId="1">#REF!</definedName>
    <definedName name="MTHIII" localSheetId="6">#REF!</definedName>
    <definedName name="MTHIII" localSheetId="7">#REF!</definedName>
    <definedName name="MTHIII">#REF!</definedName>
    <definedName name="mthungcapdkbx2.5" localSheetId="1">#REF!</definedName>
    <definedName name="mthungcapdkbx2.5" localSheetId="6">#REF!</definedName>
    <definedName name="mthungcapdkbx2.5" localSheetId="7">#REF!</definedName>
    <definedName name="mthungcapdkbx2.5">#REF!</definedName>
    <definedName name="mthungcapdkbx2.75" localSheetId="1">#REF!</definedName>
    <definedName name="mthungcapdkbx2.75" localSheetId="6">#REF!</definedName>
    <definedName name="mthungcapdkbx2.75" localSheetId="7">#REF!</definedName>
    <definedName name="mthungcapdkbx2.75">#REF!</definedName>
    <definedName name="mthungcapdkbx3" localSheetId="1">#REF!</definedName>
    <definedName name="mthungcapdkbx3" localSheetId="6">#REF!</definedName>
    <definedName name="mthungcapdkbx3" localSheetId="7">#REF!</definedName>
    <definedName name="mthungcapdkbx3">#REF!</definedName>
    <definedName name="mthungcapdkbx4.5" localSheetId="1">#REF!</definedName>
    <definedName name="mthungcapdkbx4.5" localSheetId="6">#REF!</definedName>
    <definedName name="mthungcapdkbx4.5" localSheetId="7">#REF!</definedName>
    <definedName name="mthungcapdkbx4.5">#REF!</definedName>
    <definedName name="mthungcapdkbx5" localSheetId="1">#REF!</definedName>
    <definedName name="mthungcapdkbx5" localSheetId="6">#REF!</definedName>
    <definedName name="mthungcapdkbx5" localSheetId="7">#REF!</definedName>
    <definedName name="mthungcapdkbx5">#REF!</definedName>
    <definedName name="mthungcapdkbx8" localSheetId="1">#REF!</definedName>
    <definedName name="mthungcapdkbx8" localSheetId="6">#REF!</definedName>
    <definedName name="mthungcapdkbx8" localSheetId="7">#REF!</definedName>
    <definedName name="mthungcapdkbx8">#REF!</definedName>
    <definedName name="mthungcapdkbx9" localSheetId="1">#REF!</definedName>
    <definedName name="mthungcapdkbx9" localSheetId="6">#REF!</definedName>
    <definedName name="mthungcapdkbx9" localSheetId="7">#REF!</definedName>
    <definedName name="mthungcapdkbx9">#REF!</definedName>
    <definedName name="mtram" localSheetId="1">#REF!</definedName>
    <definedName name="mtram" localSheetId="6">#REF!</definedName>
    <definedName name="mtram" localSheetId="7">#REF!</definedName>
    <definedName name="mtram">#REF!</definedName>
    <definedName name="mtrambomdau40" localSheetId="1">#REF!</definedName>
    <definedName name="mtrambomdau40" localSheetId="6">#REF!</definedName>
    <definedName name="mtrambomdau40" localSheetId="7">#REF!</definedName>
    <definedName name="mtrambomdau40">#REF!</definedName>
    <definedName name="mtrambomdau50" localSheetId="1">#REF!</definedName>
    <definedName name="mtrambomdau50" localSheetId="6">#REF!</definedName>
    <definedName name="mtrambomdau50" localSheetId="7">#REF!</definedName>
    <definedName name="mtrambomdau50">#REF!</definedName>
    <definedName name="mtramtronbt20" localSheetId="1">#REF!</definedName>
    <definedName name="mtramtronbt20" localSheetId="6">#REF!</definedName>
    <definedName name="mtramtronbt20" localSheetId="7">#REF!</definedName>
    <definedName name="mtramtronbt20">#REF!</definedName>
    <definedName name="mtramtronbt22" localSheetId="1">#REF!</definedName>
    <definedName name="mtramtronbt22" localSheetId="6">#REF!</definedName>
    <definedName name="mtramtronbt22" localSheetId="7">#REF!</definedName>
    <definedName name="mtramtronbt22">#REF!</definedName>
    <definedName name="mtramtronbt30" localSheetId="1">#REF!</definedName>
    <definedName name="mtramtronbt30" localSheetId="6">#REF!</definedName>
    <definedName name="mtramtronbt30" localSheetId="7">#REF!</definedName>
    <definedName name="mtramtronbt30">#REF!</definedName>
    <definedName name="mtramtronbt60" localSheetId="1">#REF!</definedName>
    <definedName name="mtramtronbt60" localSheetId="6">#REF!</definedName>
    <definedName name="mtramtronbt60" localSheetId="7">#REF!</definedName>
    <definedName name="mtramtronbt60">#REF!</definedName>
    <definedName name="mtramtronbtn25" localSheetId="1">#REF!</definedName>
    <definedName name="mtramtronbtn25" localSheetId="6">#REF!</definedName>
    <definedName name="mtramtronbtn25" localSheetId="7">#REF!</definedName>
    <definedName name="mtramtronbtn25">#REF!</definedName>
    <definedName name="mtramtronbtn30" localSheetId="1">#REF!</definedName>
    <definedName name="mtramtronbtn30" localSheetId="6">#REF!</definedName>
    <definedName name="mtramtronbtn30" localSheetId="7">#REF!</definedName>
    <definedName name="mtramtronbtn30">#REF!</definedName>
    <definedName name="mtramtronbtn40" localSheetId="1">#REF!</definedName>
    <definedName name="mtramtronbtn40" localSheetId="6">#REF!</definedName>
    <definedName name="mtramtronbtn40" localSheetId="7">#REF!</definedName>
    <definedName name="mtramtronbtn40">#REF!</definedName>
    <definedName name="mtramtronbtn50" localSheetId="1">#REF!</definedName>
    <definedName name="mtramtronbtn50" localSheetId="6">#REF!</definedName>
    <definedName name="mtramtronbtn50" localSheetId="7">#REF!</definedName>
    <definedName name="mtramtronbtn50">#REF!</definedName>
    <definedName name="mtramtronbtn60" localSheetId="1">#REF!</definedName>
    <definedName name="mtramtronbtn60" localSheetId="6">#REF!</definedName>
    <definedName name="mtramtronbtn60" localSheetId="7">#REF!</definedName>
    <definedName name="mtramtronbtn60">#REF!</definedName>
    <definedName name="mtramtronbtn80" localSheetId="1">#REF!</definedName>
    <definedName name="mtramtronbtn80" localSheetId="6">#REF!</definedName>
    <definedName name="mtramtronbtn80" localSheetId="7">#REF!</definedName>
    <definedName name="mtramtronbtn80">#REF!</definedName>
    <definedName name="mtronbentonite1" localSheetId="1">#REF!</definedName>
    <definedName name="mtronbentonite1" localSheetId="6">#REF!</definedName>
    <definedName name="mtronbentonite1" localSheetId="7">#REF!</definedName>
    <definedName name="mtronbentonite1">#REF!</definedName>
    <definedName name="mtronbt100" localSheetId="1">#REF!</definedName>
    <definedName name="mtronbt100" localSheetId="6">#REF!</definedName>
    <definedName name="mtronbt100" localSheetId="7">#REF!</definedName>
    <definedName name="mtronbt100">#REF!</definedName>
    <definedName name="mtronbt1150" localSheetId="1">#REF!</definedName>
    <definedName name="mtronbt1150" localSheetId="6">#REF!</definedName>
    <definedName name="mtronbt1150" localSheetId="7">#REF!</definedName>
    <definedName name="mtronbt1150">#REF!</definedName>
    <definedName name="mtronbt150" localSheetId="1">#REF!</definedName>
    <definedName name="mtronbt150" localSheetId="6">#REF!</definedName>
    <definedName name="mtronbt150" localSheetId="7">#REF!</definedName>
    <definedName name="mtronbt150">#REF!</definedName>
    <definedName name="mtronbt1600" localSheetId="1">#REF!</definedName>
    <definedName name="mtronbt1600" localSheetId="6">#REF!</definedName>
    <definedName name="mtronbt1600" localSheetId="7">#REF!</definedName>
    <definedName name="mtronbt1600">#REF!</definedName>
    <definedName name="mtronbt200" localSheetId="1">#REF!</definedName>
    <definedName name="mtronbt200" localSheetId="6">#REF!</definedName>
    <definedName name="mtronbt200" localSheetId="7">#REF!</definedName>
    <definedName name="mtronbt200">#REF!</definedName>
    <definedName name="mtronbt250" localSheetId="1">#REF!</definedName>
    <definedName name="mtronbt250" localSheetId="6">#REF!</definedName>
    <definedName name="mtronbt250" localSheetId="7">#REF!</definedName>
    <definedName name="mtronbt250">#REF!</definedName>
    <definedName name="mtronbt425" localSheetId="1">#REF!</definedName>
    <definedName name="mtronbt425" localSheetId="6">#REF!</definedName>
    <definedName name="mtronbt425" localSheetId="7">#REF!</definedName>
    <definedName name="mtronbt425">#REF!</definedName>
    <definedName name="mtronbt500" localSheetId="1">#REF!</definedName>
    <definedName name="mtronbt500" localSheetId="6">#REF!</definedName>
    <definedName name="mtronbt500" localSheetId="7">#REF!</definedName>
    <definedName name="mtronbt500">#REF!</definedName>
    <definedName name="mtronbt800" localSheetId="1">#REF!</definedName>
    <definedName name="mtronbt800" localSheetId="6">#REF!</definedName>
    <definedName name="mtronbt800" localSheetId="7">#REF!</definedName>
    <definedName name="mtronbt800">#REF!</definedName>
    <definedName name="mtronvua110" localSheetId="1">#REF!</definedName>
    <definedName name="mtronvua110" localSheetId="6">#REF!</definedName>
    <definedName name="mtronvua110" localSheetId="7">#REF!</definedName>
    <definedName name="mtronvua110">#REF!</definedName>
    <definedName name="mtronvua150" localSheetId="1">#REF!</definedName>
    <definedName name="mtronvua150" localSheetId="6">#REF!</definedName>
    <definedName name="mtronvua150" localSheetId="7">#REF!</definedName>
    <definedName name="mtronvua150">#REF!</definedName>
    <definedName name="mtronvua200" localSheetId="1">#REF!</definedName>
    <definedName name="mtronvua200" localSheetId="6">#REF!</definedName>
    <definedName name="mtronvua200" localSheetId="7">#REF!</definedName>
    <definedName name="mtronvua200">#REF!</definedName>
    <definedName name="mtronvua250" localSheetId="1">#REF!</definedName>
    <definedName name="mtronvua250" localSheetId="6">#REF!</definedName>
    <definedName name="mtronvua250" localSheetId="7">#REF!</definedName>
    <definedName name="mtronvua250">#REF!</definedName>
    <definedName name="mtronvua325" localSheetId="1">#REF!</definedName>
    <definedName name="mtronvua325" localSheetId="6">#REF!</definedName>
    <definedName name="mtronvua325" localSheetId="7">#REF!</definedName>
    <definedName name="mtronvua325">#REF!</definedName>
    <definedName name="mtronvua80" localSheetId="1">#REF!</definedName>
    <definedName name="mtronvua80" localSheetId="6">#REF!</definedName>
    <definedName name="mtronvua80" localSheetId="7">#REF!</definedName>
    <definedName name="mtronvua80">#REF!</definedName>
    <definedName name="Mu" localSheetId="1">#REF!</definedName>
    <definedName name="Mu" localSheetId="6">#REF!</definedName>
    <definedName name="Mu" localSheetId="7">#REF!</definedName>
    <definedName name="Mu">#REF!</definedName>
    <definedName name="Mu_" localSheetId="1">#REF!</definedName>
    <definedName name="Mu_" localSheetId="6">#REF!</definedName>
    <definedName name="Mu_" localSheetId="7">#REF!</definedName>
    <definedName name="Mu_">#REF!</definedName>
    <definedName name="MucDauTu" localSheetId="1">#REF!</definedName>
    <definedName name="MucDauTu" localSheetId="6">#REF!</definedName>
    <definedName name="MucDauTu" localSheetId="7">#REF!</definedName>
    <definedName name="MucDauTu">#REF!</definedName>
    <definedName name="mui" localSheetId="1">#REF!</definedName>
    <definedName name="mui" localSheetId="6">#REF!</definedName>
    <definedName name="mui" localSheetId="7">#REF!</definedName>
    <definedName name="mui">#REF!</definedName>
    <definedName name="muonong2.8" localSheetId="1">#REF!</definedName>
    <definedName name="muonong2.8" localSheetId="6">#REF!</definedName>
    <definedName name="muonong2.8" localSheetId="7">#REF!</definedName>
    <definedName name="muonong2.8">#REF!</definedName>
    <definedName name="muy_fri" localSheetId="1">#REF!</definedName>
    <definedName name="muy_fri" localSheetId="6">#REF!</definedName>
    <definedName name="muy_fri" localSheetId="7">#REF!</definedName>
    <definedName name="muy_fri">#REF!</definedName>
    <definedName name="mvanthang0.3" localSheetId="1">#REF!</definedName>
    <definedName name="mvanthang0.3" localSheetId="6">#REF!</definedName>
    <definedName name="mvanthang0.3" localSheetId="7">#REF!</definedName>
    <definedName name="mvanthang0.3">#REF!</definedName>
    <definedName name="mvanthang0.5" localSheetId="1">#REF!</definedName>
    <definedName name="mvanthang0.5" localSheetId="6">#REF!</definedName>
    <definedName name="mvanthang0.5" localSheetId="7">#REF!</definedName>
    <definedName name="mvanthang0.5">#REF!</definedName>
    <definedName name="mvanthang2" localSheetId="1">#REF!</definedName>
    <definedName name="mvanthang2" localSheetId="6">#REF!</definedName>
    <definedName name="mvanthang2" localSheetId="7">#REF!</definedName>
    <definedName name="mvanthang2">#REF!</definedName>
    <definedName name="mx0" localSheetId="1">#REF!</definedName>
    <definedName name="mx0" localSheetId="6">#REF!</definedName>
    <definedName name="mx0" localSheetId="7">#REF!</definedName>
    <definedName name="mx0">#REF!</definedName>
    <definedName name="mxebombt90" localSheetId="1">#REF!</definedName>
    <definedName name="mxebombt90" localSheetId="6">#REF!</definedName>
    <definedName name="mxebombt90" localSheetId="7">#REF!</definedName>
    <definedName name="mxebombt90">#REF!</definedName>
    <definedName name="mxenanghang1.5" localSheetId="1">#REF!</definedName>
    <definedName name="mxenanghang1.5" localSheetId="6">#REF!</definedName>
    <definedName name="mxenanghang1.5" localSheetId="7">#REF!</definedName>
    <definedName name="mxenanghang1.5">#REF!</definedName>
    <definedName name="mxenanghang12" localSheetId="1">#REF!</definedName>
    <definedName name="mxenanghang12" localSheetId="6">#REF!</definedName>
    <definedName name="mxenanghang12" localSheetId="7">#REF!</definedName>
    <definedName name="mxenanghang12">#REF!</definedName>
    <definedName name="mxenanghang3" localSheetId="1">#REF!</definedName>
    <definedName name="mxenanghang3" localSheetId="6">#REF!</definedName>
    <definedName name="mxenanghang3" localSheetId="7">#REF!</definedName>
    <definedName name="mxenanghang3">#REF!</definedName>
    <definedName name="mxenanghang3.2" localSheetId="1">#REF!</definedName>
    <definedName name="mxenanghang3.2" localSheetId="6">#REF!</definedName>
    <definedName name="mxenanghang3.2" localSheetId="7">#REF!</definedName>
    <definedName name="mxenanghang3.2">#REF!</definedName>
    <definedName name="mxenanghang3.5" localSheetId="1">#REF!</definedName>
    <definedName name="mxenanghang3.5" localSheetId="6">#REF!</definedName>
    <definedName name="mxenanghang3.5" localSheetId="7">#REF!</definedName>
    <definedName name="mxenanghang3.5">#REF!</definedName>
    <definedName name="mxenanghang5" localSheetId="1">#REF!</definedName>
    <definedName name="mxenanghang5" localSheetId="6">#REF!</definedName>
    <definedName name="mxenanghang5" localSheetId="7">#REF!</definedName>
    <definedName name="mxenanghang5">#REF!</definedName>
    <definedName name="mxetuoinhua190" localSheetId="1">#REF!</definedName>
    <definedName name="mxetuoinhua190" localSheetId="6">#REF!</definedName>
    <definedName name="mxetuoinhua190" localSheetId="7">#REF!</definedName>
    <definedName name="mxetuoinhua190">#REF!</definedName>
    <definedName name="mxlat" localSheetId="1">#REF!</definedName>
    <definedName name="mxlat" localSheetId="6">#REF!</definedName>
    <definedName name="mxlat" localSheetId="7">#REF!</definedName>
    <definedName name="mxlat">#REF!</definedName>
    <definedName name="mxuc" localSheetId="1">#REF!</definedName>
    <definedName name="mxuc" localSheetId="6">#REF!</definedName>
    <definedName name="mxuc" localSheetId="7">#REF!</definedName>
    <definedName name="mxuc">#REF!</definedName>
    <definedName name="mxuclat0.40" localSheetId="1">#REF!</definedName>
    <definedName name="mxuclat0.40" localSheetId="6">#REF!</definedName>
    <definedName name="mxuclat0.40" localSheetId="7">#REF!</definedName>
    <definedName name="mxuclat0.40">#REF!</definedName>
    <definedName name="mxuclat1.00" localSheetId="1">#REF!</definedName>
    <definedName name="mxuclat1.00" localSheetId="6">#REF!</definedName>
    <definedName name="mxuclat1.00" localSheetId="7">#REF!</definedName>
    <definedName name="mxuclat1.00">#REF!</definedName>
    <definedName name="mxuclat1.65" localSheetId="1">#REF!</definedName>
    <definedName name="mxuclat1.65" localSheetId="6">#REF!</definedName>
    <definedName name="mxuclat1.65" localSheetId="7">#REF!</definedName>
    <definedName name="mxuclat1.65">#REF!</definedName>
    <definedName name="mxuclat2.00" localSheetId="1">#REF!</definedName>
    <definedName name="mxuclat2.00" localSheetId="6">#REF!</definedName>
    <definedName name="mxuclat2.00" localSheetId="7">#REF!</definedName>
    <definedName name="mxuclat2.00">#REF!</definedName>
    <definedName name="mxuclat2.80" localSheetId="1">#REF!</definedName>
    <definedName name="mxuclat2.80" localSheetId="6">#REF!</definedName>
    <definedName name="mxuclat2.80" localSheetId="7">#REF!</definedName>
    <definedName name="mxuclat2.80">#REF!</definedName>
    <definedName name="myle" localSheetId="1">#REF!</definedName>
    <definedName name="myle" localSheetId="6">#REF!</definedName>
    <definedName name="myle" localSheetId="7">#REF!</definedName>
    <definedName name="myle">#REF!</definedName>
    <definedName name="n" localSheetId="22" hidden="1">{"'Sheet1'!$L$16"}</definedName>
    <definedName name="n" localSheetId="24" hidden="1">{"'Sheet1'!$L$16"}</definedName>
    <definedName name="n" hidden="1">{"'Sheet1'!$L$16"}</definedName>
    <definedName name="n_1" localSheetId="1">#REF!</definedName>
    <definedName name="n_1" localSheetId="6">#REF!</definedName>
    <definedName name="n_1" localSheetId="7">#REF!</definedName>
    <definedName name="n_1">#REF!</definedName>
    <definedName name="n_2" localSheetId="1">#REF!</definedName>
    <definedName name="n_2" localSheetId="6">#REF!</definedName>
    <definedName name="n_2" localSheetId="7">#REF!</definedName>
    <definedName name="n_2">#REF!</definedName>
    <definedName name="n_3" localSheetId="1">#REF!</definedName>
    <definedName name="n_3" localSheetId="6">#REF!</definedName>
    <definedName name="n_3" localSheetId="7">#REF!</definedName>
    <definedName name="n_3">#REF!</definedName>
    <definedName name="n1_" localSheetId="1">#REF!</definedName>
    <definedName name="n1_" localSheetId="6">#REF!</definedName>
    <definedName name="n1_" localSheetId="7">#REF!</definedName>
    <definedName name="n1_">#REF!</definedName>
    <definedName name="n1pig" localSheetId="1">#REF!</definedName>
    <definedName name="n1pig" localSheetId="6">#REF!</definedName>
    <definedName name="n1pig" localSheetId="7">#REF!</definedName>
    <definedName name="n1pig">#REF!</definedName>
    <definedName name="N1pIGnc" localSheetId="1">#REF!</definedName>
    <definedName name="N1pIGnc" localSheetId="6">#REF!</definedName>
    <definedName name="N1pIGnc" localSheetId="7">#REF!</definedName>
    <definedName name="N1pIGnc">#REF!</definedName>
    <definedName name="N1pIGvc" localSheetId="1">#REF!</definedName>
    <definedName name="N1pIGvc" localSheetId="6">#REF!</definedName>
    <definedName name="N1pIGvc" localSheetId="7">#REF!</definedName>
    <definedName name="N1pIGvc">#REF!</definedName>
    <definedName name="N1pIGvl" localSheetId="1">#REF!</definedName>
    <definedName name="N1pIGvl" localSheetId="6">#REF!</definedName>
    <definedName name="N1pIGvl" localSheetId="7">#REF!</definedName>
    <definedName name="N1pIGvl">#REF!</definedName>
    <definedName name="n1pind" localSheetId="1">#REF!</definedName>
    <definedName name="n1pind" localSheetId="6">#REF!</definedName>
    <definedName name="n1pind" localSheetId="7">#REF!</definedName>
    <definedName name="n1pind">#REF!</definedName>
    <definedName name="N1pINDnc" localSheetId="1">#REF!</definedName>
    <definedName name="N1pINDnc" localSheetId="6">#REF!</definedName>
    <definedName name="N1pINDnc" localSheetId="7">#REF!</definedName>
    <definedName name="N1pINDnc">#REF!</definedName>
    <definedName name="N1pINDvc" localSheetId="1">#REF!</definedName>
    <definedName name="N1pINDvc" localSheetId="6">#REF!</definedName>
    <definedName name="N1pINDvc" localSheetId="7">#REF!</definedName>
    <definedName name="N1pINDvc">#REF!</definedName>
    <definedName name="N1pINDvl" localSheetId="1">#REF!</definedName>
    <definedName name="N1pINDvl" localSheetId="6">#REF!</definedName>
    <definedName name="N1pINDvl" localSheetId="7">#REF!</definedName>
    <definedName name="N1pINDvl">#REF!</definedName>
    <definedName name="n1pint" localSheetId="1">#REF!</definedName>
    <definedName name="n1pint" localSheetId="6">#REF!</definedName>
    <definedName name="n1pint" localSheetId="7">#REF!</definedName>
    <definedName name="n1pint">#REF!</definedName>
    <definedName name="n1ping" localSheetId="1">#REF!</definedName>
    <definedName name="n1ping" localSheetId="6">#REF!</definedName>
    <definedName name="n1ping" localSheetId="7">#REF!</definedName>
    <definedName name="n1ping">#REF!</definedName>
    <definedName name="N1pINGvc" localSheetId="1">#REF!</definedName>
    <definedName name="N1pINGvc" localSheetId="6">#REF!</definedName>
    <definedName name="N1pINGvc" localSheetId="7">#REF!</definedName>
    <definedName name="N1pINGvc">#REF!</definedName>
    <definedName name="n2_" localSheetId="1">#REF!</definedName>
    <definedName name="n2_" localSheetId="6">#REF!</definedName>
    <definedName name="n2_" localSheetId="7">#REF!</definedName>
    <definedName name="n2_">#REF!</definedName>
    <definedName name="n3_" localSheetId="1">#REF!</definedName>
    <definedName name="n3_" localSheetId="6">#REF!</definedName>
    <definedName name="n3_" localSheetId="7">#REF!</definedName>
    <definedName name="n3_">#REF!</definedName>
    <definedName name="n4_" localSheetId="1">#REF!</definedName>
    <definedName name="n4_" localSheetId="6">#REF!</definedName>
    <definedName name="n4_" localSheetId="7">#REF!</definedName>
    <definedName name="n4_">#REF!</definedName>
    <definedName name="Na" localSheetId="1">#REF!</definedName>
    <definedName name="Na" localSheetId="6">#REF!</definedName>
    <definedName name="Na" localSheetId="7">#REF!</definedName>
    <definedName name="Na">#REF!</definedName>
    <definedName name="nam" localSheetId="22" hidden="1">{"'Sheet1'!$L$16"}</definedName>
    <definedName name="nam" localSheetId="24" hidden="1">{"'Sheet1'!$L$16"}</definedName>
    <definedName name="nam" hidden="1">{"'Sheet1'!$L$16"}</definedName>
    <definedName name="Name" localSheetId="1">#REF!</definedName>
    <definedName name="Name" localSheetId="6">#REF!</definedName>
    <definedName name="Name" localSheetId="7">#REF!</definedName>
    <definedName name="Name">#REF!</definedName>
    <definedName name="NB" localSheetId="1">#REF!</definedName>
    <definedName name="NB" localSheetId="6">#REF!</definedName>
    <definedName name="NB" localSheetId="7">#REF!</definedName>
    <definedName name="NB">#REF!</definedName>
    <definedName name="nc" localSheetId="1">#REF!</definedName>
    <definedName name="nc" localSheetId="6">#REF!</definedName>
    <definedName name="nc" localSheetId="7">#REF!</definedName>
    <definedName name="nc">#REF!</definedName>
    <definedName name="nc.3" localSheetId="1">#REF!</definedName>
    <definedName name="nc.3" localSheetId="6">#REF!</definedName>
    <definedName name="nc.3" localSheetId="7">#REF!</definedName>
    <definedName name="nc.3">#REF!</definedName>
    <definedName name="nc.4" localSheetId="1">#REF!</definedName>
    <definedName name="nc.4" localSheetId="6">#REF!</definedName>
    <definedName name="nc.4" localSheetId="7">#REF!</definedName>
    <definedName name="nc.4">#REF!</definedName>
    <definedName name="NC.M10.1" localSheetId="1">#REF!</definedName>
    <definedName name="NC.M10.1" localSheetId="6">#REF!</definedName>
    <definedName name="NC.M10.1" localSheetId="7">#REF!</definedName>
    <definedName name="NC.M10.1">#REF!</definedName>
    <definedName name="NC.M10.2" localSheetId="1">#REF!</definedName>
    <definedName name="NC.M10.2" localSheetId="6">#REF!</definedName>
    <definedName name="NC.M10.2" localSheetId="7">#REF!</definedName>
    <definedName name="NC.M10.2">#REF!</definedName>
    <definedName name="NC.MDT" localSheetId="1">#REF!</definedName>
    <definedName name="NC.MDT" localSheetId="6">#REF!</definedName>
    <definedName name="NC.MDT" localSheetId="7">#REF!</definedName>
    <definedName name="NC.MDT">#REF!</definedName>
    <definedName name="nc_btm10" localSheetId="1">#REF!</definedName>
    <definedName name="nc_btm10" localSheetId="6">#REF!</definedName>
    <definedName name="nc_btm10" localSheetId="7">#REF!</definedName>
    <definedName name="nc_btm10">#REF!</definedName>
    <definedName name="nc_btm100" localSheetId="1">#REF!</definedName>
    <definedName name="nc_btm100" localSheetId="6">#REF!</definedName>
    <definedName name="nc_btm100" localSheetId="7">#REF!</definedName>
    <definedName name="nc_btm100">#REF!</definedName>
    <definedName name="NC_CSCT" localSheetId="1">#REF!</definedName>
    <definedName name="NC_CSCT" localSheetId="6">#REF!</definedName>
    <definedName name="NC_CSCT" localSheetId="7">#REF!</definedName>
    <definedName name="NC_CSCT">#REF!</definedName>
    <definedName name="NC_CTXD" localSheetId="1">#REF!</definedName>
    <definedName name="NC_CTXD" localSheetId="6">#REF!</definedName>
    <definedName name="NC_CTXD" localSheetId="7">#REF!</definedName>
    <definedName name="NC_CTXD">#REF!</definedName>
    <definedName name="NC_RD" localSheetId="1">#REF!</definedName>
    <definedName name="NC_RD" localSheetId="6">#REF!</definedName>
    <definedName name="NC_RD" localSheetId="7">#REF!</definedName>
    <definedName name="NC_RD">#REF!</definedName>
    <definedName name="NC_TD" localSheetId="1">#REF!</definedName>
    <definedName name="NC_TD" localSheetId="6">#REF!</definedName>
    <definedName name="NC_TD" localSheetId="7">#REF!</definedName>
    <definedName name="NC_TD">#REF!</definedName>
    <definedName name="nc1p" localSheetId="1">#REF!</definedName>
    <definedName name="nc1p" localSheetId="6">#REF!</definedName>
    <definedName name="nc1p" localSheetId="7">#REF!</definedName>
    <definedName name="nc1p">#REF!</definedName>
    <definedName name="nc2.0" localSheetId="1">#REF!</definedName>
    <definedName name="nc2.0" localSheetId="6">#REF!</definedName>
    <definedName name="nc2.0" localSheetId="7">#REF!</definedName>
    <definedName name="nc2.0">#REF!</definedName>
    <definedName name="nc2.1" localSheetId="1">#REF!</definedName>
    <definedName name="nc2.1" localSheetId="6">#REF!</definedName>
    <definedName name="nc2.1" localSheetId="7">#REF!</definedName>
    <definedName name="nc2.1">#REF!</definedName>
    <definedName name="nc2.2" localSheetId="1">#REF!</definedName>
    <definedName name="nc2.2" localSheetId="6">#REF!</definedName>
    <definedName name="nc2.2" localSheetId="7">#REF!</definedName>
    <definedName name="nc2.2">#REF!</definedName>
    <definedName name="nc2.3" localSheetId="1">#REF!</definedName>
    <definedName name="nc2.3" localSheetId="6">#REF!</definedName>
    <definedName name="nc2.3" localSheetId="7">#REF!</definedName>
    <definedName name="nc2.3">#REF!</definedName>
    <definedName name="nc2.4" localSheetId="1">#REF!</definedName>
    <definedName name="nc2.4" localSheetId="6">#REF!</definedName>
    <definedName name="nc2.4" localSheetId="7">#REF!</definedName>
    <definedName name="nc2.4">#REF!</definedName>
    <definedName name="nc2.5" localSheetId="1">#REF!</definedName>
    <definedName name="nc2.5" localSheetId="6">#REF!</definedName>
    <definedName name="nc2.5" localSheetId="7">#REF!</definedName>
    <definedName name="nc2.5">#REF!</definedName>
    <definedName name="nc2.6" localSheetId="1">#REF!</definedName>
    <definedName name="nc2.6" localSheetId="6">#REF!</definedName>
    <definedName name="nc2.6" localSheetId="7">#REF!</definedName>
    <definedName name="nc2.6">#REF!</definedName>
    <definedName name="nc2.7" localSheetId="1">#REF!</definedName>
    <definedName name="nc2.7" localSheetId="6">#REF!</definedName>
    <definedName name="nc2.7" localSheetId="7">#REF!</definedName>
    <definedName name="nc2.7">#REF!</definedName>
    <definedName name="nc2.8" localSheetId="1">#REF!</definedName>
    <definedName name="nc2.8" localSheetId="6">#REF!</definedName>
    <definedName name="nc2.8" localSheetId="7">#REF!</definedName>
    <definedName name="nc2.8">#REF!</definedName>
    <definedName name="nc2.9" localSheetId="1">#REF!</definedName>
    <definedName name="nc2.9" localSheetId="6">#REF!</definedName>
    <definedName name="nc2.9" localSheetId="7">#REF!</definedName>
    <definedName name="nc2.9">#REF!</definedName>
    <definedName name="nc3.0" localSheetId="1">#REF!</definedName>
    <definedName name="nc3.0" localSheetId="6">#REF!</definedName>
    <definedName name="nc3.0" localSheetId="7">#REF!</definedName>
    <definedName name="nc3.0">#REF!</definedName>
    <definedName name="nc3.1" localSheetId="1">#REF!</definedName>
    <definedName name="nc3.1" localSheetId="6">#REF!</definedName>
    <definedName name="nc3.1" localSheetId="7">#REF!</definedName>
    <definedName name="nc3.1">#REF!</definedName>
    <definedName name="nc3.2" localSheetId="1">#REF!</definedName>
    <definedName name="nc3.2" localSheetId="6">#REF!</definedName>
    <definedName name="nc3.2" localSheetId="7">#REF!</definedName>
    <definedName name="nc3.2">#REF!</definedName>
    <definedName name="nc3.3" localSheetId="1">#REF!</definedName>
    <definedName name="nc3.3" localSheetId="6">#REF!</definedName>
    <definedName name="nc3.3" localSheetId="7">#REF!</definedName>
    <definedName name="nc3.3">#REF!</definedName>
    <definedName name="nc3.4" localSheetId="1">#REF!</definedName>
    <definedName name="nc3.4" localSheetId="6">#REF!</definedName>
    <definedName name="nc3.4" localSheetId="7">#REF!</definedName>
    <definedName name="nc3.4">#REF!</definedName>
    <definedName name="nc3.5" localSheetId="1">#REF!</definedName>
    <definedName name="nc3.5" localSheetId="6">#REF!</definedName>
    <definedName name="nc3.5" localSheetId="7">#REF!</definedName>
    <definedName name="nc3.5">#REF!</definedName>
    <definedName name="nc3.6" localSheetId="1">#REF!</definedName>
    <definedName name="nc3.6" localSheetId="6">#REF!</definedName>
    <definedName name="nc3.6" localSheetId="7">#REF!</definedName>
    <definedName name="nc3.6">#REF!</definedName>
    <definedName name="nc3.7" localSheetId="1">#REF!</definedName>
    <definedName name="nc3.7" localSheetId="6">#REF!</definedName>
    <definedName name="nc3.7" localSheetId="7">#REF!</definedName>
    <definedName name="nc3.7">#REF!</definedName>
    <definedName name="nc3.8" localSheetId="1">#REF!</definedName>
    <definedName name="nc3.8" localSheetId="6">#REF!</definedName>
    <definedName name="nc3.8" localSheetId="7">#REF!</definedName>
    <definedName name="nc3.8">#REF!</definedName>
    <definedName name="nc3.9" localSheetId="1">#REF!</definedName>
    <definedName name="nc3.9" localSheetId="6">#REF!</definedName>
    <definedName name="nc3.9" localSheetId="7">#REF!</definedName>
    <definedName name="nc3.9">#REF!</definedName>
    <definedName name="nc3p" localSheetId="1">#REF!</definedName>
    <definedName name="nc3p" localSheetId="6">#REF!</definedName>
    <definedName name="nc3p" localSheetId="7">#REF!</definedName>
    <definedName name="nc3p">#REF!</definedName>
    <definedName name="nc4.0" localSheetId="1">#REF!</definedName>
    <definedName name="nc4.0" localSheetId="6">#REF!</definedName>
    <definedName name="nc4.0" localSheetId="7">#REF!</definedName>
    <definedName name="nc4.0">#REF!</definedName>
    <definedName name="nc4.1" localSheetId="1">#REF!</definedName>
    <definedName name="nc4.1" localSheetId="6">#REF!</definedName>
    <definedName name="nc4.1" localSheetId="7">#REF!</definedName>
    <definedName name="nc4.1">#REF!</definedName>
    <definedName name="nc4.2" localSheetId="1">#REF!</definedName>
    <definedName name="nc4.2" localSheetId="6">#REF!</definedName>
    <definedName name="nc4.2" localSheetId="7">#REF!</definedName>
    <definedName name="nc4.2">#REF!</definedName>
    <definedName name="nc4.3" localSheetId="1">#REF!</definedName>
    <definedName name="nc4.3" localSheetId="6">#REF!</definedName>
    <definedName name="nc4.3" localSheetId="7">#REF!</definedName>
    <definedName name="nc4.3">#REF!</definedName>
    <definedName name="nc4.4" localSheetId="1">#REF!</definedName>
    <definedName name="nc4.4" localSheetId="6">#REF!</definedName>
    <definedName name="nc4.4" localSheetId="7">#REF!</definedName>
    <definedName name="nc4.4">#REF!</definedName>
    <definedName name="nc4.5" localSheetId="1">#REF!</definedName>
    <definedName name="nc4.5" localSheetId="6">#REF!</definedName>
    <definedName name="nc4.5" localSheetId="7">#REF!</definedName>
    <definedName name="nc4.5">#REF!</definedName>
    <definedName name="nc4.6" localSheetId="1">#REF!</definedName>
    <definedName name="nc4.6" localSheetId="6">#REF!</definedName>
    <definedName name="nc4.6" localSheetId="7">#REF!</definedName>
    <definedName name="nc4.6">#REF!</definedName>
    <definedName name="nc4.7" localSheetId="1">#REF!</definedName>
    <definedName name="nc4.7" localSheetId="6">#REF!</definedName>
    <definedName name="nc4.7" localSheetId="7">#REF!</definedName>
    <definedName name="nc4.7">#REF!</definedName>
    <definedName name="nc4.8" localSheetId="1">#REF!</definedName>
    <definedName name="nc4.8" localSheetId="6">#REF!</definedName>
    <definedName name="nc4.8" localSheetId="7">#REF!</definedName>
    <definedName name="nc4.8">#REF!</definedName>
    <definedName name="nc4.9" localSheetId="1">#REF!</definedName>
    <definedName name="nc4.9" localSheetId="6">#REF!</definedName>
    <definedName name="nc4.9" localSheetId="7">#REF!</definedName>
    <definedName name="nc4.9">#REF!</definedName>
    <definedName name="nc5.0" localSheetId="1">#REF!</definedName>
    <definedName name="nc5.0" localSheetId="6">#REF!</definedName>
    <definedName name="nc5.0" localSheetId="7">#REF!</definedName>
    <definedName name="nc5.0">#REF!</definedName>
    <definedName name="nc5.1" localSheetId="1">#REF!</definedName>
    <definedName name="nc5.1" localSheetId="6">#REF!</definedName>
    <definedName name="nc5.1" localSheetId="7">#REF!</definedName>
    <definedName name="nc5.1">#REF!</definedName>
    <definedName name="nc5.2" localSheetId="1">#REF!</definedName>
    <definedName name="nc5.2" localSheetId="6">#REF!</definedName>
    <definedName name="nc5.2" localSheetId="7">#REF!</definedName>
    <definedName name="nc5.2">#REF!</definedName>
    <definedName name="nc5.3" localSheetId="1">#REF!</definedName>
    <definedName name="nc5.3" localSheetId="6">#REF!</definedName>
    <definedName name="nc5.3" localSheetId="7">#REF!</definedName>
    <definedName name="nc5.3">#REF!</definedName>
    <definedName name="nc5.4" localSheetId="1">#REF!</definedName>
    <definedName name="nc5.4" localSheetId="6">#REF!</definedName>
    <definedName name="nc5.4" localSheetId="7">#REF!</definedName>
    <definedName name="nc5.4">#REF!</definedName>
    <definedName name="nc5.5" localSheetId="1">#REF!</definedName>
    <definedName name="nc5.5" localSheetId="6">#REF!</definedName>
    <definedName name="nc5.5" localSheetId="7">#REF!</definedName>
    <definedName name="nc5.5">#REF!</definedName>
    <definedName name="nc5.6" localSheetId="1">#REF!</definedName>
    <definedName name="nc5.6" localSheetId="6">#REF!</definedName>
    <definedName name="nc5.6" localSheetId="7">#REF!</definedName>
    <definedName name="nc5.6">#REF!</definedName>
    <definedName name="nc5.7" localSheetId="1">#REF!</definedName>
    <definedName name="nc5.7" localSheetId="6">#REF!</definedName>
    <definedName name="nc5.7" localSheetId="7">#REF!</definedName>
    <definedName name="nc5.7">#REF!</definedName>
    <definedName name="nc5.8" localSheetId="1">#REF!</definedName>
    <definedName name="nc5.8" localSheetId="6">#REF!</definedName>
    <definedName name="nc5.8" localSheetId="7">#REF!</definedName>
    <definedName name="nc5.8">#REF!</definedName>
    <definedName name="nc5.9" localSheetId="1">#REF!</definedName>
    <definedName name="nc5.9" localSheetId="6">#REF!</definedName>
    <definedName name="nc5.9" localSheetId="7">#REF!</definedName>
    <definedName name="nc5.9">#REF!</definedName>
    <definedName name="nc6.0" localSheetId="1">#REF!</definedName>
    <definedName name="nc6.0" localSheetId="6">#REF!</definedName>
    <definedName name="nc6.0" localSheetId="7">#REF!</definedName>
    <definedName name="nc6.0">#REF!</definedName>
    <definedName name="nc6.1" localSheetId="1">#REF!</definedName>
    <definedName name="nc6.1" localSheetId="6">#REF!</definedName>
    <definedName name="nc6.1" localSheetId="7">#REF!</definedName>
    <definedName name="nc6.1">#REF!</definedName>
    <definedName name="nc6.2" localSheetId="1">#REF!</definedName>
    <definedName name="nc6.2" localSheetId="6">#REF!</definedName>
    <definedName name="nc6.2" localSheetId="7">#REF!</definedName>
    <definedName name="nc6.2">#REF!</definedName>
    <definedName name="nc6.3" localSheetId="1">#REF!</definedName>
    <definedName name="nc6.3" localSheetId="6">#REF!</definedName>
    <definedName name="nc6.3" localSheetId="7">#REF!</definedName>
    <definedName name="nc6.3">#REF!</definedName>
    <definedName name="nc6.4" localSheetId="1">#REF!</definedName>
    <definedName name="nc6.4" localSheetId="6">#REF!</definedName>
    <definedName name="nc6.4" localSheetId="7">#REF!</definedName>
    <definedName name="nc6.4">#REF!</definedName>
    <definedName name="nc6.5" localSheetId="1">#REF!</definedName>
    <definedName name="nc6.5" localSheetId="6">#REF!</definedName>
    <definedName name="nc6.5" localSheetId="7">#REF!</definedName>
    <definedName name="nc6.5">#REF!</definedName>
    <definedName name="nc6.6" localSheetId="1">#REF!</definedName>
    <definedName name="nc6.6" localSheetId="6">#REF!</definedName>
    <definedName name="nc6.6" localSheetId="7">#REF!</definedName>
    <definedName name="nc6.6">#REF!</definedName>
    <definedName name="nc6.7" localSheetId="1">#REF!</definedName>
    <definedName name="nc6.7" localSheetId="6">#REF!</definedName>
    <definedName name="nc6.7" localSheetId="7">#REF!</definedName>
    <definedName name="nc6.7">#REF!</definedName>
    <definedName name="nc6.8" localSheetId="1">#REF!</definedName>
    <definedName name="nc6.8" localSheetId="6">#REF!</definedName>
    <definedName name="nc6.8" localSheetId="7">#REF!</definedName>
    <definedName name="nc6.8">#REF!</definedName>
    <definedName name="nc6.9" localSheetId="1">#REF!</definedName>
    <definedName name="nc6.9" localSheetId="6">#REF!</definedName>
    <definedName name="nc6.9" localSheetId="7">#REF!</definedName>
    <definedName name="nc6.9">#REF!</definedName>
    <definedName name="nc7.0" localSheetId="1">#REF!</definedName>
    <definedName name="nc7.0" localSheetId="6">#REF!</definedName>
    <definedName name="nc7.0" localSheetId="7">#REF!</definedName>
    <definedName name="nc7.0">#REF!</definedName>
    <definedName name="ncbaotaibovay" localSheetId="1">#REF!</definedName>
    <definedName name="ncbaotaibovay" localSheetId="6">#REF!</definedName>
    <definedName name="ncbaotaibovay" localSheetId="7">#REF!</definedName>
    <definedName name="ncbaotaibovay">#REF!</definedName>
    <definedName name="NCBD100" localSheetId="1">#REF!</definedName>
    <definedName name="NCBD100" localSheetId="6">#REF!</definedName>
    <definedName name="NCBD100" localSheetId="7">#REF!</definedName>
    <definedName name="NCBD100">#REF!</definedName>
    <definedName name="NCBD200" localSheetId="1">#REF!</definedName>
    <definedName name="NCBD200" localSheetId="6">#REF!</definedName>
    <definedName name="NCBD200" localSheetId="7">#REF!</definedName>
    <definedName name="NCBD200">#REF!</definedName>
    <definedName name="NCBD250" localSheetId="1">#REF!</definedName>
    <definedName name="NCBD250" localSheetId="6">#REF!</definedName>
    <definedName name="NCBD250" localSheetId="7">#REF!</definedName>
    <definedName name="NCBD250">#REF!</definedName>
    <definedName name="NCcap0.7" localSheetId="1">#REF!</definedName>
    <definedName name="NCcap0.7" localSheetId="6">#REF!</definedName>
    <definedName name="NCcap0.7" localSheetId="7">#REF!</definedName>
    <definedName name="NCcap0.7">#REF!</definedName>
    <definedName name="NCcap1" localSheetId="1">#REF!</definedName>
    <definedName name="NCcap1" localSheetId="6">#REF!</definedName>
    <definedName name="NCcap1" localSheetId="7">#REF!</definedName>
    <definedName name="NCcap1">#REF!</definedName>
    <definedName name="NCCT3p" localSheetId="1">#REF!</definedName>
    <definedName name="NCCT3p" localSheetId="6">#REF!</definedName>
    <definedName name="NCCT3p" localSheetId="7">#REF!</definedName>
    <definedName name="NCCT3p">#REF!</definedName>
    <definedName name="ncdg" localSheetId="1">#REF!</definedName>
    <definedName name="ncdg" localSheetId="6">#REF!</definedName>
    <definedName name="ncdg" localSheetId="7">#REF!</definedName>
    <definedName name="ncdg">#REF!</definedName>
    <definedName name="NCKT" localSheetId="1">#REF!</definedName>
    <definedName name="NCKT" localSheetId="6">#REF!</definedName>
    <definedName name="NCKT" localSheetId="7">#REF!</definedName>
    <definedName name="NCKT">#REF!</definedName>
    <definedName name="ncong" localSheetId="1">#REF!</definedName>
    <definedName name="ncong" localSheetId="6">#REF!</definedName>
    <definedName name="ncong" localSheetId="7">#REF!</definedName>
    <definedName name="ncong">#REF!</definedName>
    <definedName name="nct" localSheetId="1">#REF!</definedName>
    <definedName name="nct" localSheetId="6">#REF!</definedName>
    <definedName name="nct" localSheetId="7">#REF!</definedName>
    <definedName name="nct">#REF!</definedName>
    <definedName name="NCT_BKTC" localSheetId="1">#REF!</definedName>
    <definedName name="NCT_BKTC" localSheetId="6">#REF!</definedName>
    <definedName name="NCT_BKTC" localSheetId="7">#REF!</definedName>
    <definedName name="NCT_BKTC">#REF!</definedName>
    <definedName name="ncthepnaphl" localSheetId="1">#REF!</definedName>
    <definedName name="ncthepnaphl" localSheetId="6">#REF!</definedName>
    <definedName name="ncthepnaphl" localSheetId="7">#REF!</definedName>
    <definedName name="ncthepnaphl">#REF!</definedName>
    <definedName name="nctram" localSheetId="1">#REF!</definedName>
    <definedName name="nctram" localSheetId="6">#REF!</definedName>
    <definedName name="nctram" localSheetId="7">#REF!</definedName>
    <definedName name="nctram">#REF!</definedName>
    <definedName name="NCVC100" localSheetId="1">#REF!</definedName>
    <definedName name="NCVC100" localSheetId="6">#REF!</definedName>
    <definedName name="NCVC100" localSheetId="7">#REF!</definedName>
    <definedName name="NCVC100">#REF!</definedName>
    <definedName name="NCVC200" localSheetId="1">#REF!</definedName>
    <definedName name="NCVC200" localSheetId="6">#REF!</definedName>
    <definedName name="NCVC200" localSheetId="7">#REF!</definedName>
    <definedName name="NCVC200">#REF!</definedName>
    <definedName name="NCVC250" localSheetId="1">#REF!</definedName>
    <definedName name="NCVC250" localSheetId="6">#REF!</definedName>
    <definedName name="NCVC250" localSheetId="7">#REF!</definedName>
    <definedName name="NCVC250">#REF!</definedName>
    <definedName name="NCVC3P" localSheetId="1">#REF!</definedName>
    <definedName name="NCVC3P" localSheetId="6">#REF!</definedName>
    <definedName name="NCVC3P" localSheetId="7">#REF!</definedName>
    <definedName name="NCVC3P">#REF!</definedName>
    <definedName name="NCVCM100" localSheetId="1">#REF!</definedName>
    <definedName name="NCVCM100" localSheetId="6">#REF!</definedName>
    <definedName name="NCVCM100" localSheetId="7">#REF!</definedName>
    <definedName name="NCVCM100">#REF!</definedName>
    <definedName name="NCVCM200" localSheetId="1">#REF!</definedName>
    <definedName name="NCVCM200" localSheetId="6">#REF!</definedName>
    <definedName name="NCVCM200" localSheetId="7">#REF!</definedName>
    <definedName name="NCVCM200">#REF!</definedName>
    <definedName name="Nen" localSheetId="1">#REF!</definedName>
    <definedName name="Nen" localSheetId="6">#REF!</definedName>
    <definedName name="Nen" localSheetId="7">#REF!</definedName>
    <definedName name="Nen">#REF!</definedName>
    <definedName name="nenkhi10m3" localSheetId="1">#REF!</definedName>
    <definedName name="nenkhi10m3" localSheetId="6">#REF!</definedName>
    <definedName name="nenkhi10m3" localSheetId="7">#REF!</definedName>
    <definedName name="nenkhi10m3">#REF!</definedName>
    <definedName name="nenkhi1200" localSheetId="1">#REF!</definedName>
    <definedName name="nenkhi1200" localSheetId="6">#REF!</definedName>
    <definedName name="nenkhi1200" localSheetId="7">#REF!</definedName>
    <definedName name="nenkhi1200">#REF!</definedName>
    <definedName name="nenkhidau102" localSheetId="1">#REF!</definedName>
    <definedName name="nenkhidau102" localSheetId="6">#REF!</definedName>
    <definedName name="nenkhidau102" localSheetId="7">#REF!</definedName>
    <definedName name="nenkhidau102">#REF!</definedName>
    <definedName name="nenkhidau120" localSheetId="1">#REF!</definedName>
    <definedName name="nenkhidau120" localSheetId="6">#REF!</definedName>
    <definedName name="nenkhidau120" localSheetId="7">#REF!</definedName>
    <definedName name="nenkhidau120">#REF!</definedName>
    <definedName name="nenkhidau1200" localSheetId="1">#REF!</definedName>
    <definedName name="nenkhidau1200" localSheetId="6">#REF!</definedName>
    <definedName name="nenkhidau1200" localSheetId="7">#REF!</definedName>
    <definedName name="nenkhidau1200">#REF!</definedName>
    <definedName name="nenkhidau200" localSheetId="1">#REF!</definedName>
    <definedName name="nenkhidau200" localSheetId="6">#REF!</definedName>
    <definedName name="nenkhidau200" localSheetId="7">#REF!</definedName>
    <definedName name="nenkhidau200">#REF!</definedName>
    <definedName name="nenkhidau240" localSheetId="1">#REF!</definedName>
    <definedName name="nenkhidau240" localSheetId="6">#REF!</definedName>
    <definedName name="nenkhidau240" localSheetId="7">#REF!</definedName>
    <definedName name="nenkhidau240">#REF!</definedName>
    <definedName name="nenkhidau300" localSheetId="1">#REF!</definedName>
    <definedName name="nenkhidau300" localSheetId="6">#REF!</definedName>
    <definedName name="nenkhidau300" localSheetId="7">#REF!</definedName>
    <definedName name="nenkhidau300">#REF!</definedName>
    <definedName name="nenkhidau360" localSheetId="1">#REF!</definedName>
    <definedName name="nenkhidau360" localSheetId="6">#REF!</definedName>
    <definedName name="nenkhidau360" localSheetId="7">#REF!</definedName>
    <definedName name="nenkhidau360">#REF!</definedName>
    <definedName name="nenkhidau5.5" localSheetId="1">#REF!</definedName>
    <definedName name="nenkhidau5.5" localSheetId="6">#REF!</definedName>
    <definedName name="nenkhidau5.5" localSheetId="7">#REF!</definedName>
    <definedName name="nenkhidau5.5">#REF!</definedName>
    <definedName name="nenkhidau540" localSheetId="1">#REF!</definedName>
    <definedName name="nenkhidau540" localSheetId="6">#REF!</definedName>
    <definedName name="nenkhidau540" localSheetId="7">#REF!</definedName>
    <definedName name="nenkhidau540">#REF!</definedName>
    <definedName name="nenkhidau600" localSheetId="1">#REF!</definedName>
    <definedName name="nenkhidau600" localSheetId="6">#REF!</definedName>
    <definedName name="nenkhidau600" localSheetId="7">#REF!</definedName>
    <definedName name="nenkhidau600">#REF!</definedName>
    <definedName name="nenkhidau660" localSheetId="1">#REF!</definedName>
    <definedName name="nenkhidau660" localSheetId="6">#REF!</definedName>
    <definedName name="nenkhidau660" localSheetId="7">#REF!</definedName>
    <definedName name="nenkhidau660">#REF!</definedName>
    <definedName name="nenkhidau75" localSheetId="1">#REF!</definedName>
    <definedName name="nenkhidau75" localSheetId="6">#REF!</definedName>
    <definedName name="nenkhidau75" localSheetId="7">#REF!</definedName>
    <definedName name="nenkhidau75">#REF!</definedName>
    <definedName name="nenkhidien10" localSheetId="1">#REF!</definedName>
    <definedName name="nenkhidien10" localSheetId="6">#REF!</definedName>
    <definedName name="nenkhidien10" localSheetId="7">#REF!</definedName>
    <definedName name="nenkhidien10">#REF!</definedName>
    <definedName name="nenkhidien150" localSheetId="1">#REF!</definedName>
    <definedName name="nenkhidien150" localSheetId="6">#REF!</definedName>
    <definedName name="nenkhidien150" localSheetId="7">#REF!</definedName>
    <definedName name="nenkhidien150">#REF!</definedName>
    <definedName name="nenkhidien216" localSheetId="1">#REF!</definedName>
    <definedName name="nenkhidien216" localSheetId="6">#REF!</definedName>
    <definedName name="nenkhidien216" localSheetId="7">#REF!</definedName>
    <definedName name="nenkhidien216">#REF!</definedName>
    <definedName name="nenkhidien22" localSheetId="1">#REF!</definedName>
    <definedName name="nenkhidien22" localSheetId="6">#REF!</definedName>
    <definedName name="nenkhidien22" localSheetId="7">#REF!</definedName>
    <definedName name="nenkhidien22">#REF!</definedName>
    <definedName name="nenkhidien270" localSheetId="1">#REF!</definedName>
    <definedName name="nenkhidien270" localSheetId="6">#REF!</definedName>
    <definedName name="nenkhidien270" localSheetId="7">#REF!</definedName>
    <definedName name="nenkhidien270">#REF!</definedName>
    <definedName name="nenkhidien30" localSheetId="1">#REF!</definedName>
    <definedName name="nenkhidien30" localSheetId="6">#REF!</definedName>
    <definedName name="nenkhidien30" localSheetId="7">#REF!</definedName>
    <definedName name="nenkhidien30">#REF!</definedName>
    <definedName name="nenkhidien300" localSheetId="1">#REF!</definedName>
    <definedName name="nenkhidien300" localSheetId="6">#REF!</definedName>
    <definedName name="nenkhidien300" localSheetId="7">#REF!</definedName>
    <definedName name="nenkhidien300">#REF!</definedName>
    <definedName name="nenkhidien5" localSheetId="1">#REF!</definedName>
    <definedName name="nenkhidien5" localSheetId="6">#REF!</definedName>
    <definedName name="nenkhidien5" localSheetId="7">#REF!</definedName>
    <definedName name="nenkhidien5">#REF!</definedName>
    <definedName name="nenkhidien56" localSheetId="1">#REF!</definedName>
    <definedName name="nenkhidien56" localSheetId="6">#REF!</definedName>
    <definedName name="nenkhidien56" localSheetId="7">#REF!</definedName>
    <definedName name="nenkhidien56">#REF!</definedName>
    <definedName name="nenkhidien600" localSheetId="1">#REF!</definedName>
    <definedName name="nenkhidien600" localSheetId="6">#REF!</definedName>
    <definedName name="nenkhidien600" localSheetId="7">#REF!</definedName>
    <definedName name="nenkhidien600">#REF!</definedName>
    <definedName name="nenkhixang11" localSheetId="1">#REF!</definedName>
    <definedName name="nenkhixang11" localSheetId="6">#REF!</definedName>
    <definedName name="nenkhixang11" localSheetId="7">#REF!</definedName>
    <definedName name="nenkhixang11">#REF!</definedName>
    <definedName name="nenkhixang120" localSheetId="1">#REF!</definedName>
    <definedName name="nenkhixang120" localSheetId="6">#REF!</definedName>
    <definedName name="nenkhixang120" localSheetId="7">#REF!</definedName>
    <definedName name="nenkhixang120">#REF!</definedName>
    <definedName name="nenkhixang200" localSheetId="1">#REF!</definedName>
    <definedName name="nenkhixang200" localSheetId="6">#REF!</definedName>
    <definedName name="nenkhixang200" localSheetId="7">#REF!</definedName>
    <definedName name="nenkhixang200">#REF!</definedName>
    <definedName name="nenkhixang25" localSheetId="1">#REF!</definedName>
    <definedName name="nenkhixang25" localSheetId="6">#REF!</definedName>
    <definedName name="nenkhixang25" localSheetId="7">#REF!</definedName>
    <definedName name="nenkhixang25">#REF!</definedName>
    <definedName name="nenkhixang3" localSheetId="1">#REF!</definedName>
    <definedName name="nenkhixang3" localSheetId="6">#REF!</definedName>
    <definedName name="nenkhixang3" localSheetId="7">#REF!</definedName>
    <definedName name="nenkhixang3">#REF!</definedName>
    <definedName name="nenkhixang300" localSheetId="1">#REF!</definedName>
    <definedName name="nenkhixang300" localSheetId="6">#REF!</definedName>
    <definedName name="nenkhixang300" localSheetId="7">#REF!</definedName>
    <definedName name="nenkhixang300">#REF!</definedName>
    <definedName name="nenkhixang40" localSheetId="1">#REF!</definedName>
    <definedName name="nenkhixang40" localSheetId="6">#REF!</definedName>
    <definedName name="nenkhixang40" localSheetId="7">#REF!</definedName>
    <definedName name="nenkhixang40">#REF!</definedName>
    <definedName name="nenkhixang600" localSheetId="1">#REF!</definedName>
    <definedName name="nenkhixang600" localSheetId="6">#REF!</definedName>
    <definedName name="nenkhixang600" localSheetId="7">#REF!</definedName>
    <definedName name="nenkhixang600">#REF!</definedName>
    <definedName name="neo32mm" localSheetId="1">#REF!</definedName>
    <definedName name="neo32mm" localSheetId="6">#REF!</definedName>
    <definedName name="neo32mm" localSheetId="7">#REF!</definedName>
    <definedName name="neo32mm">#REF!</definedName>
    <definedName name="neo4T" localSheetId="1">#REF!</definedName>
    <definedName name="neo4T" localSheetId="6">#REF!</definedName>
    <definedName name="neo4T" localSheetId="7">#REF!</definedName>
    <definedName name="neo4T">#REF!</definedName>
    <definedName name="NET" localSheetId="1">#REF!</definedName>
    <definedName name="NET" localSheetId="6">#REF!</definedName>
    <definedName name="NET" localSheetId="7">#REF!</definedName>
    <definedName name="NET">#REF!</definedName>
    <definedName name="NET_1" localSheetId="1">#REF!</definedName>
    <definedName name="NET_1" localSheetId="6">#REF!</definedName>
    <definedName name="NET_1" localSheetId="7">#REF!</definedName>
    <definedName name="NET_1">#REF!</definedName>
    <definedName name="NET_ANA" localSheetId="1">#REF!</definedName>
    <definedName name="NET_ANA" localSheetId="6">#REF!</definedName>
    <definedName name="NET_ANA" localSheetId="7">#REF!</definedName>
    <definedName name="NET_ANA">#REF!</definedName>
    <definedName name="NET_ANA_1" localSheetId="1">#REF!</definedName>
    <definedName name="NET_ANA_1" localSheetId="6">#REF!</definedName>
    <definedName name="NET_ANA_1" localSheetId="7">#REF!</definedName>
    <definedName name="NET_ANA_1">#REF!</definedName>
    <definedName name="NET_ANA_2" localSheetId="1">#REF!</definedName>
    <definedName name="NET_ANA_2" localSheetId="6">#REF!</definedName>
    <definedName name="NET_ANA_2" localSheetId="7">#REF!</definedName>
    <definedName name="NET_ANA_2">#REF!</definedName>
    <definedName name="new" hidden="1">#N/A</definedName>
    <definedName name="new_1">"#REF!"</definedName>
    <definedName name="NEXT" localSheetId="1">#REF!</definedName>
    <definedName name="NEXT" localSheetId="6">#REF!</definedName>
    <definedName name="NEXT" localSheetId="7">#REF!</definedName>
    <definedName name="NEXT">#REF!</definedName>
    <definedName name="nig" localSheetId="1">#REF!</definedName>
    <definedName name="nig" localSheetId="6">#REF!</definedName>
    <definedName name="nig" localSheetId="7">#REF!</definedName>
    <definedName name="nig">#REF!</definedName>
    <definedName name="nig1p" localSheetId="1">#REF!</definedName>
    <definedName name="nig1p" localSheetId="6">#REF!</definedName>
    <definedName name="nig1p" localSheetId="7">#REF!</definedName>
    <definedName name="nig1p">#REF!</definedName>
    <definedName name="nig3p" localSheetId="1">#REF!</definedName>
    <definedName name="nig3p" localSheetId="6">#REF!</definedName>
    <definedName name="nig3p" localSheetId="7">#REF!</definedName>
    <definedName name="nig3p">#REF!</definedName>
    <definedName name="NIGnc" localSheetId="1">#REF!</definedName>
    <definedName name="NIGnc" localSheetId="6">#REF!</definedName>
    <definedName name="NIGnc" localSheetId="7">#REF!</definedName>
    <definedName name="NIGnc">#REF!</definedName>
    <definedName name="nignc1p" localSheetId="1">#REF!</definedName>
    <definedName name="nignc1p" localSheetId="6">#REF!</definedName>
    <definedName name="nignc1p" localSheetId="7">#REF!</definedName>
    <definedName name="nignc1p">#REF!</definedName>
    <definedName name="NIGvc" localSheetId="1">#REF!</definedName>
    <definedName name="NIGvc" localSheetId="6">#REF!</definedName>
    <definedName name="NIGvc" localSheetId="7">#REF!</definedName>
    <definedName name="NIGvc">#REF!</definedName>
    <definedName name="NIGvl" localSheetId="1">#REF!</definedName>
    <definedName name="NIGvl" localSheetId="6">#REF!</definedName>
    <definedName name="NIGvl" localSheetId="7">#REF!</definedName>
    <definedName name="NIGvl">#REF!</definedName>
    <definedName name="nigvl1p" localSheetId="1">#REF!</definedName>
    <definedName name="nigvl1p" localSheetId="6">#REF!</definedName>
    <definedName name="nigvl1p" localSheetId="7">#REF!</definedName>
    <definedName name="nigvl1p">#REF!</definedName>
    <definedName name="nin" localSheetId="1">#REF!</definedName>
    <definedName name="nin" localSheetId="6">#REF!</definedName>
    <definedName name="nin" localSheetId="7">#REF!</definedName>
    <definedName name="nin">#REF!</definedName>
    <definedName name="nin14nc3p" localSheetId="1">#REF!</definedName>
    <definedName name="nin14nc3p" localSheetId="6">#REF!</definedName>
    <definedName name="nin14nc3p" localSheetId="7">#REF!</definedName>
    <definedName name="nin14nc3p">#REF!</definedName>
    <definedName name="nin14vl3p" localSheetId="1">#REF!</definedName>
    <definedName name="nin14vl3p" localSheetId="6">#REF!</definedName>
    <definedName name="nin14vl3p" localSheetId="7">#REF!</definedName>
    <definedName name="nin14vl3p">#REF!</definedName>
    <definedName name="nin1903p" localSheetId="1">#REF!</definedName>
    <definedName name="nin1903p" localSheetId="6">#REF!</definedName>
    <definedName name="nin1903p" localSheetId="7">#REF!</definedName>
    <definedName name="nin1903p">#REF!</definedName>
    <definedName name="nin190nc3p" localSheetId="1">#REF!</definedName>
    <definedName name="nin190nc3p" localSheetId="6">#REF!</definedName>
    <definedName name="nin190nc3p" localSheetId="7">#REF!</definedName>
    <definedName name="nin190nc3p">#REF!</definedName>
    <definedName name="nin190vl3p" localSheetId="1">#REF!</definedName>
    <definedName name="nin190vl3p" localSheetId="6">#REF!</definedName>
    <definedName name="nin190vl3p" localSheetId="7">#REF!</definedName>
    <definedName name="nin190vl3p">#REF!</definedName>
    <definedName name="NIN20nc" localSheetId="1">#REF!</definedName>
    <definedName name="NIN20nc" localSheetId="6">#REF!</definedName>
    <definedName name="NIN20nc" localSheetId="7">#REF!</definedName>
    <definedName name="NIN20nc">#REF!</definedName>
    <definedName name="NIN20vc" localSheetId="1">#REF!</definedName>
    <definedName name="NIN20vc" localSheetId="6">#REF!</definedName>
    <definedName name="NIN20vc" localSheetId="7">#REF!</definedName>
    <definedName name="NIN20vc">#REF!</definedName>
    <definedName name="NIN20vl" localSheetId="1">#REF!</definedName>
    <definedName name="NIN20vl" localSheetId="6">#REF!</definedName>
    <definedName name="NIN20vl" localSheetId="7">#REF!</definedName>
    <definedName name="NIN20vl">#REF!</definedName>
    <definedName name="nin2903p" localSheetId="1">#REF!</definedName>
    <definedName name="nin2903p" localSheetId="6">#REF!</definedName>
    <definedName name="nin2903p" localSheetId="7">#REF!</definedName>
    <definedName name="nin2903p">#REF!</definedName>
    <definedName name="nin290nc3p" localSheetId="1">#REF!</definedName>
    <definedName name="nin290nc3p" localSheetId="6">#REF!</definedName>
    <definedName name="nin290nc3p" localSheetId="7">#REF!</definedName>
    <definedName name="nin290nc3p">#REF!</definedName>
    <definedName name="nin290vl3p" localSheetId="1">#REF!</definedName>
    <definedName name="nin290vl3p" localSheetId="6">#REF!</definedName>
    <definedName name="nin290vl3p" localSheetId="7">#REF!</definedName>
    <definedName name="nin290vl3p">#REF!</definedName>
    <definedName name="nin3p" localSheetId="1">#REF!</definedName>
    <definedName name="nin3p" localSheetId="6">#REF!</definedName>
    <definedName name="nin3p" localSheetId="7">#REF!</definedName>
    <definedName name="nin3p">#REF!</definedName>
    <definedName name="NIN9020nc" localSheetId="1">#REF!</definedName>
    <definedName name="NIN9020nc" localSheetId="6">#REF!</definedName>
    <definedName name="NIN9020nc" localSheetId="7">#REF!</definedName>
    <definedName name="NIN9020nc">#REF!</definedName>
    <definedName name="NIN9020vc" localSheetId="1">#REF!</definedName>
    <definedName name="NIN9020vc" localSheetId="6">#REF!</definedName>
    <definedName name="NIN9020vc" localSheetId="7">#REF!</definedName>
    <definedName name="NIN9020vc">#REF!</definedName>
    <definedName name="NIN9020vl" localSheetId="1">#REF!</definedName>
    <definedName name="NIN9020vl" localSheetId="6">#REF!</definedName>
    <definedName name="NIN9020vl" localSheetId="7">#REF!</definedName>
    <definedName name="NIN9020vl">#REF!</definedName>
    <definedName name="NIN90nc" localSheetId="1">#REF!</definedName>
    <definedName name="NIN90nc" localSheetId="6">#REF!</definedName>
    <definedName name="NIN90nc" localSheetId="7">#REF!</definedName>
    <definedName name="NIN90nc">#REF!</definedName>
    <definedName name="NIN90vc" localSheetId="1">#REF!</definedName>
    <definedName name="NIN90vc" localSheetId="6">#REF!</definedName>
    <definedName name="NIN90vc" localSheetId="7">#REF!</definedName>
    <definedName name="NIN90vc">#REF!</definedName>
    <definedName name="NIN90vl" localSheetId="1">#REF!</definedName>
    <definedName name="NIN90vl" localSheetId="6">#REF!</definedName>
    <definedName name="NIN90vl" localSheetId="7">#REF!</definedName>
    <definedName name="NIN90vl">#REF!</definedName>
    <definedName name="nind" localSheetId="1">#REF!</definedName>
    <definedName name="nind" localSheetId="6">#REF!</definedName>
    <definedName name="nind" localSheetId="7">#REF!</definedName>
    <definedName name="nind">#REF!</definedName>
    <definedName name="nind1p" localSheetId="1">#REF!</definedName>
    <definedName name="nind1p" localSheetId="6">#REF!</definedName>
    <definedName name="nind1p" localSheetId="7">#REF!</definedName>
    <definedName name="nind1p">#REF!</definedName>
    <definedName name="nind3p" localSheetId="1">#REF!</definedName>
    <definedName name="nind3p" localSheetId="6">#REF!</definedName>
    <definedName name="nind3p" localSheetId="7">#REF!</definedName>
    <definedName name="nind3p">#REF!</definedName>
    <definedName name="NINDnc" localSheetId="1">#REF!</definedName>
    <definedName name="NINDnc" localSheetId="6">#REF!</definedName>
    <definedName name="NINDnc" localSheetId="7">#REF!</definedName>
    <definedName name="NINDnc">#REF!</definedName>
    <definedName name="nindnc1p" localSheetId="1">#REF!</definedName>
    <definedName name="nindnc1p" localSheetId="6">#REF!</definedName>
    <definedName name="nindnc1p" localSheetId="7">#REF!</definedName>
    <definedName name="nindnc1p">#REF!</definedName>
    <definedName name="nindnc3p" localSheetId="1">#REF!</definedName>
    <definedName name="nindnc3p" localSheetId="6">#REF!</definedName>
    <definedName name="nindnc3p" localSheetId="7">#REF!</definedName>
    <definedName name="nindnc3p">#REF!</definedName>
    <definedName name="NINDvc" localSheetId="1">#REF!</definedName>
    <definedName name="NINDvc" localSheetId="6">#REF!</definedName>
    <definedName name="NINDvc" localSheetId="7">#REF!</definedName>
    <definedName name="NINDvc">#REF!</definedName>
    <definedName name="NINDvl" localSheetId="1">#REF!</definedName>
    <definedName name="NINDvl" localSheetId="6">#REF!</definedName>
    <definedName name="NINDvl" localSheetId="7">#REF!</definedName>
    <definedName name="NINDvl">#REF!</definedName>
    <definedName name="nindvl1p" localSheetId="1">#REF!</definedName>
    <definedName name="nindvl1p" localSheetId="6">#REF!</definedName>
    <definedName name="nindvl1p" localSheetId="7">#REF!</definedName>
    <definedName name="nindvl1p">#REF!</definedName>
    <definedName name="nindvl3p" localSheetId="1">#REF!</definedName>
    <definedName name="nindvl3p" localSheetId="6">#REF!</definedName>
    <definedName name="nindvl3p" localSheetId="7">#REF!</definedName>
    <definedName name="nindvl3p">#REF!</definedName>
    <definedName name="NINnc" localSheetId="1">#REF!</definedName>
    <definedName name="NINnc" localSheetId="6">#REF!</definedName>
    <definedName name="NINnc" localSheetId="7">#REF!</definedName>
    <definedName name="NINnc">#REF!</definedName>
    <definedName name="ninnc3p" localSheetId="1">#REF!</definedName>
    <definedName name="ninnc3p" localSheetId="6">#REF!</definedName>
    <definedName name="ninnc3p" localSheetId="7">#REF!</definedName>
    <definedName name="ninnc3p">#REF!</definedName>
    <definedName name="nint1p" localSheetId="1">#REF!</definedName>
    <definedName name="nint1p" localSheetId="6">#REF!</definedName>
    <definedName name="nint1p" localSheetId="7">#REF!</definedName>
    <definedName name="nint1p">#REF!</definedName>
    <definedName name="nintnc1p" localSheetId="1">#REF!</definedName>
    <definedName name="nintnc1p" localSheetId="6">#REF!</definedName>
    <definedName name="nintnc1p" localSheetId="7">#REF!</definedName>
    <definedName name="nintnc1p">#REF!</definedName>
    <definedName name="nintvl1p" localSheetId="1">#REF!</definedName>
    <definedName name="nintvl1p" localSheetId="6">#REF!</definedName>
    <definedName name="nintvl1p" localSheetId="7">#REF!</definedName>
    <definedName name="nintvl1p">#REF!</definedName>
    <definedName name="NINvc" localSheetId="1">#REF!</definedName>
    <definedName name="NINvc" localSheetId="6">#REF!</definedName>
    <definedName name="NINvc" localSheetId="7">#REF!</definedName>
    <definedName name="NINvc">#REF!</definedName>
    <definedName name="NINvl" localSheetId="1">#REF!</definedName>
    <definedName name="NINvl" localSheetId="6">#REF!</definedName>
    <definedName name="NINvl" localSheetId="7">#REF!</definedName>
    <definedName name="NINvl">#REF!</definedName>
    <definedName name="ninvl3p" localSheetId="1">#REF!</definedName>
    <definedName name="ninvl3p" localSheetId="6">#REF!</definedName>
    <definedName name="ninvl3p" localSheetId="7">#REF!</definedName>
    <definedName name="ninvl3p">#REF!</definedName>
    <definedName name="ning1p" localSheetId="1">#REF!</definedName>
    <definedName name="ning1p" localSheetId="6">#REF!</definedName>
    <definedName name="ning1p" localSheetId="7">#REF!</definedName>
    <definedName name="ning1p">#REF!</definedName>
    <definedName name="ningnc1p" localSheetId="1">#REF!</definedName>
    <definedName name="ningnc1p" localSheetId="6">#REF!</definedName>
    <definedName name="ningnc1p" localSheetId="7">#REF!</definedName>
    <definedName name="ningnc1p">#REF!</definedName>
    <definedName name="ningvl1p" localSheetId="1">#REF!</definedName>
    <definedName name="ningvl1p" localSheetId="6">#REF!</definedName>
    <definedName name="ningvl1p" localSheetId="7">#REF!</definedName>
    <definedName name="ningvl1p">#REF!</definedName>
    <definedName name="nl" localSheetId="1">#REF!</definedName>
    <definedName name="nl" localSheetId="6">#REF!</definedName>
    <definedName name="nl" localSheetId="7">#REF!</definedName>
    <definedName name="nl">#REF!</definedName>
    <definedName name="nl1p" localSheetId="1">#REF!</definedName>
    <definedName name="nl1p" localSheetId="6">#REF!</definedName>
    <definedName name="nl1p" localSheetId="7">#REF!</definedName>
    <definedName name="nl1p">#REF!</definedName>
    <definedName name="nl3p" localSheetId="1">#REF!</definedName>
    <definedName name="nl3p" localSheetId="6">#REF!</definedName>
    <definedName name="nl3p" localSheetId="7">#REF!</definedName>
    <definedName name="nl3p">#REF!</definedName>
    <definedName name="nlht" localSheetId="1">#REF!</definedName>
    <definedName name="nlht" localSheetId="6">#REF!</definedName>
    <definedName name="nlht" localSheetId="7">#REF!</definedName>
    <definedName name="nlht">#REF!</definedName>
    <definedName name="nlnc3p" localSheetId="1">#REF!</definedName>
    <definedName name="nlnc3p" localSheetId="6">#REF!</definedName>
    <definedName name="nlnc3p" localSheetId="7">#REF!</definedName>
    <definedName name="nlnc3p">#REF!</definedName>
    <definedName name="nlnc3pha" localSheetId="1">#REF!</definedName>
    <definedName name="nlnc3pha" localSheetId="6">#REF!</definedName>
    <definedName name="nlnc3pha" localSheetId="7">#REF!</definedName>
    <definedName name="nlnc3pha">#REF!</definedName>
    <definedName name="NLTK1p" localSheetId="1">#REF!</definedName>
    <definedName name="NLTK1p" localSheetId="6">#REF!</definedName>
    <definedName name="NLTK1p" localSheetId="7">#REF!</definedName>
    <definedName name="NLTK1p">#REF!</definedName>
    <definedName name="nlvl3p" localSheetId="1">#REF!</definedName>
    <definedName name="nlvl3p" localSheetId="6">#REF!</definedName>
    <definedName name="nlvl3p" localSheetId="7">#REF!</definedName>
    <definedName name="nlvl3p">#REF!</definedName>
    <definedName name="Nms" localSheetId="1">#REF!</definedName>
    <definedName name="Nms" localSheetId="6">#REF!</definedName>
    <definedName name="Nms" localSheetId="7">#REF!</definedName>
    <definedName name="Nms">#REF!</definedName>
    <definedName name="nn" localSheetId="1">#REF!</definedName>
    <definedName name="nn" localSheetId="6">#REF!</definedName>
    <definedName name="nn" localSheetId="7">#REF!</definedName>
    <definedName name="nn">#REF!</definedName>
    <definedName name="nn1p" localSheetId="1">#REF!</definedName>
    <definedName name="nn1p" localSheetId="6">#REF!</definedName>
    <definedName name="nn1p" localSheetId="7">#REF!</definedName>
    <definedName name="nn1p">#REF!</definedName>
    <definedName name="nn3p" localSheetId="1">#REF!</definedName>
    <definedName name="nn3p" localSheetId="6">#REF!</definedName>
    <definedName name="nn3p" localSheetId="7">#REF!</definedName>
    <definedName name="nn3p">#REF!</definedName>
    <definedName name="nnnc3p" localSheetId="1">#REF!</definedName>
    <definedName name="nnnc3p" localSheetId="6">#REF!</definedName>
    <definedName name="nnnc3p" localSheetId="7">#REF!</definedName>
    <definedName name="nnnc3p">#REF!</definedName>
    <definedName name="nnnn" localSheetId="22" hidden="1">{"'Sheet1'!$L$16"}</definedName>
    <definedName name="nnnn" localSheetId="24" hidden="1">{"'Sheet1'!$L$16"}</definedName>
    <definedName name="nnnn" hidden="1">{"'Sheet1'!$L$16"}</definedName>
    <definedName name="nnvl3p" localSheetId="1">#REF!</definedName>
    <definedName name="nnvl3p" localSheetId="6">#REF!</definedName>
    <definedName name="nnvl3p" localSheetId="7">#REF!</definedName>
    <definedName name="nnvl3p">#REF!</definedName>
    <definedName name="nng" localSheetId="1">#REF!</definedName>
    <definedName name="nng" localSheetId="6">#REF!</definedName>
    <definedName name="nng" localSheetId="7">#REF!</definedName>
    <definedName name="nng">#REF!</definedName>
    <definedName name="No" localSheetId="1">#REF!</definedName>
    <definedName name="No" localSheetId="6">#REF!</definedName>
    <definedName name="No" localSheetId="7">#REF!</definedName>
    <definedName name="No">#REF!</definedName>
    <definedName name="NoiSuy_TKP" localSheetId="1">#REF!</definedName>
    <definedName name="NoiSuy_TKP" localSheetId="6">#REF!</definedName>
    <definedName name="NoiSuy_TKP" localSheetId="7">#REF!</definedName>
    <definedName name="NoiSuy_TKP">#REF!</definedName>
    <definedName name="Np" localSheetId="1">#REF!</definedName>
    <definedName name="Np" localSheetId="6">#REF!</definedName>
    <definedName name="Np" localSheetId="7">#REF!</definedName>
    <definedName name="Np">#REF!</definedName>
    <definedName name="nps" localSheetId="1">#REF!</definedName>
    <definedName name="nps" localSheetId="6">#REF!</definedName>
    <definedName name="nps" localSheetId="7">#REF!</definedName>
    <definedName name="nps">#REF!</definedName>
    <definedName name="Nq" localSheetId="1">#REF!</definedName>
    <definedName name="Nq" localSheetId="6">#REF!</definedName>
    <definedName name="Nq" localSheetId="7">#REF!</definedName>
    <definedName name="Nq">#REF!</definedName>
    <definedName name="NQD" localSheetId="1">#REF!</definedName>
    <definedName name="NQD" localSheetId="6">#REF!</definedName>
    <definedName name="NQD" localSheetId="7">#REF!</definedName>
    <definedName name="NQD">#REF!</definedName>
    <definedName name="NS_CPQLDA" localSheetId="1">#REF!</definedName>
    <definedName name="NS_CPQLDA" localSheetId="6">#REF!</definedName>
    <definedName name="NS_CPQLDA" localSheetId="7">#REF!</definedName>
    <definedName name="NS_CPQLDA">#REF!</definedName>
    <definedName name="NS_ChonThauTB" localSheetId="1">#REF!</definedName>
    <definedName name="NS_ChonThauTB" localSheetId="6">#REF!</definedName>
    <definedName name="NS_ChonThauTB" localSheetId="7">#REF!</definedName>
    <definedName name="NS_ChonThauTB">#REF!</definedName>
    <definedName name="NS_ChonThauXL" localSheetId="1">#REF!</definedName>
    <definedName name="NS_ChonThauXL" localSheetId="6">#REF!</definedName>
    <definedName name="NS_ChonThauXL" localSheetId="7">#REF!</definedName>
    <definedName name="NS_ChonThauXL">#REF!</definedName>
    <definedName name="NS_GiamSatTB" localSheetId="1">#REF!</definedName>
    <definedName name="NS_GiamSatTB" localSheetId="6">#REF!</definedName>
    <definedName name="NS_GiamSatTB" localSheetId="7">#REF!</definedName>
    <definedName name="NS_GiamSatTB">#REF!</definedName>
    <definedName name="NS_GiamSatXL" localSheetId="1">#REF!</definedName>
    <definedName name="NS_GiamSatXL" localSheetId="6">#REF!</definedName>
    <definedName name="NS_GiamSatXL" localSheetId="7">#REF!</definedName>
    <definedName name="NS_GiamSatXL">#REF!</definedName>
    <definedName name="NS_KiemToan" localSheetId="1">#REF!</definedName>
    <definedName name="NS_KiemToan" localSheetId="6">#REF!</definedName>
    <definedName name="NS_KiemToan" localSheetId="7">#REF!</definedName>
    <definedName name="NS_KiemToan">#REF!</definedName>
    <definedName name="NS_QToan" localSheetId="1">#REF!</definedName>
    <definedName name="NS_QToan" localSheetId="6">#REF!</definedName>
    <definedName name="NS_QToan" localSheetId="7">#REF!</definedName>
    <definedName name="NS_QToan">#REF!</definedName>
    <definedName name="NS_ThamTraDT" localSheetId="1">#REF!</definedName>
    <definedName name="NS_ThamTraDT" localSheetId="6">#REF!</definedName>
    <definedName name="NS_ThamTraDT" localSheetId="7">#REF!</definedName>
    <definedName name="NS_ThamTraDT">#REF!</definedName>
    <definedName name="NS_ThamTraTK" localSheetId="1">#REF!</definedName>
    <definedName name="NS_ThamTraTK" localSheetId="6">#REF!</definedName>
    <definedName name="NS_ThamTraTK" localSheetId="7">#REF!</definedName>
    <definedName name="NS_ThamTraTK">#REF!</definedName>
    <definedName name="NSĐP.2016">[3]NSĐP!$M$14:$M$240</definedName>
    <definedName name="nsl" localSheetId="1">#REF!</definedName>
    <definedName name="nsl" localSheetId="6">#REF!</definedName>
    <definedName name="nsl" localSheetId="7">#REF!</definedName>
    <definedName name="nsl">#REF!</definedName>
    <definedName name="ntb" localSheetId="1">#REF!</definedName>
    <definedName name="ntb" localSheetId="6">#REF!</definedName>
    <definedName name="ntb" localSheetId="7">#REF!</definedName>
    <definedName name="ntb">#REF!</definedName>
    <definedName name="ÑTHH" localSheetId="1">#REF!</definedName>
    <definedName name="ÑTHH" localSheetId="6">#REF!</definedName>
    <definedName name="ÑTHH" localSheetId="7">#REF!</definedName>
    <definedName name="ÑTHH">#REF!</definedName>
    <definedName name="Nu" localSheetId="1">#REF!</definedName>
    <definedName name="Nu" localSheetId="6">#REF!</definedName>
    <definedName name="Nu" localSheetId="7">#REF!</definedName>
    <definedName name="Nu">#REF!</definedName>
    <definedName name="Number_of_Payments" localSheetId="1">MATCH(0.01,End_Bal,-1)+1</definedName>
    <definedName name="Number_of_Payments" localSheetId="22">MATCH(0.01,End_Bal,-1)+1</definedName>
    <definedName name="Number_of_Payments" localSheetId="24">MATCH(0.01,End_Bal,-1)+1</definedName>
    <definedName name="Number_of_Payments" localSheetId="6">MATCH(0.01,End_Bal,-1)+1</definedName>
    <definedName name="Number_of_Payments" localSheetId="7">MATCH(0.01,End_Bal,-1)+1</definedName>
    <definedName name="Number_of_Payments">MATCH(0.01,End_Bal,-1)+1</definedName>
    <definedName name="nuoc2" localSheetId="1">#REF!</definedName>
    <definedName name="nuoc2" localSheetId="6">#REF!</definedName>
    <definedName name="nuoc2" localSheetId="7">#REF!</definedName>
    <definedName name="nuoc2">#REF!</definedName>
    <definedName name="nuoc4" localSheetId="1">#REF!</definedName>
    <definedName name="nuoc4" localSheetId="6">#REF!</definedName>
    <definedName name="nuoc4" localSheetId="7">#REF!</definedName>
    <definedName name="nuoc4">#REF!</definedName>
    <definedName name="nuoc5" localSheetId="1">#REF!</definedName>
    <definedName name="nuoc5" localSheetId="6">#REF!</definedName>
    <definedName name="nuoc5" localSheetId="7">#REF!</definedName>
    <definedName name="nuoc5">#REF!</definedName>
    <definedName name="nx" localSheetId="1">#REF!</definedName>
    <definedName name="nx" localSheetId="6">#REF!</definedName>
    <definedName name="nx" localSheetId="7">#REF!</definedName>
    <definedName name="nx">#REF!</definedName>
    <definedName name="NXHT" localSheetId="1">#REF!</definedName>
    <definedName name="NXHT" localSheetId="6">#REF!</definedName>
    <definedName name="NXHT" localSheetId="7">#REF!</definedName>
    <definedName name="NXHT">#REF!</definedName>
    <definedName name="NXnc" localSheetId="1">#REF!</definedName>
    <definedName name="NXnc" localSheetId="6">#REF!</definedName>
    <definedName name="NXnc" localSheetId="7">#REF!</definedName>
    <definedName name="NXnc">#REF!</definedName>
    <definedName name="NXT_NL" localSheetId="1">#REF!</definedName>
    <definedName name="NXT_NL" localSheetId="6">#REF!</definedName>
    <definedName name="NXT_NL" localSheetId="7">#REF!</definedName>
    <definedName name="NXT_NL">#REF!</definedName>
    <definedName name="NXT_TP" localSheetId="1">#REF!</definedName>
    <definedName name="NXT_TP" localSheetId="6">#REF!</definedName>
    <definedName name="NXT_TP" localSheetId="7">#REF!</definedName>
    <definedName name="NXT_TP">#REF!</definedName>
    <definedName name="NXvl" localSheetId="1">#REF!</definedName>
    <definedName name="NXvl" localSheetId="6">#REF!</definedName>
    <definedName name="NXvl" localSheetId="7">#REF!</definedName>
    <definedName name="NXvl">#REF!</definedName>
    <definedName name="ng.cong.nhan" localSheetId="22" hidden="1">{"'Sheet1'!$L$16"}</definedName>
    <definedName name="ng.cong.nhan" localSheetId="24" hidden="1">{"'Sheet1'!$L$16"}</definedName>
    <definedName name="ng.cong.nhan" hidden="1">{"'Sheet1'!$L$16"}</definedName>
    <definedName name="NGAØY" localSheetId="1">#REF!</definedName>
    <definedName name="NGAØY" localSheetId="6">#REF!</definedName>
    <definedName name="NGAØY" localSheetId="7">#REF!</definedName>
    <definedName name="NGAØY">#REF!</definedName>
    <definedName name="ngau" localSheetId="1">#REF!</definedName>
    <definedName name="ngau" localSheetId="6">#REF!</definedName>
    <definedName name="ngau" localSheetId="7">#REF!</definedName>
    <definedName name="ngau">#REF!</definedName>
    <definedName name="Ngay" localSheetId="1">#REF!</definedName>
    <definedName name="Ngay" localSheetId="6">#REF!</definedName>
    <definedName name="Ngay" localSheetId="7">#REF!</definedName>
    <definedName name="Ngay">#REF!</definedName>
    <definedName name="Nghệ_An" localSheetId="1">#REF!</definedName>
    <definedName name="Nghệ_An" localSheetId="6">#REF!</definedName>
    <definedName name="Nghệ_An" localSheetId="7">#REF!</definedName>
    <definedName name="Nghệ_An">#REF!</definedName>
    <definedName name="nght" localSheetId="1">#REF!</definedName>
    <definedName name="nght" localSheetId="6">#REF!</definedName>
    <definedName name="nght" localSheetId="7">#REF!</definedName>
    <definedName name="nght">#REF!</definedName>
    <definedName name="ngu" localSheetId="22" hidden="1">{"'Sheet1'!$L$16"}</definedName>
    <definedName name="ngu" localSheetId="24" hidden="1">{"'Sheet1'!$L$16"}</definedName>
    <definedName name="ngu" hidden="1">{"'Sheet1'!$L$16"}</definedName>
    <definedName name="NH" localSheetId="1">#REF!</definedName>
    <definedName name="NH" localSheetId="6">#REF!</definedName>
    <definedName name="NH" localSheetId="7">#REF!</definedName>
    <definedName name="NH">#REF!</definedName>
    <definedName name="NHAÂN_COÂNG" localSheetId="1">'B 1'!cap</definedName>
    <definedName name="NHAÂN_COÂNG" localSheetId="22">[0]!cap</definedName>
    <definedName name="NHAÂN_COÂNG" localSheetId="24">[0]!cap</definedName>
    <definedName name="NHAÂN_COÂNG" localSheetId="6">'II Ung chua giao TH'!cap</definedName>
    <definedName name="NHAÂN_COÂNG" localSheetId="7">'III No XDCB'!cap</definedName>
    <definedName name="NHAÂN_COÂNG">[0]!cap</definedName>
    <definedName name="Nhancong2" localSheetId="1">#REF!</definedName>
    <definedName name="Nhancong2" localSheetId="6">#REF!</definedName>
    <definedName name="Nhancong2" localSheetId="7">#REF!</definedName>
    <definedName name="Nhancong2">#REF!</definedName>
    <definedName name="NHANH2_CG4" localSheetId="22" hidden="1">{"'Sheet1'!$L$16"}</definedName>
    <definedName name="NHANH2_CG4" localSheetId="24" hidden="1">{"'Sheet1'!$L$16"}</definedName>
    <definedName name="NHANH2_CG4" hidden="1">{"'Sheet1'!$L$16"}</definedName>
    <definedName name="Nhapsolieu" localSheetId="1">#REF!</definedName>
    <definedName name="Nhapsolieu" localSheetId="6">#REF!</definedName>
    <definedName name="Nhapsolieu" localSheetId="7">#REF!</definedName>
    <definedName name="Nhapsolieu">#REF!</definedName>
    <definedName name="Nhâm_CT" localSheetId="1">#REF!</definedName>
    <definedName name="Nhâm_CT" localSheetId="6">#REF!</definedName>
    <definedName name="Nhâm_CT" localSheetId="7">#REF!</definedName>
    <definedName name="Nhâm_CT">#REF!</definedName>
    <definedName name="Nhâm_Ctr" localSheetId="1">#REF!</definedName>
    <definedName name="Nhâm_Ctr" localSheetId="6">#REF!</definedName>
    <definedName name="Nhâm_Ctr" localSheetId="7">#REF!</definedName>
    <definedName name="Nhâm_Ctr">#REF!</definedName>
    <definedName name="nhn" localSheetId="1">#REF!</definedName>
    <definedName name="nhn" localSheetId="6">#REF!</definedName>
    <definedName name="nhn" localSheetId="7">#REF!</definedName>
    <definedName name="nhn">#REF!</definedName>
    <definedName name="nhoatH30" localSheetId="1">#REF!</definedName>
    <definedName name="nhoatH30" localSheetId="6">#REF!</definedName>
    <definedName name="nhoatH30" localSheetId="7">#REF!</definedName>
    <definedName name="nhoatH30">#REF!</definedName>
    <definedName name="NHot" localSheetId="1">#REF!</definedName>
    <definedName name="NHot" localSheetId="6">#REF!</definedName>
    <definedName name="NHot" localSheetId="7">#REF!</definedName>
    <definedName name="NHot">#REF!</definedName>
    <definedName name="nhu" localSheetId="1">#REF!</definedName>
    <definedName name="nhu" localSheetId="6">#REF!</definedName>
    <definedName name="nhu" localSheetId="7">#REF!</definedName>
    <definedName name="nhu">#REF!</definedName>
    <definedName name="nhua" localSheetId="1">#REF!</definedName>
    <definedName name="nhua" localSheetId="6">#REF!</definedName>
    <definedName name="nhua" localSheetId="7">#REF!</definedName>
    <definedName name="nhua">#REF!</definedName>
    <definedName name="nhuad" localSheetId="1">#REF!</definedName>
    <definedName name="nhuad" localSheetId="6">#REF!</definedName>
    <definedName name="nhuad" localSheetId="7">#REF!</definedName>
    <definedName name="nhuad">#REF!</definedName>
    <definedName name="nhuaduong" localSheetId="1">#REF!</definedName>
    <definedName name="nhuaduong" localSheetId="6">#REF!</definedName>
    <definedName name="nhuaduong" localSheetId="7">#REF!</definedName>
    <definedName name="nhuaduong">#REF!</definedName>
    <definedName name="o" localSheetId="1">#REF!</definedName>
    <definedName name="o" localSheetId="6">#REF!</definedName>
    <definedName name="o" localSheetId="7">#REF!</definedName>
    <definedName name="o">#REF!</definedName>
    <definedName name="O_N" localSheetId="1">#REF!</definedName>
    <definedName name="O_N" localSheetId="6">#REF!</definedName>
    <definedName name="O_N" localSheetId="7">#REF!</definedName>
    <definedName name="O_N">#REF!</definedName>
    <definedName name="Ö135" localSheetId="1">#REF!</definedName>
    <definedName name="Ö135" localSheetId="6">#REF!</definedName>
    <definedName name="Ö135" localSheetId="7">#REF!</definedName>
    <definedName name="Ö135">#REF!</definedName>
    <definedName name="oa" localSheetId="1">#REF!</definedName>
    <definedName name="oa" localSheetId="6">#REF!</definedName>
    <definedName name="oa" localSheetId="7">#REF!</definedName>
    <definedName name="oa">#REF!</definedName>
    <definedName name="ob" localSheetId="1">#REF!</definedName>
    <definedName name="ob" localSheetId="6">#REF!</definedName>
    <definedName name="ob" localSheetId="7">#REF!</definedName>
    <definedName name="ob">#REF!</definedName>
    <definedName name="ODA" localSheetId="22" hidden="1">{"'Sheet1'!$L$16"}</definedName>
    <definedName name="ODA" localSheetId="24" hidden="1">{"'Sheet1'!$L$16"}</definedName>
    <definedName name="ODA" hidden="1">{"'Sheet1'!$L$16"}</definedName>
    <definedName name="ol" localSheetId="1">#REF!</definedName>
    <definedName name="ol" localSheetId="6">#REF!</definedName>
    <definedName name="ol" localSheetId="7">#REF!</definedName>
    <definedName name="ol">#REF!</definedName>
    <definedName name="ong_cong_duc_san" localSheetId="1">#REF!</definedName>
    <definedName name="ong_cong_duc_san" localSheetId="6">#REF!</definedName>
    <definedName name="ong_cong_duc_san" localSheetId="7">#REF!</definedName>
    <definedName name="ong_cong_duc_san">#REF!</definedName>
    <definedName name="Ong_cong_hinh_hop_do_tai_cho" localSheetId="1">#REF!</definedName>
    <definedName name="Ong_cong_hinh_hop_do_tai_cho" localSheetId="6">#REF!</definedName>
    <definedName name="Ong_cong_hinh_hop_do_tai_cho" localSheetId="7">#REF!</definedName>
    <definedName name="Ong_cong_hinh_hop_do_tai_cho">#REF!</definedName>
    <definedName name="ongnuoc" localSheetId="1">#REF!</definedName>
    <definedName name="ongnuoc" localSheetId="6">#REF!</definedName>
    <definedName name="ongnuoc" localSheetId="7">#REF!</definedName>
    <definedName name="ongnuoc">#REF!</definedName>
    <definedName name="ophom" localSheetId="1">#REF!</definedName>
    <definedName name="ophom" localSheetId="6">#REF!</definedName>
    <definedName name="ophom" localSheetId="7">#REF!</definedName>
    <definedName name="ophom">#REF!</definedName>
    <definedName name="OrderTable" localSheetId="1" hidden="1">#REF!</definedName>
    <definedName name="OrderTable" localSheetId="6" hidden="1">#REF!</definedName>
    <definedName name="OrderTable" localSheetId="5" hidden="1">#REF!</definedName>
    <definedName name="OrderTable" localSheetId="7" hidden="1">#REF!</definedName>
    <definedName name="OrderTable" hidden="1">#REF!</definedName>
    <definedName name="osc" localSheetId="1">#REF!</definedName>
    <definedName name="osc" localSheetId="6">#REF!</definedName>
    <definedName name="osc" localSheetId="7">#REF!</definedName>
    <definedName name="osc">#REF!</definedName>
    <definedName name="oto10T" localSheetId="1">#REF!</definedName>
    <definedName name="oto10T" localSheetId="6">#REF!</definedName>
    <definedName name="oto10T" localSheetId="7">#REF!</definedName>
    <definedName name="oto10T">#REF!</definedName>
    <definedName name="oto5T" localSheetId="1">#REF!</definedName>
    <definedName name="oto5T" localSheetId="6">#REF!</definedName>
    <definedName name="oto5T" localSheetId="7">#REF!</definedName>
    <definedName name="oto5T">#REF!</definedName>
    <definedName name="oto7T" localSheetId="1">#REF!</definedName>
    <definedName name="oto7T" localSheetId="6">#REF!</definedName>
    <definedName name="oto7T" localSheetId="7">#REF!</definedName>
    <definedName name="oto7T">#REF!</definedName>
    <definedName name="otonhua" localSheetId="1">#REF!</definedName>
    <definedName name="otonhua" localSheetId="6">#REF!</definedName>
    <definedName name="otonhua" localSheetId="7">#REF!</definedName>
    <definedName name="otonhua">#REF!</definedName>
    <definedName name="ototudo10" localSheetId="1">#REF!</definedName>
    <definedName name="ototudo10" localSheetId="6">#REF!</definedName>
    <definedName name="ototudo10" localSheetId="7">#REF!</definedName>
    <definedName name="ototudo10">#REF!</definedName>
    <definedName name="ototudo12" localSheetId="1">#REF!</definedName>
    <definedName name="ototudo12" localSheetId="6">#REF!</definedName>
    <definedName name="ototudo12" localSheetId="7">#REF!</definedName>
    <definedName name="ototudo12">#REF!</definedName>
    <definedName name="ototudo15" localSheetId="1">#REF!</definedName>
    <definedName name="ototudo15" localSheetId="6">#REF!</definedName>
    <definedName name="ototudo15" localSheetId="7">#REF!</definedName>
    <definedName name="ototudo15">#REF!</definedName>
    <definedName name="ototudo2.5" localSheetId="1">#REF!</definedName>
    <definedName name="ototudo2.5" localSheetId="6">#REF!</definedName>
    <definedName name="ototudo2.5" localSheetId="7">#REF!</definedName>
    <definedName name="ototudo2.5">#REF!</definedName>
    <definedName name="ototudo20" localSheetId="1">#REF!</definedName>
    <definedName name="ototudo20" localSheetId="6">#REF!</definedName>
    <definedName name="ototudo20" localSheetId="7">#REF!</definedName>
    <definedName name="ototudo20">#REF!</definedName>
    <definedName name="ototudo25" localSheetId="1">#REF!</definedName>
    <definedName name="ototudo25" localSheetId="6">#REF!</definedName>
    <definedName name="ototudo25" localSheetId="7">#REF!</definedName>
    <definedName name="ototudo25">#REF!</definedName>
    <definedName name="ototudo27" localSheetId="1">#REF!</definedName>
    <definedName name="ototudo27" localSheetId="6">#REF!</definedName>
    <definedName name="ototudo27" localSheetId="7">#REF!</definedName>
    <definedName name="ototudo27">#REF!</definedName>
    <definedName name="ototudo3.5" localSheetId="1">#REF!</definedName>
    <definedName name="ototudo3.5" localSheetId="6">#REF!</definedName>
    <definedName name="ototudo3.5" localSheetId="7">#REF!</definedName>
    <definedName name="ototudo3.5">#REF!</definedName>
    <definedName name="ototudo4" localSheetId="1">#REF!</definedName>
    <definedName name="ototudo4" localSheetId="6">#REF!</definedName>
    <definedName name="ototudo4" localSheetId="7">#REF!</definedName>
    <definedName name="ototudo4">#REF!</definedName>
    <definedName name="ototudo5" localSheetId="1">#REF!</definedName>
    <definedName name="ototudo5" localSheetId="6">#REF!</definedName>
    <definedName name="ototudo5" localSheetId="7">#REF!</definedName>
    <definedName name="ototudo5">#REF!</definedName>
    <definedName name="ototudo6" localSheetId="1">#REF!</definedName>
    <definedName name="ototudo6" localSheetId="6">#REF!</definedName>
    <definedName name="ototudo6" localSheetId="7">#REF!</definedName>
    <definedName name="ototudo6">#REF!</definedName>
    <definedName name="ototudo7" localSheetId="1">#REF!</definedName>
    <definedName name="ototudo7" localSheetId="6">#REF!</definedName>
    <definedName name="ototudo7" localSheetId="7">#REF!</definedName>
    <definedName name="ototudo7">#REF!</definedName>
    <definedName name="ototudo9" localSheetId="1">#REF!</definedName>
    <definedName name="ototudo9" localSheetId="6">#REF!</definedName>
    <definedName name="ototudo9" localSheetId="7">#REF!</definedName>
    <definedName name="ototudo9">#REF!</definedName>
    <definedName name="ototuoinuoc4" localSheetId="1">#REF!</definedName>
    <definedName name="ototuoinuoc4" localSheetId="6">#REF!</definedName>
    <definedName name="ototuoinuoc4" localSheetId="7">#REF!</definedName>
    <definedName name="ototuoinuoc4">#REF!</definedName>
    <definedName name="ototuoinuoc5" localSheetId="1">#REF!</definedName>
    <definedName name="ototuoinuoc5" localSheetId="6">#REF!</definedName>
    <definedName name="ototuoinuoc5" localSheetId="7">#REF!</definedName>
    <definedName name="ototuoinuoc5">#REF!</definedName>
    <definedName name="ototuoinuoc6" localSheetId="1">#REF!</definedName>
    <definedName name="ototuoinuoc6" localSheetId="6">#REF!</definedName>
    <definedName name="ototuoinuoc6" localSheetId="7">#REF!</definedName>
    <definedName name="ototuoinuoc6">#REF!</definedName>
    <definedName name="ototuoinuoc7" localSheetId="1">#REF!</definedName>
    <definedName name="ototuoinuoc7" localSheetId="6">#REF!</definedName>
    <definedName name="ototuoinuoc7" localSheetId="7">#REF!</definedName>
    <definedName name="ototuoinuoc7">#REF!</definedName>
    <definedName name="otothung10" localSheetId="1">#REF!</definedName>
    <definedName name="otothung10" localSheetId="6">#REF!</definedName>
    <definedName name="otothung10" localSheetId="7">#REF!</definedName>
    <definedName name="otothung10">#REF!</definedName>
    <definedName name="otothung12" localSheetId="1">#REF!</definedName>
    <definedName name="otothung12" localSheetId="6">#REF!</definedName>
    <definedName name="otothung12" localSheetId="7">#REF!</definedName>
    <definedName name="otothung12">#REF!</definedName>
    <definedName name="otothung12.5" localSheetId="1">#REF!</definedName>
    <definedName name="otothung12.5" localSheetId="6">#REF!</definedName>
    <definedName name="otothung12.5" localSheetId="7">#REF!</definedName>
    <definedName name="otothung12.5">#REF!</definedName>
    <definedName name="otothung2" localSheetId="1">#REF!</definedName>
    <definedName name="otothung2" localSheetId="6">#REF!</definedName>
    <definedName name="otothung2" localSheetId="7">#REF!</definedName>
    <definedName name="otothung2">#REF!</definedName>
    <definedName name="otothung2.5" localSheetId="1">#REF!</definedName>
    <definedName name="otothung2.5" localSheetId="6">#REF!</definedName>
    <definedName name="otothung2.5" localSheetId="7">#REF!</definedName>
    <definedName name="otothung2.5">#REF!</definedName>
    <definedName name="otothung20" localSheetId="1">#REF!</definedName>
    <definedName name="otothung20" localSheetId="6">#REF!</definedName>
    <definedName name="otothung20" localSheetId="7">#REF!</definedName>
    <definedName name="otothung20">#REF!</definedName>
    <definedName name="otothung4" localSheetId="1">#REF!</definedName>
    <definedName name="otothung4" localSheetId="6">#REF!</definedName>
    <definedName name="otothung4" localSheetId="7">#REF!</definedName>
    <definedName name="otothung4">#REF!</definedName>
    <definedName name="otothung5" localSheetId="1">#REF!</definedName>
    <definedName name="otothung5" localSheetId="6">#REF!</definedName>
    <definedName name="otothung5" localSheetId="7">#REF!</definedName>
    <definedName name="otothung5">#REF!</definedName>
    <definedName name="otothung6" localSheetId="1">#REF!</definedName>
    <definedName name="otothung6" localSheetId="6">#REF!</definedName>
    <definedName name="otothung6" localSheetId="7">#REF!</definedName>
    <definedName name="otothung6">#REF!</definedName>
    <definedName name="otothung7" localSheetId="1">#REF!</definedName>
    <definedName name="otothung7" localSheetId="6">#REF!</definedName>
    <definedName name="otothung7" localSheetId="7">#REF!</definedName>
    <definedName name="otothung7">#REF!</definedName>
    <definedName name="Out" localSheetId="1">#REF!</definedName>
    <definedName name="Out" localSheetId="6">#REF!</definedName>
    <definedName name="Out" localSheetId="7">#REF!</definedName>
    <definedName name="Out">#REF!</definedName>
    <definedName name="ov" localSheetId="1">#REF!</definedName>
    <definedName name="ov" localSheetId="6">#REF!</definedName>
    <definedName name="ov" localSheetId="7">#REF!</definedName>
    <definedName name="ov">#REF!</definedName>
    <definedName name="oxy" localSheetId="1">#REF!</definedName>
    <definedName name="oxy" localSheetId="6">#REF!</definedName>
    <definedName name="oxy" localSheetId="7">#REF!</definedName>
    <definedName name="oxy">#REF!</definedName>
    <definedName name="P_15" localSheetId="1">#REF!</definedName>
    <definedName name="P_15" localSheetId="6">#REF!</definedName>
    <definedName name="P_15" localSheetId="7">#REF!</definedName>
    <definedName name="P_15">#REF!</definedName>
    <definedName name="p1_" localSheetId="1">#REF!</definedName>
    <definedName name="p1_" localSheetId="6">#REF!</definedName>
    <definedName name="p1_" localSheetId="7">#REF!</definedName>
    <definedName name="p1_">#REF!</definedName>
    <definedName name="p2_" localSheetId="1">#REF!</definedName>
    <definedName name="p2_" localSheetId="6">#REF!</definedName>
    <definedName name="p2_" localSheetId="7">#REF!</definedName>
    <definedName name="p2_">#REF!</definedName>
    <definedName name="P3_" localSheetId="1">#REF!</definedName>
    <definedName name="P3_" localSheetId="6">#REF!</definedName>
    <definedName name="P3_" localSheetId="7">#REF!</definedName>
    <definedName name="P3_">#REF!</definedName>
    <definedName name="PA" localSheetId="1">#REF!</definedName>
    <definedName name="PA" localSheetId="6">#REF!</definedName>
    <definedName name="PA" localSheetId="7">#REF!</definedName>
    <definedName name="PA">#REF!</definedName>
    <definedName name="PAIII_" localSheetId="22" hidden="1">{"'Sheet1'!$L$16"}</definedName>
    <definedName name="PAIII_" localSheetId="24" hidden="1">{"'Sheet1'!$L$16"}</definedName>
    <definedName name="PAIII_" hidden="1">{"'Sheet1'!$L$16"}</definedName>
    <definedName name="panen" localSheetId="1">#REF!</definedName>
    <definedName name="panen" localSheetId="6">#REF!</definedName>
    <definedName name="panen" localSheetId="7">#REF!</definedName>
    <definedName name="panen">#REF!</definedName>
    <definedName name="pantoi" localSheetId="1">#REF!</definedName>
    <definedName name="pantoi" localSheetId="6">#REF!</definedName>
    <definedName name="pantoi" localSheetId="7">#REF!</definedName>
    <definedName name="pantoi">#REF!</definedName>
    <definedName name="pbcpk" localSheetId="1">#REF!</definedName>
    <definedName name="pbcpk" localSheetId="6">#REF!</definedName>
    <definedName name="pbcpk" localSheetId="7">#REF!</definedName>
    <definedName name="pbcpk">#REF!</definedName>
    <definedName name="pbng" localSheetId="1">#REF!</definedName>
    <definedName name="pbng" localSheetId="6">#REF!</definedName>
    <definedName name="pbng" localSheetId="7">#REF!</definedName>
    <definedName name="pbng">#REF!</definedName>
    <definedName name="Pc" localSheetId="1">#REF!</definedName>
    <definedName name="Pc" localSheetId="6">#REF!</definedName>
    <definedName name="Pc" localSheetId="7">#REF!</definedName>
    <definedName name="Pc">#REF!</definedName>
    <definedName name="PChe" localSheetId="1">#REF!</definedName>
    <definedName name="PChe" localSheetId="6">#REF!</definedName>
    <definedName name="PChe" localSheetId="7">#REF!</definedName>
    <definedName name="PChe">#REF!</definedName>
    <definedName name="Pd" localSheetId="1">#REF!</definedName>
    <definedName name="Pd" localSheetId="6">#REF!</definedName>
    <definedName name="Pd" localSheetId="7">#REF!</definedName>
    <definedName name="Pd">#REF!</definedName>
    <definedName name="PDo" localSheetId="22" hidden="1">{"'Sheet1'!$L$16"}</definedName>
    <definedName name="PDo" localSheetId="24" hidden="1">{"'Sheet1'!$L$16"}</definedName>
    <definedName name="PDo" hidden="1">{"'Sheet1'!$L$16"}</definedName>
    <definedName name="pgia" localSheetId="1">#REF!</definedName>
    <definedName name="pgia" localSheetId="6">#REF!</definedName>
    <definedName name="pgia" localSheetId="7">#REF!</definedName>
    <definedName name="pgia">#REF!</definedName>
    <definedName name="PierData" localSheetId="1">#REF!</definedName>
    <definedName name="PierData" localSheetId="6">#REF!</definedName>
    <definedName name="PierData" localSheetId="7">#REF!</definedName>
    <definedName name="PierData">#REF!</definedName>
    <definedName name="PIL" localSheetId="1">#REF!</definedName>
    <definedName name="PIL" localSheetId="6">#REF!</definedName>
    <definedName name="PIL" localSheetId="7">#REF!</definedName>
    <definedName name="PIL">#REF!</definedName>
    <definedName name="PileSize" localSheetId="1">#REF!</definedName>
    <definedName name="PileSize" localSheetId="6">#REF!</definedName>
    <definedName name="PileSize" localSheetId="7">#REF!</definedName>
    <definedName name="PileSize">#REF!</definedName>
    <definedName name="PileType" localSheetId="1">#REF!</definedName>
    <definedName name="PileType" localSheetId="6">#REF!</definedName>
    <definedName name="PileType" localSheetId="7">#REF!</definedName>
    <definedName name="PileType">#REF!</definedName>
    <definedName name="PIP" localSheetId="1">BlankMacro1</definedName>
    <definedName name="PIP" localSheetId="22">BlankMacro1</definedName>
    <definedName name="PIP" localSheetId="24">BlankMacro1</definedName>
    <definedName name="PIP" localSheetId="6">BlankMacro1</definedName>
    <definedName name="PIP" localSheetId="7">BlankMacro1</definedName>
    <definedName name="PIP">BlankMacro1</definedName>
    <definedName name="PIPE2" localSheetId="1">BlankMacro1</definedName>
    <definedName name="PIPE2" localSheetId="22">BlankMacro1</definedName>
    <definedName name="PIPE2" localSheetId="24">BlankMacro1</definedName>
    <definedName name="PIPE2" localSheetId="6">BlankMacro1</definedName>
    <definedName name="PIPE2" localSheetId="7">BlankMacro1</definedName>
    <definedName name="PIPE2">BlankMacro1</definedName>
    <definedName name="PK" localSheetId="1">#REF!</definedName>
    <definedName name="PK" localSheetId="6">#REF!</definedName>
    <definedName name="PK" localSheetId="7">#REF!</definedName>
    <definedName name="PK">#REF!</definedName>
    <definedName name="Plc_" localSheetId="1">#REF!</definedName>
    <definedName name="Plc_" localSheetId="6">#REF!</definedName>
    <definedName name="Plc_" localSheetId="7">#REF!</definedName>
    <definedName name="Plc_">#REF!</definedName>
    <definedName name="plctel" localSheetId="1">#REF!</definedName>
    <definedName name="plctel" localSheetId="6">#REF!</definedName>
    <definedName name="plctel" localSheetId="7">#REF!</definedName>
    <definedName name="plctel">#REF!</definedName>
    <definedName name="PLKL" localSheetId="1">#REF!</definedName>
    <definedName name="PLKL" localSheetId="6">#REF!</definedName>
    <definedName name="PLKL" localSheetId="7">#REF!</definedName>
    <definedName name="PLKL">#REF!</definedName>
    <definedName name="PLM" localSheetId="1">#REF!</definedName>
    <definedName name="PLM" localSheetId="6">#REF!</definedName>
    <definedName name="PLM" localSheetId="7">#REF!</definedName>
    <definedName name="PLM">#REF!</definedName>
    <definedName name="PLOT" localSheetId="1">#REF!</definedName>
    <definedName name="PLOT" localSheetId="6">#REF!</definedName>
    <definedName name="PLOT" localSheetId="7">#REF!</definedName>
    <definedName name="PLOT">#REF!</definedName>
    <definedName name="PLV" localSheetId="1">#REF!</definedName>
    <definedName name="PLV" localSheetId="6">#REF!</definedName>
    <definedName name="PLV" localSheetId="7">#REF!</definedName>
    <definedName name="PLV">#REF!</definedName>
    <definedName name="pm.." localSheetId="1">#REF!</definedName>
    <definedName name="pm.." localSheetId="6">#REF!</definedName>
    <definedName name="pm.." localSheetId="7">#REF!</definedName>
    <definedName name="pm..">#REF!</definedName>
    <definedName name="PMS" localSheetId="22" hidden="1">{"'Sheet1'!$L$16"}</definedName>
    <definedName name="PMS" localSheetId="24" hidden="1">{"'Sheet1'!$L$16"}</definedName>
    <definedName name="PMS" hidden="1">{"'Sheet1'!$L$16"}</definedName>
    <definedName name="PMUX" localSheetId="1">#REF!</definedName>
    <definedName name="PMUX" localSheetId="6">#REF!</definedName>
    <definedName name="PMUX" localSheetId="7">#REF!</definedName>
    <definedName name="PMUX">#REF!</definedName>
    <definedName name="Pno" localSheetId="1">#REF!</definedName>
    <definedName name="Pno" localSheetId="6">#REF!</definedName>
    <definedName name="Pno" localSheetId="7">#REF!</definedName>
    <definedName name="Pno">#REF!</definedName>
    <definedName name="Poppy" localSheetId="1">#REF!</definedName>
    <definedName name="Poppy" localSheetId="6">#REF!</definedName>
    <definedName name="Poppy" localSheetId="7">#REF!</definedName>
    <definedName name="Poppy">#REF!</definedName>
    <definedName name="pp_1XDM" localSheetId="1">#REF!</definedName>
    <definedName name="pp_1XDM" localSheetId="6">#REF!</definedName>
    <definedName name="pp_1XDM" localSheetId="7">#REF!</definedName>
    <definedName name="pp_1XDM">#REF!</definedName>
    <definedName name="pp_3XDM" localSheetId="1">#REF!</definedName>
    <definedName name="pp_3XDM" localSheetId="6">#REF!</definedName>
    <definedName name="pp_3XDM" localSheetId="7">#REF!</definedName>
    <definedName name="pp_3XDM">#REF!</definedName>
    <definedName name="PPP" localSheetId="1">BlankMacro1</definedName>
    <definedName name="PPP" localSheetId="22">BlankMacro1</definedName>
    <definedName name="PPP" localSheetId="24">BlankMacro1</definedName>
    <definedName name="PPP" localSheetId="6">BlankMacro1</definedName>
    <definedName name="PPP" localSheetId="7">BlankMacro1</definedName>
    <definedName name="PPP">BlankMacro1</definedName>
    <definedName name="PR" localSheetId="1">#REF!</definedName>
    <definedName name="PR" localSheetId="6">#REF!</definedName>
    <definedName name="PR" localSheetId="7">#REF!</definedName>
    <definedName name="PR">#REF!</definedName>
    <definedName name="PRICE" localSheetId="1">#REF!</definedName>
    <definedName name="PRICE" localSheetId="6">#REF!</definedName>
    <definedName name="PRICE" localSheetId="7">#REF!</definedName>
    <definedName name="PRICE">#REF!</definedName>
    <definedName name="PRICE1" localSheetId="1">#REF!</definedName>
    <definedName name="PRICE1" localSheetId="6">#REF!</definedName>
    <definedName name="PRICE1" localSheetId="7">#REF!</definedName>
    <definedName name="PRICE1">#REF!</definedName>
    <definedName name="_xlnm.Print_Area" localSheetId="2">B2a!$A$1:$Y$37</definedName>
    <definedName name="_xlnm.Print_Area" localSheetId="22">'B3 -ODA (2)'!$A$1:$AI$38</definedName>
    <definedName name="_xlnm.Print_Area" localSheetId="24">'Bieu 1'!$A$1:$M$22</definedName>
    <definedName name="_xlnm.Print_Area" localSheetId="3">BIIa!$A$1:$O$191</definedName>
    <definedName name="_xlnm.Print_Area" localSheetId="4">BIII!$A$1:$AI$54</definedName>
    <definedName name="_xlnm.Print_Area" localSheetId="6">'II Ung chua giao TH'!$A$1:$J$22</definedName>
    <definedName name="_xlnm.Print_Area" localSheetId="7">'III No XDCB'!$A$1:$J$17</definedName>
    <definedName name="_xlnm.Print_Area" localSheetId="8">'PLIII DA KHCM NHOM B'!$A$1:$T$146</definedName>
    <definedName name="_xlnm.Print_Area" localSheetId="10">PLIV!$A$1:$AX$21</definedName>
    <definedName name="_xlnm.Print_Area" localSheetId="18">'Phong TH'!$A$2:$AP$24</definedName>
    <definedName name="_xlnm.Print_Area" localSheetId="13">Sheet2!$A$1:$Z$80</definedName>
    <definedName name="_xlnm.Print_Area" localSheetId="14">Sheet6!$A$2:$AP$110</definedName>
    <definedName name="_xlnm.Print_Area">#REF!</definedName>
    <definedName name="_xlnm.Print_Titles" localSheetId="1">'B 1'!$6:$7</definedName>
    <definedName name="_xlnm.Print_Titles" localSheetId="0">'B1'!$5:$10</definedName>
    <definedName name="_xlnm.Print_Titles" localSheetId="2">B2a!$5:$10</definedName>
    <definedName name="_xlnm.Print_Titles" localSheetId="21">B2c!$5:$10</definedName>
    <definedName name="_xlnm.Print_Titles" localSheetId="23">'B3 -ODA'!$6:$13</definedName>
    <definedName name="_xlnm.Print_Titles" localSheetId="22">'B3 -ODA (2)'!$5:$12</definedName>
    <definedName name="_xlnm.Print_Titles" localSheetId="24">#REF!</definedName>
    <definedName name="_xlnm.Print_Titles" localSheetId="3">BIIa!$5:$7</definedName>
    <definedName name="_xlnm.Print_Titles" localSheetId="4">BIII!$5:$12</definedName>
    <definedName name="_xlnm.Print_Titles" localSheetId="6">'II Ung chua giao TH'!$7:$11</definedName>
    <definedName name="_xlnm.Print_Titles" localSheetId="5">'II Ung da giao TH'!$7:$11</definedName>
    <definedName name="_xlnm.Print_Titles" localSheetId="7">'III No XDCB'!$7:$11</definedName>
    <definedName name="_xlnm.Print_Titles" localSheetId="9">KTN!$5:$10</definedName>
    <definedName name="_xlnm.Print_Titles" localSheetId="8">'PLIII DA KHCM NHOM B'!$5:$7</definedName>
    <definedName name="_xlnm.Print_Titles" localSheetId="10">PLIV!$5:$11</definedName>
    <definedName name="_xlnm.Print_Titles">#REF!</definedName>
    <definedName name="Print_Titles_MI" localSheetId="1">#REF!</definedName>
    <definedName name="Print_Titles_MI" localSheetId="6">#REF!</definedName>
    <definedName name="Print_Titles_MI" localSheetId="7">#REF!</definedName>
    <definedName name="Print_Titles_MI">#REF!</definedName>
    <definedName name="PRINTA" localSheetId="1">#REF!</definedName>
    <definedName name="PRINTA" localSheetId="6">#REF!</definedName>
    <definedName name="PRINTA" localSheetId="7">#REF!</definedName>
    <definedName name="PRINTA">#REF!</definedName>
    <definedName name="PRINTB" localSheetId="1">#REF!</definedName>
    <definedName name="PRINTB" localSheetId="6">#REF!</definedName>
    <definedName name="PRINTB" localSheetId="7">#REF!</definedName>
    <definedName name="PRINTB">#REF!</definedName>
    <definedName name="PRINTC" localSheetId="1">#REF!</definedName>
    <definedName name="PRINTC" localSheetId="6">#REF!</definedName>
    <definedName name="PRINTC" localSheetId="7">#REF!</definedName>
    <definedName name="PRINTC">#REF!</definedName>
    <definedName name="prjName" localSheetId="1">#REF!</definedName>
    <definedName name="prjName" localSheetId="6">#REF!</definedName>
    <definedName name="prjName" localSheetId="7">#REF!</definedName>
    <definedName name="prjName">#REF!</definedName>
    <definedName name="prjNo" localSheetId="1">#REF!</definedName>
    <definedName name="prjNo" localSheetId="6">#REF!</definedName>
    <definedName name="prjNo" localSheetId="7">#REF!</definedName>
    <definedName name="prjNo">#REF!</definedName>
    <definedName name="Pro_Soil" localSheetId="1">#REF!</definedName>
    <definedName name="Pro_Soil" localSheetId="6">#REF!</definedName>
    <definedName name="Pro_Soil" localSheetId="7">#REF!</definedName>
    <definedName name="Pro_Soil">#REF!</definedName>
    <definedName name="ProdForm" localSheetId="1" hidden="1">#REF!</definedName>
    <definedName name="ProdForm" localSheetId="6" hidden="1">#REF!</definedName>
    <definedName name="ProdForm" localSheetId="5" hidden="1">#REF!</definedName>
    <definedName name="ProdForm" localSheetId="7" hidden="1">#REF!</definedName>
    <definedName name="ProdForm" hidden="1">#REF!</definedName>
    <definedName name="Product" localSheetId="1" hidden="1">#REF!</definedName>
    <definedName name="Product" localSheetId="6" hidden="1">#REF!</definedName>
    <definedName name="Product" localSheetId="5" hidden="1">#REF!</definedName>
    <definedName name="Product" localSheetId="7" hidden="1">#REF!</definedName>
    <definedName name="Product" hidden="1">#REF!</definedName>
    <definedName name="Profit">2%</definedName>
    <definedName name="PROPOSAL" localSheetId="1">#REF!</definedName>
    <definedName name="PROPOSAL" localSheetId="6">#REF!</definedName>
    <definedName name="PROPOSAL" localSheetId="7">#REF!</definedName>
    <definedName name="PROPOSAL">#REF!</definedName>
    <definedName name="Province" localSheetId="1">#REF!</definedName>
    <definedName name="Province" localSheetId="6">#REF!</definedName>
    <definedName name="Province" localSheetId="7">#REF!</definedName>
    <definedName name="Province">#REF!</definedName>
    <definedName name="Pse" localSheetId="1">#REF!</definedName>
    <definedName name="Pse" localSheetId="6">#REF!</definedName>
    <definedName name="Pse" localSheetId="7">#REF!</definedName>
    <definedName name="Pse">#REF!</definedName>
    <definedName name="Pso" localSheetId="1">#REF!</definedName>
    <definedName name="Pso" localSheetId="6">#REF!</definedName>
    <definedName name="Pso" localSheetId="7">#REF!</definedName>
    <definedName name="Pso">#REF!</definedName>
    <definedName name="pt" localSheetId="1">#REF!</definedName>
    <definedName name="pt" localSheetId="6">#REF!</definedName>
    <definedName name="pt" localSheetId="7">#REF!</definedName>
    <definedName name="pt">#REF!</definedName>
    <definedName name="PT_Duong" localSheetId="1">#REF!</definedName>
    <definedName name="PT_Duong" localSheetId="6">#REF!</definedName>
    <definedName name="PT_Duong" localSheetId="7">#REF!</definedName>
    <definedName name="PT_Duong">#REF!</definedName>
    <definedName name="ptbc" localSheetId="1">#REF!</definedName>
    <definedName name="ptbc" localSheetId="6">#REF!</definedName>
    <definedName name="ptbc" localSheetId="7">#REF!</definedName>
    <definedName name="ptbc">#REF!</definedName>
    <definedName name="PTC" localSheetId="1">#REF!</definedName>
    <definedName name="PTC" localSheetId="6">#REF!</definedName>
    <definedName name="PTC" localSheetId="7">#REF!</definedName>
    <definedName name="PTC">#REF!</definedName>
    <definedName name="ptdg" localSheetId="1">#REF!</definedName>
    <definedName name="ptdg" localSheetId="6">#REF!</definedName>
    <definedName name="ptdg" localSheetId="7">#REF!</definedName>
    <definedName name="ptdg">#REF!</definedName>
    <definedName name="PTDG_cau" localSheetId="1">#REF!</definedName>
    <definedName name="PTDG_cau" localSheetId="6">#REF!</definedName>
    <definedName name="PTDG_cau" localSheetId="7">#REF!</definedName>
    <definedName name="PTDG_cau">#REF!</definedName>
    <definedName name="ptdg_cong" localSheetId="1">#REF!</definedName>
    <definedName name="ptdg_cong" localSheetId="6">#REF!</definedName>
    <definedName name="ptdg_cong" localSheetId="7">#REF!</definedName>
    <definedName name="ptdg_cong">#REF!</definedName>
    <definedName name="PTDG_DCV" localSheetId="1">#REF!</definedName>
    <definedName name="PTDG_DCV" localSheetId="6">#REF!</definedName>
    <definedName name="PTDG_DCV" localSheetId="7">#REF!</definedName>
    <definedName name="PTDG_DCV">#REF!</definedName>
    <definedName name="ptdg_duong" localSheetId="1">#REF!</definedName>
    <definedName name="ptdg_duong" localSheetId="6">#REF!</definedName>
    <definedName name="ptdg_duong" localSheetId="7">#REF!</definedName>
    <definedName name="ptdg_duong">#REF!</definedName>
    <definedName name="ptdg_ke" localSheetId="1">#REF!</definedName>
    <definedName name="ptdg_ke" localSheetId="6">#REF!</definedName>
    <definedName name="ptdg_ke" localSheetId="7">#REF!</definedName>
    <definedName name="ptdg_ke">#REF!</definedName>
    <definedName name="PTE" localSheetId="1">#REF!</definedName>
    <definedName name="PTE" localSheetId="6">#REF!</definedName>
    <definedName name="PTE" localSheetId="7">#REF!</definedName>
    <definedName name="PTE">#REF!</definedName>
    <definedName name="PtichDTL" localSheetId="1">[0]!Raûi_pheân_tre</definedName>
    <definedName name="PtichDTL" localSheetId="22">[0]!Raûi_pheân_tre</definedName>
    <definedName name="PtichDTL" localSheetId="24">[0]!Raûi_pheân_tre</definedName>
    <definedName name="PtichDTL" localSheetId="6">[0]!Raûi_pheân_tre</definedName>
    <definedName name="PtichDTL" localSheetId="7">[0]!Raûi_pheân_tre</definedName>
    <definedName name="PtichDTL">[0]!Raûi_pheân_tre</definedName>
    <definedName name="PTien72" localSheetId="22" hidden="1">{"'Sheet1'!$L$16"}</definedName>
    <definedName name="PTien72" localSheetId="24" hidden="1">{"'Sheet1'!$L$16"}</definedName>
    <definedName name="PTien72" hidden="1">{"'Sheet1'!$L$16"}</definedName>
    <definedName name="PTNC" localSheetId="1">#REF!</definedName>
    <definedName name="PTNC" localSheetId="6">#REF!</definedName>
    <definedName name="PTNC" localSheetId="7">#REF!</definedName>
    <definedName name="PTNC">#REF!</definedName>
    <definedName name="Pu" localSheetId="1">#REF!</definedName>
    <definedName name="Pu" localSheetId="6">#REF!</definedName>
    <definedName name="Pu" localSheetId="7">#REF!</definedName>
    <definedName name="Pu">#REF!</definedName>
    <definedName name="pvd" localSheetId="1">#REF!</definedName>
    <definedName name="pvd" localSheetId="6">#REF!</definedName>
    <definedName name="pvd" localSheetId="7">#REF!</definedName>
    <definedName name="pvd">#REF!</definedName>
    <definedName name="pw" localSheetId="1">#REF!</definedName>
    <definedName name="pw" localSheetId="6">#REF!</definedName>
    <definedName name="pw" localSheetId="7">#REF!</definedName>
    <definedName name="pw">#REF!</definedName>
    <definedName name="Phan_cap" localSheetId="1">#REF!</definedName>
    <definedName name="Phan_cap" localSheetId="6">#REF!</definedName>
    <definedName name="Phan_cap" localSheetId="7">#REF!</definedName>
    <definedName name="Phan_cap">#REF!</definedName>
    <definedName name="PHAN_DIEN_DZ0.4KV" localSheetId="1">#REF!</definedName>
    <definedName name="PHAN_DIEN_DZ0.4KV" localSheetId="6">#REF!</definedName>
    <definedName name="PHAN_DIEN_DZ0.4KV" localSheetId="7">#REF!</definedName>
    <definedName name="PHAN_DIEN_DZ0.4KV">#REF!</definedName>
    <definedName name="PHAN_DIEN_TBA" localSheetId="1">#REF!</definedName>
    <definedName name="PHAN_DIEN_TBA" localSheetId="6">#REF!</definedName>
    <definedName name="PHAN_DIEN_TBA" localSheetId="7">#REF!</definedName>
    <definedName name="PHAN_DIEN_TBA">#REF!</definedName>
    <definedName name="PHAN_MUA_SAM_DZ0.4KV" localSheetId="1">#REF!</definedName>
    <definedName name="PHAN_MUA_SAM_DZ0.4KV" localSheetId="6">#REF!</definedName>
    <definedName name="PHAN_MUA_SAM_DZ0.4KV" localSheetId="7">#REF!</definedName>
    <definedName name="PHAN_MUA_SAM_DZ0.4KV">#REF!</definedName>
    <definedName name="phatdien10" localSheetId="1">#REF!</definedName>
    <definedName name="phatdien10" localSheetId="6">#REF!</definedName>
    <definedName name="phatdien10" localSheetId="7">#REF!</definedName>
    <definedName name="phatdien10">#REF!</definedName>
    <definedName name="phatdien112" localSheetId="1">#REF!</definedName>
    <definedName name="phatdien112" localSheetId="6">#REF!</definedName>
    <definedName name="phatdien112" localSheetId="7">#REF!</definedName>
    <definedName name="phatdien112">#REF!</definedName>
    <definedName name="phatdien122" localSheetId="1">#REF!</definedName>
    <definedName name="phatdien122" localSheetId="6">#REF!</definedName>
    <definedName name="phatdien122" localSheetId="7">#REF!</definedName>
    <definedName name="phatdien122">#REF!</definedName>
    <definedName name="phatdien15" localSheetId="1">#REF!</definedName>
    <definedName name="phatdien15" localSheetId="6">#REF!</definedName>
    <definedName name="phatdien15" localSheetId="7">#REF!</definedName>
    <definedName name="phatdien15">#REF!</definedName>
    <definedName name="phatdien20" localSheetId="1">#REF!</definedName>
    <definedName name="phatdien20" localSheetId="6">#REF!</definedName>
    <definedName name="phatdien20" localSheetId="7">#REF!</definedName>
    <definedName name="phatdien20">#REF!</definedName>
    <definedName name="phatdien25" localSheetId="1">#REF!</definedName>
    <definedName name="phatdien25" localSheetId="6">#REF!</definedName>
    <definedName name="phatdien25" localSheetId="7">#REF!</definedName>
    <definedName name="phatdien25">#REF!</definedName>
    <definedName name="phatdien30" localSheetId="1">#REF!</definedName>
    <definedName name="phatdien30" localSheetId="6">#REF!</definedName>
    <definedName name="phatdien30" localSheetId="7">#REF!</definedName>
    <definedName name="phatdien30">#REF!</definedName>
    <definedName name="phatdien38" localSheetId="1">#REF!</definedName>
    <definedName name="phatdien38" localSheetId="6">#REF!</definedName>
    <definedName name="phatdien38" localSheetId="7">#REF!</definedName>
    <definedName name="phatdien38">#REF!</definedName>
    <definedName name="phatdien45" localSheetId="1">#REF!</definedName>
    <definedName name="phatdien45" localSheetId="6">#REF!</definedName>
    <definedName name="phatdien45" localSheetId="7">#REF!</definedName>
    <definedName name="phatdien45">#REF!</definedName>
    <definedName name="phatdien5.2" localSheetId="1">#REF!</definedName>
    <definedName name="phatdien5.2" localSheetId="6">#REF!</definedName>
    <definedName name="phatdien5.2" localSheetId="7">#REF!</definedName>
    <definedName name="phatdien5.2">#REF!</definedName>
    <definedName name="phatdien50" localSheetId="1">#REF!</definedName>
    <definedName name="phatdien50" localSheetId="6">#REF!</definedName>
    <definedName name="phatdien50" localSheetId="7">#REF!</definedName>
    <definedName name="phatdien50">#REF!</definedName>
    <definedName name="phatdien60" localSheetId="1">#REF!</definedName>
    <definedName name="phatdien60" localSheetId="6">#REF!</definedName>
    <definedName name="phatdien60" localSheetId="7">#REF!</definedName>
    <definedName name="phatdien60">#REF!</definedName>
    <definedName name="phatdien75" localSheetId="1">#REF!</definedName>
    <definedName name="phatdien75" localSheetId="6">#REF!</definedName>
    <definedName name="phatdien75" localSheetId="7">#REF!</definedName>
    <definedName name="phatdien75">#REF!</definedName>
    <definedName name="phatdien8" localSheetId="1">#REF!</definedName>
    <definedName name="phatdien8" localSheetId="6">#REF!</definedName>
    <definedName name="phatdien8" localSheetId="7">#REF!</definedName>
    <definedName name="phatdien8">#REF!</definedName>
    <definedName name="phen" localSheetId="1">#REF!</definedName>
    <definedName name="phen" localSheetId="6">#REF!</definedName>
    <definedName name="phen" localSheetId="7">#REF!</definedName>
    <definedName name="phen">#REF!</definedName>
    <definedName name="phi" localSheetId="1">#REF!</definedName>
    <definedName name="phi" localSheetId="6">#REF!</definedName>
    <definedName name="phi" localSheetId="7">#REF!</definedName>
    <definedName name="phi">#REF!</definedName>
    <definedName name="phi_inertial" localSheetId="1">#REF!</definedName>
    <definedName name="phi_inertial" localSheetId="6">#REF!</definedName>
    <definedName name="phi_inertial" localSheetId="7">#REF!</definedName>
    <definedName name="phi_inertial">#REF!</definedName>
    <definedName name="Phi_le_phi" localSheetId="1">#REF!</definedName>
    <definedName name="Phi_le_phi" localSheetId="6">#REF!</definedName>
    <definedName name="Phi_le_phi" localSheetId="7">#REF!</definedName>
    <definedName name="Phi_le_phi">#REF!</definedName>
    <definedName name="phio" localSheetId="1">#REF!</definedName>
    <definedName name="phio" localSheetId="6">#REF!</definedName>
    <definedName name="phio" localSheetId="7">#REF!</definedName>
    <definedName name="phio">#REF!</definedName>
    <definedName name="Phone" localSheetId="1">#REF!</definedName>
    <definedName name="Phone" localSheetId="6">#REF!</definedName>
    <definedName name="Phone" localSheetId="7">#REF!</definedName>
    <definedName name="Phone">#REF!</definedName>
    <definedName name="phson" localSheetId="1">#REF!</definedName>
    <definedName name="phson" localSheetId="6">#REF!</definedName>
    <definedName name="phson" localSheetId="7">#REF!</definedName>
    <definedName name="phson">#REF!</definedName>
    <definedName name="phu_luc_vua" localSheetId="1">#REF!</definedName>
    <definedName name="phu_luc_vua" localSheetId="6">#REF!</definedName>
    <definedName name="phu_luc_vua" localSheetId="7">#REF!</definedName>
    <definedName name="phu_luc_vua">#REF!</definedName>
    <definedName name="Phú_Yên" localSheetId="1">#REF!</definedName>
    <definedName name="Phú_Yên" localSheetId="6">#REF!</definedName>
    <definedName name="Phú_Yên" localSheetId="7">#REF!</definedName>
    <definedName name="Phú_Yên">#REF!</definedName>
    <definedName name="phugia" localSheetId="1">#REF!</definedName>
    <definedName name="phugia" localSheetId="6">#REF!</definedName>
    <definedName name="phugia" localSheetId="7">#REF!</definedName>
    <definedName name="phugia">#REF!</definedName>
    <definedName name="phugia2" localSheetId="1">#REF!</definedName>
    <definedName name="phugia2" localSheetId="6">#REF!</definedName>
    <definedName name="phugia2" localSheetId="7">#REF!</definedName>
    <definedName name="phugia2">#REF!</definedName>
    <definedName name="phugia3" localSheetId="1">#REF!</definedName>
    <definedName name="phugia3" localSheetId="6">#REF!</definedName>
    <definedName name="phugia3" localSheetId="7">#REF!</definedName>
    <definedName name="phugia3">#REF!</definedName>
    <definedName name="phugia4" localSheetId="1">#REF!</definedName>
    <definedName name="phugia4" localSheetId="6">#REF!</definedName>
    <definedName name="phugia4" localSheetId="7">#REF!</definedName>
    <definedName name="phugia4">#REF!</definedName>
    <definedName name="phugia5" localSheetId="1">#REF!</definedName>
    <definedName name="phugia5" localSheetId="6">#REF!</definedName>
    <definedName name="phugia5" localSheetId="7">#REF!</definedName>
    <definedName name="phugia5">#REF!</definedName>
    <definedName name="q" localSheetId="1">#REF!</definedName>
    <definedName name="q" localSheetId="6">#REF!</definedName>
    <definedName name="q" localSheetId="7">#REF!</definedName>
    <definedName name="q">#REF!</definedName>
    <definedName name="Q__sè_721_Q__KH_T___27_5_03" localSheetId="1">__</definedName>
    <definedName name="Q__sè_721_Q__KH_T___27_5_03" localSheetId="22">__</definedName>
    <definedName name="Q__sè_721_Q__KH_T___27_5_03" localSheetId="24">__</definedName>
    <definedName name="Q__sè_721_Q__KH_T___27_5_03" localSheetId="6">__</definedName>
    <definedName name="Q__sè_721_Q__KH_T___27_5_03" localSheetId="7">__</definedName>
    <definedName name="Q__sè_721_Q__KH_T___27_5_03">__</definedName>
    <definedName name="qa" localSheetId="22" hidden="1">{"'Sheet1'!$L$16"}</definedName>
    <definedName name="qa" localSheetId="24" hidden="1">{"'Sheet1'!$L$16"}</definedName>
    <definedName name="qa" hidden="1">{"'Sheet1'!$L$16"}</definedName>
    <definedName name="Qc" localSheetId="1">#REF!</definedName>
    <definedName name="Qc" localSheetId="6">#REF!</definedName>
    <definedName name="Qc" localSheetId="7">#REF!</definedName>
    <definedName name="Qc">#REF!</definedName>
    <definedName name="qd" localSheetId="1">#REF!</definedName>
    <definedName name="qd" localSheetId="6">#REF!</definedName>
    <definedName name="qd" localSheetId="7">#REF!</definedName>
    <definedName name="qd">#REF!</definedName>
    <definedName name="qh0" localSheetId="1">#REF!</definedName>
    <definedName name="qh0" localSheetId="6">#REF!</definedName>
    <definedName name="qh0" localSheetId="7">#REF!</definedName>
    <definedName name="qh0">#REF!</definedName>
    <definedName name="ql" localSheetId="1">#REF!</definedName>
    <definedName name="ql" localSheetId="6">#REF!</definedName>
    <definedName name="ql" localSheetId="7">#REF!</definedName>
    <definedName name="ql">#REF!</definedName>
    <definedName name="qlcan" localSheetId="1">#REF!</definedName>
    <definedName name="qlcan" localSheetId="6">#REF!</definedName>
    <definedName name="qlcan" localSheetId="7">#REF!</definedName>
    <definedName name="qlcan">#REF!</definedName>
    <definedName name="qp" localSheetId="1">#REF!</definedName>
    <definedName name="qp" localSheetId="6">#REF!</definedName>
    <definedName name="qp" localSheetId="7">#REF!</definedName>
    <definedName name="qp">#REF!</definedName>
    <definedName name="QQ" localSheetId="22" hidden="1">{"'Sheet1'!$L$16"}</definedName>
    <definedName name="QQ" localSheetId="24" hidden="1">{"'Sheet1'!$L$16"}</definedName>
    <definedName name="QQ" hidden="1">{"'Sheet1'!$L$16"}</definedName>
    <definedName name="qtdm" localSheetId="1">#REF!</definedName>
    <definedName name="qtdm" localSheetId="6">#REF!</definedName>
    <definedName name="qtdm" localSheetId="7">#REF!</definedName>
    <definedName name="qtdm">#REF!</definedName>
    <definedName name="qtinh" localSheetId="1">#REF!</definedName>
    <definedName name="qtinh" localSheetId="6">#REF!</definedName>
    <definedName name="qtinh" localSheetId="7">#REF!</definedName>
    <definedName name="qtinh">#REF!</definedName>
    <definedName name="QTY" localSheetId="1">#REF!</definedName>
    <definedName name="QTY" localSheetId="6">#REF!</definedName>
    <definedName name="QTY" localSheetId="7">#REF!</definedName>
    <definedName name="QTY">#REF!</definedName>
    <definedName name="qx" localSheetId="1">#REF!</definedName>
    <definedName name="qx" localSheetId="6">#REF!</definedName>
    <definedName name="qx" localSheetId="7">#REF!</definedName>
    <definedName name="qx">#REF!</definedName>
    <definedName name="qx0" localSheetId="1">#REF!</definedName>
    <definedName name="qx0" localSheetId="6">#REF!</definedName>
    <definedName name="qx0" localSheetId="7">#REF!</definedName>
    <definedName name="qx0">#REF!</definedName>
    <definedName name="qy" localSheetId="1">#REF!</definedName>
    <definedName name="qy" localSheetId="6">#REF!</definedName>
    <definedName name="qy" localSheetId="7">#REF!</definedName>
    <definedName name="qy">#REF!</definedName>
    <definedName name="qu" localSheetId="1">#REF!</definedName>
    <definedName name="qu" localSheetId="6">#REF!</definedName>
    <definedName name="qu" localSheetId="7">#REF!</definedName>
    <definedName name="qu">#REF!</definedName>
    <definedName name="Quantities" localSheetId="1">#REF!</definedName>
    <definedName name="Quantities" localSheetId="6">#REF!</definedName>
    <definedName name="Quantities" localSheetId="7">#REF!</definedName>
    <definedName name="Quantities">#REF!</definedName>
    <definedName name="Quảng_Bình" localSheetId="1">#REF!</definedName>
    <definedName name="Quảng_Bình" localSheetId="6">#REF!</definedName>
    <definedName name="Quảng_Bình" localSheetId="7">#REF!</definedName>
    <definedName name="Quảng_Bình">#REF!</definedName>
    <definedName name="Quảng_Nam" localSheetId="1">#REF!</definedName>
    <definedName name="Quảng_Nam" localSheetId="6">#REF!</definedName>
    <definedName name="Quảng_Nam" localSheetId="7">#REF!</definedName>
    <definedName name="Quảng_Nam">#REF!</definedName>
    <definedName name="Quảng_Ninh" localSheetId="1">#REF!</definedName>
    <definedName name="Quảng_Ninh" localSheetId="6">#REF!</definedName>
    <definedName name="Quảng_Ninh" localSheetId="7">#REF!</definedName>
    <definedName name="Quảng_Ninh">#REF!</definedName>
    <definedName name="Quảng_Ngãi" localSheetId="1">#REF!</definedName>
    <definedName name="Quảng_Ngãi" localSheetId="6">#REF!</definedName>
    <definedName name="Quảng_Ngãi" localSheetId="7">#REF!</definedName>
    <definedName name="Quảng_Ngãi">#REF!</definedName>
    <definedName name="quoan" localSheetId="22" hidden="1">{"'Sheet1'!$L$16"}</definedName>
    <definedName name="quoan" localSheetId="24" hidden="1">{"'Sheet1'!$L$16"}</definedName>
    <definedName name="quoan" hidden="1">{"'Sheet1'!$L$16"}</definedName>
    <definedName name="QUY" localSheetId="1">BlankMacro1</definedName>
    <definedName name="QUY" localSheetId="22">BlankMacro1</definedName>
    <definedName name="QUY" localSheetId="24">BlankMacro1</definedName>
    <definedName name="QUY" localSheetId="6">BlankMacro1</definedName>
    <definedName name="QUY" localSheetId="7">BlankMacro1</definedName>
    <definedName name="QUY">BlankMacro1</definedName>
    <definedName name="QUY.1" localSheetId="1">#REF!</definedName>
    <definedName name="QUY.1" localSheetId="6">#REF!</definedName>
    <definedName name="QUY.1" localSheetId="7">#REF!</definedName>
    <definedName name="QUY.1">#REF!</definedName>
    <definedName name="r_" localSheetId="1">#REF!</definedName>
    <definedName name="r_" localSheetId="6">#REF!</definedName>
    <definedName name="r_" localSheetId="7">#REF!</definedName>
    <definedName name="r_">#REF!</definedName>
    <definedName name="R_mong" localSheetId="1">#REF!</definedName>
    <definedName name="R_mong" localSheetId="6">#REF!</definedName>
    <definedName name="R_mong" localSheetId="7">#REF!</definedName>
    <definedName name="R_mong">#REF!</definedName>
    <definedName name="Ra">2100</definedName>
    <definedName name="Ra_" localSheetId="1">#REF!</definedName>
    <definedName name="Ra_" localSheetId="6">#REF!</definedName>
    <definedName name="Ra_" localSheetId="7">#REF!</definedName>
    <definedName name="Ra_">#REF!</definedName>
    <definedName name="ra11p" localSheetId="1">#REF!</definedName>
    <definedName name="ra11p" localSheetId="6">#REF!</definedName>
    <definedName name="ra11p" localSheetId="7">#REF!</definedName>
    <definedName name="ra11p">#REF!</definedName>
    <definedName name="ra13p" localSheetId="1">#REF!</definedName>
    <definedName name="ra13p" localSheetId="6">#REF!</definedName>
    <definedName name="ra13p" localSheetId="7">#REF!</definedName>
    <definedName name="ra13p">#REF!</definedName>
    <definedName name="rack1" localSheetId="1">#REF!</definedName>
    <definedName name="rack1" localSheetId="6">#REF!</definedName>
    <definedName name="rack1" localSheetId="7">#REF!</definedName>
    <definedName name="rack1">#REF!</definedName>
    <definedName name="rack2" localSheetId="1">#REF!</definedName>
    <definedName name="rack2" localSheetId="6">#REF!</definedName>
    <definedName name="rack2" localSheetId="7">#REF!</definedName>
    <definedName name="rack2">#REF!</definedName>
    <definedName name="rack3" localSheetId="1">#REF!</definedName>
    <definedName name="rack3" localSheetId="6">#REF!</definedName>
    <definedName name="rack3" localSheetId="7">#REF!</definedName>
    <definedName name="rack3">#REF!</definedName>
    <definedName name="rack4" localSheetId="1">#REF!</definedName>
    <definedName name="rack4" localSheetId="6">#REF!</definedName>
    <definedName name="rack4" localSheetId="7">#REF!</definedName>
    <definedName name="rack4">#REF!</definedName>
    <definedName name="Racot" localSheetId="1">#REF!</definedName>
    <definedName name="Racot" localSheetId="6">#REF!</definedName>
    <definedName name="Racot" localSheetId="7">#REF!</definedName>
    <definedName name="Racot">#REF!</definedName>
    <definedName name="rad" localSheetId="1">#REF!</definedName>
    <definedName name="rad" localSheetId="6">#REF!</definedName>
    <definedName name="rad" localSheetId="7">#REF!</definedName>
    <definedName name="rad">#REF!</definedName>
    <definedName name="Radam" localSheetId="1">#REF!</definedName>
    <definedName name="Radam" localSheetId="6">#REF!</definedName>
    <definedName name="Radam" localSheetId="7">#REF!</definedName>
    <definedName name="Radam">#REF!</definedName>
    <definedName name="RAFT" localSheetId="1">#REF!</definedName>
    <definedName name="RAFT" localSheetId="6">#REF!</definedName>
    <definedName name="RAFT" localSheetId="7">#REF!</definedName>
    <definedName name="RAFT">#REF!</definedName>
    <definedName name="raiasphalt100" localSheetId="1">#REF!</definedName>
    <definedName name="raiasphalt100" localSheetId="6">#REF!</definedName>
    <definedName name="raiasphalt100" localSheetId="7">#REF!</definedName>
    <definedName name="raiasphalt100">#REF!</definedName>
    <definedName name="raiasphalt65" localSheetId="1">#REF!</definedName>
    <definedName name="raiasphalt65" localSheetId="6">#REF!</definedName>
    <definedName name="raiasphalt65" localSheetId="7">#REF!</definedName>
    <definedName name="raiasphalt65">#REF!</definedName>
    <definedName name="rain.." localSheetId="1">#REF!</definedName>
    <definedName name="rain.." localSheetId="6">#REF!</definedName>
    <definedName name="rain.." localSheetId="7">#REF!</definedName>
    <definedName name="rain..">#REF!</definedName>
    <definedName name="rate">14000</definedName>
    <definedName name="raypb43" localSheetId="1">#REF!</definedName>
    <definedName name="raypb43" localSheetId="6">#REF!</definedName>
    <definedName name="raypb43" localSheetId="7">#REF!</definedName>
    <definedName name="raypb43">#REF!</definedName>
    <definedName name="RBL" localSheetId="1">#REF!</definedName>
    <definedName name="RBL" localSheetId="6">#REF!</definedName>
    <definedName name="RBL" localSheetId="7">#REF!</definedName>
    <definedName name="RBL">#REF!</definedName>
    <definedName name="RBOHT" localSheetId="1">#REF!</definedName>
    <definedName name="RBOHT" localSheetId="6">#REF!</definedName>
    <definedName name="RBOHT" localSheetId="7">#REF!</definedName>
    <definedName name="RBOHT">#REF!</definedName>
    <definedName name="RBOSHT" localSheetId="1">#REF!</definedName>
    <definedName name="RBOSHT" localSheetId="6">#REF!</definedName>
    <definedName name="RBOSHT" localSheetId="7">#REF!</definedName>
    <definedName name="RBOSHT">#REF!</definedName>
    <definedName name="RBSHT" localSheetId="1">#REF!</definedName>
    <definedName name="RBSHT" localSheetId="6">#REF!</definedName>
    <definedName name="RBSHT" localSheetId="7">#REF!</definedName>
    <definedName name="RBSHT">#REF!</definedName>
    <definedName name="Rc_" localSheetId="1">#REF!</definedName>
    <definedName name="Rc_" localSheetId="6">#REF!</definedName>
    <definedName name="Rc_" localSheetId="7">#REF!</definedName>
    <definedName name="Rc_">#REF!</definedName>
    <definedName name="RC_frame" localSheetId="1">#REF!</definedName>
    <definedName name="RC_frame" localSheetId="6">#REF!</definedName>
    <definedName name="RC_frame" localSheetId="7">#REF!</definedName>
    <definedName name="RC_frame">#REF!</definedName>
    <definedName name="RCArea" localSheetId="1" hidden="1">#REF!</definedName>
    <definedName name="RCArea" localSheetId="6" hidden="1">#REF!</definedName>
    <definedName name="RCArea" localSheetId="5" hidden="1">#REF!</definedName>
    <definedName name="RCArea" localSheetId="7" hidden="1">#REF!</definedName>
    <definedName name="RCArea" hidden="1">#REF!</definedName>
    <definedName name="Rcc" localSheetId="1">#REF!</definedName>
    <definedName name="Rcc" localSheetId="6">#REF!</definedName>
    <definedName name="Rcc" localSheetId="7">#REF!</definedName>
    <definedName name="Rcc">#REF!</definedName>
    <definedName name="re" localSheetId="22" hidden="1">{"'Sheet1'!$L$16"}</definedName>
    <definedName name="re" localSheetId="24" hidden="1">{"'Sheet1'!$L$16"}</definedName>
    <definedName name="re" hidden="1">{"'Sheet1'!$L$16"}</definedName>
    <definedName name="_xlnm.Recorder" localSheetId="1">#REF!</definedName>
    <definedName name="_xlnm.Recorder" localSheetId="6">#REF!</definedName>
    <definedName name="_xlnm.Recorder" localSheetId="7">#REF!</definedName>
    <definedName name="_xlnm.Recorder">#REF!</definedName>
    <definedName name="RECOUT">#N/A</definedName>
    <definedName name="Region" localSheetId="1">#REF!</definedName>
    <definedName name="Region" localSheetId="6">#REF!</definedName>
    <definedName name="Region" localSheetId="7">#REF!</definedName>
    <definedName name="Region">#REF!</definedName>
    <definedName name="relay" localSheetId="1">#REF!</definedName>
    <definedName name="relay" localSheetId="6">#REF!</definedName>
    <definedName name="relay" localSheetId="7">#REF!</definedName>
    <definedName name="relay">#REF!</definedName>
    <definedName name="REP" localSheetId="1">#REF!</definedName>
    <definedName name="REP" localSheetId="6">#REF!</definedName>
    <definedName name="REP" localSheetId="7">#REF!</definedName>
    <definedName name="REP">#REF!</definedName>
    <definedName name="RF" localSheetId="1">#REF!</definedName>
    <definedName name="RF" localSheetId="6">#REF!</definedName>
    <definedName name="RF" localSheetId="7">#REF!</definedName>
    <definedName name="RF">#REF!</definedName>
    <definedName name="Rfa" localSheetId="1">#REF!</definedName>
    <definedName name="Rfa" localSheetId="6">#REF!</definedName>
    <definedName name="Rfa" localSheetId="7">#REF!</definedName>
    <definedName name="Rfa">#REF!</definedName>
    <definedName name="Rfn" localSheetId="1">#REF!</definedName>
    <definedName name="Rfn" localSheetId="6">#REF!</definedName>
    <definedName name="Rfn" localSheetId="7">#REF!</definedName>
    <definedName name="Rfn">#REF!</definedName>
    <definedName name="RFP003A" localSheetId="1">#REF!</definedName>
    <definedName name="RFP003A" localSheetId="6">#REF!</definedName>
    <definedName name="RFP003A" localSheetId="7">#REF!</definedName>
    <definedName name="RFP003A">#REF!</definedName>
    <definedName name="RFP003B" localSheetId="1">#REF!</definedName>
    <definedName name="RFP003B" localSheetId="6">#REF!</definedName>
    <definedName name="RFP003B" localSheetId="7">#REF!</definedName>
    <definedName name="RFP003B">#REF!</definedName>
    <definedName name="RFP003C" localSheetId="1">#REF!</definedName>
    <definedName name="RFP003C" localSheetId="6">#REF!</definedName>
    <definedName name="RFP003C" localSheetId="7">#REF!</definedName>
    <definedName name="RFP003C">#REF!</definedName>
    <definedName name="RFP003D" localSheetId="1">#REF!</definedName>
    <definedName name="RFP003D" localSheetId="6">#REF!</definedName>
    <definedName name="RFP003D" localSheetId="7">#REF!</definedName>
    <definedName name="RFP003D">#REF!</definedName>
    <definedName name="RFP003E" localSheetId="1">#REF!</definedName>
    <definedName name="RFP003E" localSheetId="6">#REF!</definedName>
    <definedName name="RFP003E" localSheetId="7">#REF!</definedName>
    <definedName name="RFP003E">#REF!</definedName>
    <definedName name="RFP003F" localSheetId="1">#REF!</definedName>
    <definedName name="RFP003F" localSheetId="6">#REF!</definedName>
    <definedName name="RFP003F" localSheetId="7">#REF!</definedName>
    <definedName name="RFP003F">#REF!</definedName>
    <definedName name="Rhh" localSheetId="1">#REF!</definedName>
    <definedName name="Rhh" localSheetId="6">#REF!</definedName>
    <definedName name="Rhh" localSheetId="7">#REF!</definedName>
    <definedName name="Rhh">#REF!</definedName>
    <definedName name="Rhm" localSheetId="1">#REF!</definedName>
    <definedName name="Rhm" localSheetId="6">#REF!</definedName>
    <definedName name="Rhm" localSheetId="7">#REF!</definedName>
    <definedName name="Rhm">#REF!</definedName>
    <definedName name="RHSHT" localSheetId="1">#REF!</definedName>
    <definedName name="RHSHT" localSheetId="6">#REF!</definedName>
    <definedName name="RHSHT" localSheetId="7">#REF!</definedName>
    <definedName name="RHSHT">#REF!</definedName>
    <definedName name="River" localSheetId="1">#REF!</definedName>
    <definedName name="River" localSheetId="6">#REF!</definedName>
    <definedName name="River" localSheetId="7">#REF!</definedName>
    <definedName name="River">#REF!</definedName>
    <definedName name="River_Code" localSheetId="1">#REF!</definedName>
    <definedName name="River_Code" localSheetId="6">#REF!</definedName>
    <definedName name="River_Code" localSheetId="7">#REF!</definedName>
    <definedName name="River_Code">#REF!</definedName>
    <definedName name="Rk">7.5</definedName>
    <definedName name="Rmm" localSheetId="1">#REF!</definedName>
    <definedName name="Rmm" localSheetId="6">#REF!</definedName>
    <definedName name="Rmm" localSheetId="7">#REF!</definedName>
    <definedName name="Rmm">#REF!</definedName>
    <definedName name="RMSHT" localSheetId="1">#REF!</definedName>
    <definedName name="RMSHT" localSheetId="6">#REF!</definedName>
    <definedName name="RMSHT" localSheetId="7">#REF!</definedName>
    <definedName name="RMSHT">#REF!</definedName>
    <definedName name="Rn">90</definedName>
    <definedName name="Rncot" localSheetId="1">#REF!</definedName>
    <definedName name="Rncot" localSheetId="6">#REF!</definedName>
    <definedName name="Rncot" localSheetId="7">#REF!</definedName>
    <definedName name="Rncot">#REF!</definedName>
    <definedName name="Rndam" localSheetId="1">#REF!</definedName>
    <definedName name="Rndam" localSheetId="6">#REF!</definedName>
    <definedName name="Rndam" localSheetId="7">#REF!</definedName>
    <definedName name="Rndam">#REF!</definedName>
    <definedName name="Ro" localSheetId="1">#REF!</definedName>
    <definedName name="Ro" localSheetId="6">#REF!</definedName>
    <definedName name="Ro" localSheetId="7">#REF!</definedName>
    <definedName name="Ro">#REF!</definedName>
    <definedName name="Road_Code" localSheetId="1">#REF!</definedName>
    <definedName name="Road_Code" localSheetId="6">#REF!</definedName>
    <definedName name="Road_Code" localSheetId="7">#REF!</definedName>
    <definedName name="Road_Code">#REF!</definedName>
    <definedName name="Road_Name" localSheetId="1">#REF!</definedName>
    <definedName name="Road_Name" localSheetId="6">#REF!</definedName>
    <definedName name="Road_Name" localSheetId="7">#REF!</definedName>
    <definedName name="Road_Name">#REF!</definedName>
    <definedName name="RoadNo_373" localSheetId="1">#REF!</definedName>
    <definedName name="RoadNo_373" localSheetId="6">#REF!</definedName>
    <definedName name="RoadNo_373" localSheetId="7">#REF!</definedName>
    <definedName name="RoadNo_373">#REF!</definedName>
    <definedName name="rod" localSheetId="1">#REF!</definedName>
    <definedName name="rod" localSheetId="6">#REF!</definedName>
    <definedName name="rod" localSheetId="7">#REF!</definedName>
    <definedName name="rod">#REF!</definedName>
    <definedName name="rong1" localSheetId="1">#REF!</definedName>
    <definedName name="rong1" localSheetId="6">#REF!</definedName>
    <definedName name="rong1" localSheetId="7">#REF!</definedName>
    <definedName name="rong1">#REF!</definedName>
    <definedName name="rong2" localSheetId="1">#REF!</definedName>
    <definedName name="rong2" localSheetId="6">#REF!</definedName>
    <definedName name="rong2" localSheetId="7">#REF!</definedName>
    <definedName name="rong2">#REF!</definedName>
    <definedName name="rong3" localSheetId="1">#REF!</definedName>
    <definedName name="rong3" localSheetId="6">#REF!</definedName>
    <definedName name="rong3" localSheetId="7">#REF!</definedName>
    <definedName name="rong3">#REF!</definedName>
    <definedName name="rong4" localSheetId="1">#REF!</definedName>
    <definedName name="rong4" localSheetId="6">#REF!</definedName>
    <definedName name="rong4" localSheetId="7">#REF!</definedName>
    <definedName name="rong4">#REF!</definedName>
    <definedName name="rong5" localSheetId="1">#REF!</definedName>
    <definedName name="rong5" localSheetId="6">#REF!</definedName>
    <definedName name="rong5" localSheetId="7">#REF!</definedName>
    <definedName name="rong5">#REF!</definedName>
    <definedName name="rong6" localSheetId="1">#REF!</definedName>
    <definedName name="rong6" localSheetId="6">#REF!</definedName>
    <definedName name="rong6" localSheetId="7">#REF!</definedName>
    <definedName name="rong6">#REF!</definedName>
    <definedName name="room20kv" localSheetId="1">#REF!</definedName>
    <definedName name="room20kv" localSheetId="6">#REF!</definedName>
    <definedName name="room20kv" localSheetId="7">#REF!</definedName>
    <definedName name="room20kv">#REF!</definedName>
    <definedName name="Rpp" localSheetId="1">#REF!</definedName>
    <definedName name="Rpp" localSheetId="6">#REF!</definedName>
    <definedName name="Rpp" localSheetId="7">#REF!</definedName>
    <definedName name="Rpp">#REF!</definedName>
    <definedName name="rps" localSheetId="1">#REF!</definedName>
    <definedName name="rps" localSheetId="6">#REF!</definedName>
    <definedName name="rps" localSheetId="7">#REF!</definedName>
    <definedName name="rps">#REF!</definedName>
    <definedName name="rr" localSheetId="22">{"doi chieu doanh thhu.xls","sua 1 (4doan da).xls","KLDaMoCoi169.170000.xls"}</definedName>
    <definedName name="rr" localSheetId="24">{"doi chieu doanh thhu.xls","sua 1 (4doan da).xls","KLDaMoCoi169.170000.xls"}</definedName>
    <definedName name="rr">{"doi chieu doanh thhu.xls","sua 1 (4doan da).xls","KLDaMoCoi169.170000.xls"}</definedName>
    <definedName name="Rrpo" localSheetId="1">#REF!</definedName>
    <definedName name="Rrpo" localSheetId="6">#REF!</definedName>
    <definedName name="Rrpo" localSheetId="7">#REF!</definedName>
    <definedName name="Rrpo">#REF!</definedName>
    <definedName name="rrtr" localSheetId="1">#REF!</definedName>
    <definedName name="rrtr" localSheetId="6">#REF!</definedName>
    <definedName name="rrtr" localSheetId="7">#REF!</definedName>
    <definedName name="rrtr">#REF!</definedName>
    <definedName name="rs" localSheetId="1">#REF!</definedName>
    <definedName name="rs" localSheetId="6">#REF!</definedName>
    <definedName name="rs" localSheetId="7">#REF!</definedName>
    <definedName name="rs">#REF!</definedName>
    <definedName name="rs_" localSheetId="1">#REF!</definedName>
    <definedName name="rs_" localSheetId="6">#REF!</definedName>
    <definedName name="rs_" localSheetId="7">#REF!</definedName>
    <definedName name="rs_">#REF!</definedName>
    <definedName name="ruu" localSheetId="1">#REF!</definedName>
    <definedName name="ruu" localSheetId="6">#REF!</definedName>
    <definedName name="ruu" localSheetId="7">#REF!</definedName>
    <definedName name="ruu">#REF!</definedName>
    <definedName name="ruv" localSheetId="1">#REF!</definedName>
    <definedName name="ruv" localSheetId="6">#REF!</definedName>
    <definedName name="ruv" localSheetId="7">#REF!</definedName>
    <definedName name="ruv">#REF!</definedName>
    <definedName name="ruw" localSheetId="1">#REF!</definedName>
    <definedName name="ruw" localSheetId="6">#REF!</definedName>
    <definedName name="ruw" localSheetId="7">#REF!</definedName>
    <definedName name="ruw">#REF!</definedName>
    <definedName name="rvu" localSheetId="1">#REF!</definedName>
    <definedName name="rvu" localSheetId="6">#REF!</definedName>
    <definedName name="rvu" localSheetId="7">#REF!</definedName>
    <definedName name="rvu">#REF!</definedName>
    <definedName name="rvv" localSheetId="1">#REF!</definedName>
    <definedName name="rvv" localSheetId="6">#REF!</definedName>
    <definedName name="rvv" localSheetId="7">#REF!</definedName>
    <definedName name="rvv">#REF!</definedName>
    <definedName name="rvw" localSheetId="1">#REF!</definedName>
    <definedName name="rvw" localSheetId="6">#REF!</definedName>
    <definedName name="rvw" localSheetId="7">#REF!</definedName>
    <definedName name="rvw">#REF!</definedName>
    <definedName name="rwu" localSheetId="1">#REF!</definedName>
    <definedName name="rwu" localSheetId="6">#REF!</definedName>
    <definedName name="rwu" localSheetId="7">#REF!</definedName>
    <definedName name="rwu">#REF!</definedName>
    <definedName name="rwv" localSheetId="1">#REF!</definedName>
    <definedName name="rwv" localSheetId="6">#REF!</definedName>
    <definedName name="rwv" localSheetId="7">#REF!</definedName>
    <definedName name="rwv">#REF!</definedName>
    <definedName name="rww" localSheetId="1">#REF!</definedName>
    <definedName name="rww" localSheetId="6">#REF!</definedName>
    <definedName name="rww" localSheetId="7">#REF!</definedName>
    <definedName name="rww">#REF!</definedName>
    <definedName name="s" localSheetId="22">{"'Sheet1'!$L$16"}</definedName>
    <definedName name="s" localSheetId="24">{"'Sheet1'!$L$16"}</definedName>
    <definedName name="s">{"'Sheet1'!$L$16"}</definedName>
    <definedName name="s." localSheetId="1">#REF!</definedName>
    <definedName name="s." localSheetId="6">#REF!</definedName>
    <definedName name="s." localSheetId="7">#REF!</definedName>
    <definedName name="s.">#REF!</definedName>
    <definedName name="S.dinh">640</definedName>
    <definedName name="S_" localSheetId="1">#REF!</definedName>
    <definedName name="S_" localSheetId="6">#REF!</definedName>
    <definedName name="S_" localSheetId="7">#REF!</definedName>
    <definedName name="S_">#REF!</definedName>
    <definedName name="s1_" localSheetId="1">#REF!</definedName>
    <definedName name="s1_" localSheetId="6">#REF!</definedName>
    <definedName name="s1_" localSheetId="7">#REF!</definedName>
    <definedName name="s1_">#REF!</definedName>
    <definedName name="s2_" localSheetId="1">#REF!</definedName>
    <definedName name="s2_" localSheetId="6">#REF!</definedName>
    <definedName name="s2_" localSheetId="7">#REF!</definedName>
    <definedName name="s2_">#REF!</definedName>
    <definedName name="s3_" localSheetId="1">#REF!</definedName>
    <definedName name="s3_" localSheetId="6">#REF!</definedName>
    <definedName name="s3_" localSheetId="7">#REF!</definedName>
    <definedName name="s3_">#REF!</definedName>
    <definedName name="s4_" localSheetId="1">#REF!</definedName>
    <definedName name="s4_" localSheetId="6">#REF!</definedName>
    <definedName name="s4_" localSheetId="7">#REF!</definedName>
    <definedName name="s4_">#REF!</definedName>
    <definedName name="salan200" localSheetId="1">#REF!</definedName>
    <definedName name="salan200" localSheetId="6">#REF!</definedName>
    <definedName name="salan200" localSheetId="7">#REF!</definedName>
    <definedName name="salan200">#REF!</definedName>
    <definedName name="salan400" localSheetId="1">#REF!</definedName>
    <definedName name="salan400" localSheetId="6">#REF!</definedName>
    <definedName name="salan400" localSheetId="7">#REF!</definedName>
    <definedName name="salan400">#REF!</definedName>
    <definedName name="san" localSheetId="1">#REF!</definedName>
    <definedName name="san" localSheetId="6">#REF!</definedName>
    <definedName name="san" localSheetId="7">#REF!</definedName>
    <definedName name="san">#REF!</definedName>
    <definedName name="sand" localSheetId="1">#REF!</definedName>
    <definedName name="sand" localSheetId="6">#REF!</definedName>
    <definedName name="sand" localSheetId="7">#REF!</definedName>
    <definedName name="sand">#REF!</definedName>
    <definedName name="sas" localSheetId="22" hidden="1">{"'Sheet1'!$L$16"}</definedName>
    <definedName name="sas" localSheetId="24" hidden="1">{"'Sheet1'!$L$16"}</definedName>
    <definedName name="sas" hidden="1">{"'Sheet1'!$L$16"}</definedName>
    <definedName name="Sbc" localSheetId="1">#REF!</definedName>
    <definedName name="Sbc" localSheetId="6">#REF!</definedName>
    <definedName name="Sbc" localSheetId="7">#REF!</definedName>
    <definedName name="Sbc">#REF!</definedName>
    <definedName name="scao98" localSheetId="1">#REF!</definedName>
    <definedName name="scao98" localSheetId="6">#REF!</definedName>
    <definedName name="scao98" localSheetId="7">#REF!</definedName>
    <definedName name="scao98">#REF!</definedName>
    <definedName name="SCCR" localSheetId="1">#REF!</definedName>
    <definedName name="SCCR" localSheetId="6">#REF!</definedName>
    <definedName name="SCCR" localSheetId="7">#REF!</definedName>
    <definedName name="SCCR">#REF!</definedName>
    <definedName name="SCDT" localSheetId="1">#REF!</definedName>
    <definedName name="SCDT" localSheetId="6">#REF!</definedName>
    <definedName name="SCDT" localSheetId="7">#REF!</definedName>
    <definedName name="SCDT">#REF!</definedName>
    <definedName name="SCT" localSheetId="1">#REF!</definedName>
    <definedName name="SCT" localSheetId="6">#REF!</definedName>
    <definedName name="SCT" localSheetId="7">#REF!</definedName>
    <definedName name="SCT">#REF!</definedName>
    <definedName name="SCT_BKTC" localSheetId="1">#REF!</definedName>
    <definedName name="SCT_BKTC" localSheetId="6">#REF!</definedName>
    <definedName name="SCT_BKTC" localSheetId="7">#REF!</definedName>
    <definedName name="SCT_BKTC">#REF!</definedName>
    <definedName name="SCH" localSheetId="1">#REF!</definedName>
    <definedName name="SCH" localSheetId="6">#REF!</definedName>
    <definedName name="SCH" localSheetId="7">#REF!</definedName>
    <definedName name="SCH">#REF!</definedName>
    <definedName name="SCHUYEN" localSheetId="1">#REF!</definedName>
    <definedName name="SCHUYEN" localSheetId="6">#REF!</definedName>
    <definedName name="SCHUYEN" localSheetId="7">#REF!</definedName>
    <definedName name="SCHUYEN">#REF!</definedName>
    <definedName name="sd1p" localSheetId="1">#REF!</definedName>
    <definedName name="sd1p" localSheetId="6">#REF!</definedName>
    <definedName name="sd1p" localSheetId="7">#REF!</definedName>
    <definedName name="sd1p">#REF!</definedName>
    <definedName name="sd3p" localSheetId="1">#REF!</definedName>
    <definedName name="sd3p" localSheetId="6">#REF!</definedName>
    <definedName name="sd3p" localSheetId="7">#REF!</definedName>
    <definedName name="sd3p">#REF!</definedName>
    <definedName name="SDA">[3]NSĐP!$C$14:$C$240</definedName>
    <definedName name="sdbv" localSheetId="22" hidden="1">{"'Sheet1'!$L$16"}</definedName>
    <definedName name="sdbv" localSheetId="24" hidden="1">{"'Sheet1'!$L$16"}</definedName>
    <definedName name="sdbv" hidden="1">{"'Sheet1'!$L$16"}</definedName>
    <definedName name="sdfsdfs" localSheetId="1" hidden="1">#REF!</definedName>
    <definedName name="sdfsdfs" localSheetId="6" hidden="1">#REF!</definedName>
    <definedName name="sdfsdfs" localSheetId="5" hidden="1">#REF!</definedName>
    <definedName name="sdfsdfs" localSheetId="7" hidden="1">#REF!</definedName>
    <definedName name="sdfsdfs" hidden="1">#REF!</definedName>
    <definedName name="SDMONG" localSheetId="1">#REF!</definedName>
    <definedName name="SDMONG" localSheetId="6">#REF!</definedName>
    <definedName name="SDMONG" localSheetId="7">#REF!</definedName>
    <definedName name="SDMONG">#REF!</definedName>
    <definedName name="Sdnn" localSheetId="1">#REF!</definedName>
    <definedName name="Sdnn" localSheetId="6">#REF!</definedName>
    <definedName name="Sdnn" localSheetId="7">#REF!</definedName>
    <definedName name="Sdnn">#REF!</definedName>
    <definedName name="Sdnt" localSheetId="1">#REF!</definedName>
    <definedName name="Sdnt" localSheetId="6">#REF!</definedName>
    <definedName name="Sdnt" localSheetId="7">#REF!</definedName>
    <definedName name="Sdnt">#REF!</definedName>
    <definedName name="sduong" localSheetId="1">#REF!</definedName>
    <definedName name="sduong" localSheetId="6">#REF!</definedName>
    <definedName name="sduong" localSheetId="7">#REF!</definedName>
    <definedName name="sduong">#REF!</definedName>
    <definedName name="Sè" localSheetId="1">#REF!</definedName>
    <definedName name="Sè" localSheetId="6">#REF!</definedName>
    <definedName name="Sè" localSheetId="7">#REF!</definedName>
    <definedName name="Sè">#REF!</definedName>
    <definedName name="Seg" localSheetId="1">#REF!</definedName>
    <definedName name="Seg" localSheetId="6">#REF!</definedName>
    <definedName name="Seg" localSheetId="7">#REF!</definedName>
    <definedName name="Seg">#REF!</definedName>
    <definedName name="sencount" hidden="1">2</definedName>
    <definedName name="sfasf" localSheetId="1" hidden="1">#REF!</definedName>
    <definedName name="sfasf" localSheetId="6" hidden="1">#REF!</definedName>
    <definedName name="sfasf" localSheetId="5" hidden="1">#REF!</definedName>
    <definedName name="sfasf" localSheetId="7" hidden="1">#REF!</definedName>
    <definedName name="sfasf" hidden="1">#REF!</definedName>
    <definedName name="SFL" localSheetId="1">#REF!</definedName>
    <definedName name="SFL" localSheetId="6">#REF!</definedName>
    <definedName name="SFL" localSheetId="7">#REF!</definedName>
    <definedName name="SFL">#REF!</definedName>
    <definedName name="sfsd" localSheetId="22" hidden="1">{"'Sheet1'!$L$16"}</definedName>
    <definedName name="sfsd" localSheetId="24" hidden="1">{"'Sheet1'!$L$16"}</definedName>
    <definedName name="sfsd" hidden="1">{"'Sheet1'!$L$16"}</definedName>
    <definedName name="SH" localSheetId="1">#REF!</definedName>
    <definedName name="SH" localSheetId="6">#REF!</definedName>
    <definedName name="SH" localSheetId="7">#REF!</definedName>
    <definedName name="SH">#REF!</definedName>
    <definedName name="SHALL" localSheetId="1">#REF!</definedName>
    <definedName name="SHALL" localSheetId="6">#REF!</definedName>
    <definedName name="SHALL" localSheetId="7">#REF!</definedName>
    <definedName name="SHALL">#REF!</definedName>
    <definedName name="SHDG" localSheetId="1">#REF!</definedName>
    <definedName name="SHDG" localSheetId="6">#REF!</definedName>
    <definedName name="SHDG" localSheetId="7">#REF!</definedName>
    <definedName name="SHDG">#REF!</definedName>
    <definedName name="Sheet1" localSheetId="1">#REF!</definedName>
    <definedName name="Sheet1" localSheetId="6">#REF!</definedName>
    <definedName name="Sheet1" localSheetId="7">#REF!</definedName>
    <definedName name="Sheet1">#REF!</definedName>
    <definedName name="Sheet3" localSheetId="1">BlankMacro1</definedName>
    <definedName name="Sheet3" localSheetId="22">BlankMacro1</definedName>
    <definedName name="Sheet3" localSheetId="24">BlankMacro1</definedName>
    <definedName name="Sheet3" localSheetId="6">BlankMacro1</definedName>
    <definedName name="Sheet3" localSheetId="7">BlankMacro1</definedName>
    <definedName name="Sheet3">BlankMacro1</definedName>
    <definedName name="sho" localSheetId="1">#REF!</definedName>
    <definedName name="sho" localSheetId="6">#REF!</definedName>
    <definedName name="sho" localSheetId="7">#REF!</definedName>
    <definedName name="sho">#REF!</definedName>
    <definedName name="Shoes" localSheetId="1">#REF!</definedName>
    <definedName name="Shoes" localSheetId="6">#REF!</definedName>
    <definedName name="Shoes" localSheetId="7">#REF!</definedName>
    <definedName name="Shoes">#REF!</definedName>
    <definedName name="sht" localSheetId="1">#REF!</definedName>
    <definedName name="sht" localSheetId="6">#REF!</definedName>
    <definedName name="sht" localSheetId="7">#REF!</definedName>
    <definedName name="sht">#REF!</definedName>
    <definedName name="sht1p" localSheetId="1">#REF!</definedName>
    <definedName name="sht1p" localSheetId="6">#REF!</definedName>
    <definedName name="sht1p" localSheetId="7">#REF!</definedName>
    <definedName name="sht1p">#REF!</definedName>
    <definedName name="sht3p" localSheetId="1">#REF!</definedName>
    <definedName name="sht3p" localSheetId="6">#REF!</definedName>
    <definedName name="sht3p" localSheetId="7">#REF!</definedName>
    <definedName name="sht3p">#REF!</definedName>
    <definedName name="sieucao" localSheetId="1">#REF!</definedName>
    <definedName name="sieucao" localSheetId="6">#REF!</definedName>
    <definedName name="sieucao" localSheetId="7">#REF!</definedName>
    <definedName name="sieucao">#REF!</definedName>
    <definedName name="SIGN" localSheetId="1">#REF!</definedName>
    <definedName name="SIGN" localSheetId="6">#REF!</definedName>
    <definedName name="SIGN" localSheetId="7">#REF!</definedName>
    <definedName name="SIGN">#REF!</definedName>
    <definedName name="SIZE" localSheetId="1">#REF!</definedName>
    <definedName name="SIZE" localSheetId="6">#REF!</definedName>
    <definedName name="SIZE" localSheetId="7">#REF!</definedName>
    <definedName name="SIZE">#REF!</definedName>
    <definedName name="SL" localSheetId="1">#REF!</definedName>
    <definedName name="SL" localSheetId="6">#REF!</definedName>
    <definedName name="SL" localSheetId="7">#REF!</definedName>
    <definedName name="SL">#REF!</definedName>
    <definedName name="SL_BCN_TP" localSheetId="1">#REF!</definedName>
    <definedName name="SL_BCN_TP" localSheetId="6">#REF!</definedName>
    <definedName name="SL_BCN_TP" localSheetId="7">#REF!</definedName>
    <definedName name="SL_BCN_TP">#REF!</definedName>
    <definedName name="SL_BCX_NL" localSheetId="1">#REF!</definedName>
    <definedName name="SL_BCX_NL" localSheetId="6">#REF!</definedName>
    <definedName name="SL_BCX_NL" localSheetId="7">#REF!</definedName>
    <definedName name="SL_BCX_NL">#REF!</definedName>
    <definedName name="SL_CRD" localSheetId="1">#REF!</definedName>
    <definedName name="SL_CRD" localSheetId="6">#REF!</definedName>
    <definedName name="SL_CRD" localSheetId="7">#REF!</definedName>
    <definedName name="SL_CRD">#REF!</definedName>
    <definedName name="SL_CRS" localSheetId="1">#REF!</definedName>
    <definedName name="SL_CRS" localSheetId="6">#REF!</definedName>
    <definedName name="SL_CRS" localSheetId="7">#REF!</definedName>
    <definedName name="SL_CRS">#REF!</definedName>
    <definedName name="SL_CS" localSheetId="1">#REF!</definedName>
    <definedName name="SL_CS" localSheetId="6">#REF!</definedName>
    <definedName name="SL_CS" localSheetId="7">#REF!</definedName>
    <definedName name="SL_CS">#REF!</definedName>
    <definedName name="SL_DD" localSheetId="1">#REF!</definedName>
    <definedName name="SL_DD" localSheetId="6">#REF!</definedName>
    <definedName name="SL_DD" localSheetId="7">#REF!</definedName>
    <definedName name="SL_DD">#REF!</definedName>
    <definedName name="slBTLT1pm" localSheetId="1">#REF!</definedName>
    <definedName name="slBTLT1pm" localSheetId="6">#REF!</definedName>
    <definedName name="slBTLT1pm" localSheetId="7">#REF!</definedName>
    <definedName name="slBTLT1pm">#REF!</definedName>
    <definedName name="slBTLT3pm" localSheetId="1">#REF!</definedName>
    <definedName name="slBTLT3pm" localSheetId="6">#REF!</definedName>
    <definedName name="slBTLT3pm" localSheetId="7">#REF!</definedName>
    <definedName name="slBTLT3pm">#REF!</definedName>
    <definedName name="slBTLTHTDL" localSheetId="1">#REF!</definedName>
    <definedName name="slBTLTHTDL" localSheetId="6">#REF!</definedName>
    <definedName name="slBTLTHTDL" localSheetId="7">#REF!</definedName>
    <definedName name="slBTLTHTDL">#REF!</definedName>
    <definedName name="slBTLTHTHH" localSheetId="1">#REF!</definedName>
    <definedName name="slBTLTHTHH" localSheetId="6">#REF!</definedName>
    <definedName name="slBTLTHTHH" localSheetId="7">#REF!</definedName>
    <definedName name="slBTLTHTHH">#REF!</definedName>
    <definedName name="slchang1pm" localSheetId="1">#REF!</definedName>
    <definedName name="slchang1pm" localSheetId="6">#REF!</definedName>
    <definedName name="slchang1pm" localSheetId="7">#REF!</definedName>
    <definedName name="slchang1pm">#REF!</definedName>
    <definedName name="slchang3pm" localSheetId="1">#REF!</definedName>
    <definedName name="slchang3pm" localSheetId="6">#REF!</definedName>
    <definedName name="slchang3pm" localSheetId="7">#REF!</definedName>
    <definedName name="slchang3pm">#REF!</definedName>
    <definedName name="slchanght" localSheetId="1">#REF!</definedName>
    <definedName name="slchanght" localSheetId="6">#REF!</definedName>
    <definedName name="slchanght" localSheetId="7">#REF!</definedName>
    <definedName name="slchanght">#REF!</definedName>
    <definedName name="slchangHTDL" localSheetId="1">#REF!</definedName>
    <definedName name="slchangHTDL" localSheetId="6">#REF!</definedName>
    <definedName name="slchangHTDL" localSheetId="7">#REF!</definedName>
    <definedName name="slchangHTDL">#REF!</definedName>
    <definedName name="slchangHTHH" localSheetId="1">#REF!</definedName>
    <definedName name="slchangHTHH" localSheetId="6">#REF!</definedName>
    <definedName name="slchangHTHH" localSheetId="7">#REF!</definedName>
    <definedName name="slchangHTHH">#REF!</definedName>
    <definedName name="SLF" localSheetId="1">#REF!</definedName>
    <definedName name="SLF" localSheetId="6">#REF!</definedName>
    <definedName name="SLF" localSheetId="7">#REF!</definedName>
    <definedName name="SLF">#REF!</definedName>
    <definedName name="slg" localSheetId="1">#REF!</definedName>
    <definedName name="slg" localSheetId="6">#REF!</definedName>
    <definedName name="slg" localSheetId="7">#REF!</definedName>
    <definedName name="slg">#REF!</definedName>
    <definedName name="slmong1pm" localSheetId="1">#REF!</definedName>
    <definedName name="slmong1pm" localSheetId="6">#REF!</definedName>
    <definedName name="slmong1pm" localSheetId="7">#REF!</definedName>
    <definedName name="slmong1pm">#REF!</definedName>
    <definedName name="slmong3pm" localSheetId="1">#REF!</definedName>
    <definedName name="slmong3pm" localSheetId="6">#REF!</definedName>
    <definedName name="slmong3pm" localSheetId="7">#REF!</definedName>
    <definedName name="slmong3pm">#REF!</definedName>
    <definedName name="slmonght" localSheetId="1">#REF!</definedName>
    <definedName name="slmonght" localSheetId="6">#REF!</definedName>
    <definedName name="slmonght" localSheetId="7">#REF!</definedName>
    <definedName name="slmonght">#REF!</definedName>
    <definedName name="slmongHTDL" localSheetId="1">#REF!</definedName>
    <definedName name="slmongHTDL" localSheetId="6">#REF!</definedName>
    <definedName name="slmongHTDL" localSheetId="7">#REF!</definedName>
    <definedName name="slmongHTDL">#REF!</definedName>
    <definedName name="slmongHTHH" localSheetId="1">#REF!</definedName>
    <definedName name="slmongHTHH" localSheetId="6">#REF!</definedName>
    <definedName name="slmongHTHH" localSheetId="7">#REF!</definedName>
    <definedName name="slmongHTHH">#REF!</definedName>
    <definedName name="slmongneo1pm" localSheetId="1">#REF!</definedName>
    <definedName name="slmongneo1pm" localSheetId="6">#REF!</definedName>
    <definedName name="slmongneo1pm" localSheetId="7">#REF!</definedName>
    <definedName name="slmongneo1pm">#REF!</definedName>
    <definedName name="slmongneo3pm" localSheetId="1">#REF!</definedName>
    <definedName name="slmongneo3pm" localSheetId="6">#REF!</definedName>
    <definedName name="slmongneo3pm" localSheetId="7">#REF!</definedName>
    <definedName name="slmongneo3pm">#REF!</definedName>
    <definedName name="slmongneoht" localSheetId="1">#REF!</definedName>
    <definedName name="slmongneoht" localSheetId="6">#REF!</definedName>
    <definedName name="slmongneoht" localSheetId="7">#REF!</definedName>
    <definedName name="slmongneoht">#REF!</definedName>
    <definedName name="slmongneoHTDL" localSheetId="1">#REF!</definedName>
    <definedName name="slmongneoHTDL" localSheetId="6">#REF!</definedName>
    <definedName name="slmongneoHTDL" localSheetId="7">#REF!</definedName>
    <definedName name="slmongneoHTDL">#REF!</definedName>
    <definedName name="slmongneoHTHH" localSheetId="1">#REF!</definedName>
    <definedName name="slmongneoHTHH" localSheetId="6">#REF!</definedName>
    <definedName name="slmongneoHTHH" localSheetId="7">#REF!</definedName>
    <definedName name="slmongneoHTHH">#REF!</definedName>
    <definedName name="sltdll1pm" localSheetId="1">#REF!</definedName>
    <definedName name="sltdll1pm" localSheetId="6">#REF!</definedName>
    <definedName name="sltdll1pm" localSheetId="7">#REF!</definedName>
    <definedName name="sltdll1pm">#REF!</definedName>
    <definedName name="sltdll3pm" localSheetId="1">#REF!</definedName>
    <definedName name="sltdll3pm" localSheetId="6">#REF!</definedName>
    <definedName name="sltdll3pm" localSheetId="7">#REF!</definedName>
    <definedName name="sltdll3pm">#REF!</definedName>
    <definedName name="sltdllHTDL" localSheetId="1">#REF!</definedName>
    <definedName name="sltdllHTDL" localSheetId="6">#REF!</definedName>
    <definedName name="sltdllHTDL" localSheetId="7">#REF!</definedName>
    <definedName name="sltdllHTDL">#REF!</definedName>
    <definedName name="sltdllHTHH" localSheetId="1">#REF!</definedName>
    <definedName name="sltdllHTHH" localSheetId="6">#REF!</definedName>
    <definedName name="sltdllHTHH" localSheetId="7">#REF!</definedName>
    <definedName name="sltdllHTHH">#REF!</definedName>
    <definedName name="SLVtu" localSheetId="1">#REF!</definedName>
    <definedName name="SLVtu" localSheetId="6">#REF!</definedName>
    <definedName name="SLVtu" localSheetId="7">#REF!</definedName>
    <definedName name="SLVtu">#REF!</definedName>
    <definedName name="slxa1pm" localSheetId="1">#REF!</definedName>
    <definedName name="slxa1pm" localSheetId="6">#REF!</definedName>
    <definedName name="slxa1pm" localSheetId="7">#REF!</definedName>
    <definedName name="slxa1pm">#REF!</definedName>
    <definedName name="slxa3pm" localSheetId="1">#REF!</definedName>
    <definedName name="slxa3pm" localSheetId="6">#REF!</definedName>
    <definedName name="slxa3pm" localSheetId="7">#REF!</definedName>
    <definedName name="slxa3pm">#REF!</definedName>
    <definedName name="SM" localSheetId="1">#REF!</definedName>
    <definedName name="SM" localSheetId="6">#REF!</definedName>
    <definedName name="SM" localSheetId="7">#REF!</definedName>
    <definedName name="SM">#REF!</definedName>
    <definedName name="smax" localSheetId="1">#REF!</definedName>
    <definedName name="smax" localSheetId="6">#REF!</definedName>
    <definedName name="smax" localSheetId="7">#REF!</definedName>
    <definedName name="smax">#REF!</definedName>
    <definedName name="smax1" localSheetId="1">#REF!</definedName>
    <definedName name="smax1" localSheetId="6">#REF!</definedName>
    <definedName name="smax1" localSheetId="7">#REF!</definedName>
    <definedName name="smax1">#REF!</definedName>
    <definedName name="sn" localSheetId="1">#REF!</definedName>
    <definedName name="sn" localSheetId="6">#REF!</definedName>
    <definedName name="sn" localSheetId="7">#REF!</definedName>
    <definedName name="sn">#REF!</definedName>
    <definedName name="SOÁ_CHUYEÁN" localSheetId="1">#REF!</definedName>
    <definedName name="SOÁ_CHUYEÁN" localSheetId="6">#REF!</definedName>
    <definedName name="SOÁ_CHUYEÁN" localSheetId="7">#REF!</definedName>
    <definedName name="SOÁ_CHUYEÁN">#REF!</definedName>
    <definedName name="soc3p" localSheetId="1">#REF!</definedName>
    <definedName name="soc3p" localSheetId="6">#REF!</definedName>
    <definedName name="soc3p" localSheetId="7">#REF!</definedName>
    <definedName name="soc3p">#REF!</definedName>
    <definedName name="sohieuthua" localSheetId="1">#REF!</definedName>
    <definedName name="sohieuthua" localSheetId="6">#REF!</definedName>
    <definedName name="sohieuthua" localSheetId="7">#REF!</definedName>
    <definedName name="sohieuthua">#REF!</definedName>
    <definedName name="SOHT" localSheetId="1">#REF!</definedName>
    <definedName name="SOHT" localSheetId="6">#REF!</definedName>
    <definedName name="SOHT" localSheetId="7">#REF!</definedName>
    <definedName name="SOHT">#REF!</definedName>
    <definedName name="Soi" localSheetId="1">#REF!</definedName>
    <definedName name="Soi" localSheetId="6">#REF!</definedName>
    <definedName name="Soi" localSheetId="7">#REF!</definedName>
    <definedName name="Soi">#REF!</definedName>
    <definedName name="soichon12" localSheetId="1">#REF!</definedName>
    <definedName name="soichon12" localSheetId="6">#REF!</definedName>
    <definedName name="soichon12" localSheetId="7">#REF!</definedName>
    <definedName name="soichon12">#REF!</definedName>
    <definedName name="soichon24" localSheetId="1">#REF!</definedName>
    <definedName name="soichon24" localSheetId="6">#REF!</definedName>
    <definedName name="soichon24" localSheetId="7">#REF!</definedName>
    <definedName name="soichon24">#REF!</definedName>
    <definedName name="soichon46" localSheetId="1">#REF!</definedName>
    <definedName name="soichon46" localSheetId="6">#REF!</definedName>
    <definedName name="soichon46" localSheetId="7">#REF!</definedName>
    <definedName name="soichon46">#REF!</definedName>
    <definedName name="SoilType" localSheetId="1">#REF!</definedName>
    <definedName name="SoilType" localSheetId="6">#REF!</definedName>
    <definedName name="SoilType" localSheetId="7">#REF!</definedName>
    <definedName name="SoilType">#REF!</definedName>
    <definedName name="solieu" localSheetId="1">#REF!</definedName>
    <definedName name="solieu" localSheetId="6">#REF!</definedName>
    <definedName name="solieu" localSheetId="7">#REF!</definedName>
    <definedName name="solieu">#REF!</definedName>
    <definedName name="sonduong" localSheetId="1">#REF!</definedName>
    <definedName name="sonduong" localSheetId="6">#REF!</definedName>
    <definedName name="sonduong" localSheetId="7">#REF!</definedName>
    <definedName name="sonduong">#REF!</definedName>
    <definedName name="SORT" localSheetId="1">#REF!</definedName>
    <definedName name="SORT" localSheetId="6">#REF!</definedName>
    <definedName name="SORT" localSheetId="7">#REF!</definedName>
    <definedName name="SORT">#REF!</definedName>
    <definedName name="SortName" localSheetId="1">#REF!</definedName>
    <definedName name="SortName" localSheetId="6">#REF!</definedName>
    <definedName name="SortName" localSheetId="7">#REF!</definedName>
    <definedName name="SortName">#REF!</definedName>
    <definedName name="Sosanh2" localSheetId="22" hidden="1">{"'Sheet1'!$L$16"}</definedName>
    <definedName name="Sosanh2" localSheetId="24" hidden="1">{"'Sheet1'!$L$16"}</definedName>
    <definedName name="Sosanh2" hidden="1">{"'Sheet1'!$L$16"}</definedName>
    <definedName name="SOTIEN_BCN_TP" localSheetId="1">#REF!</definedName>
    <definedName name="SOTIEN_BCN_TP" localSheetId="6">#REF!</definedName>
    <definedName name="SOTIEN_BCN_TP" localSheetId="7">#REF!</definedName>
    <definedName name="SOTIEN_BCN_TP">#REF!</definedName>
    <definedName name="SOTIEN_BCX_NL" localSheetId="1">#REF!</definedName>
    <definedName name="SOTIEN_BCX_NL" localSheetId="6">#REF!</definedName>
    <definedName name="SOTIEN_BCX_NL" localSheetId="7">#REF!</definedName>
    <definedName name="SOTIEN_BCX_NL">#REF!</definedName>
    <definedName name="SOTIEN_BKTC" localSheetId="1">#REF!</definedName>
    <definedName name="SOTIEN_BKTC" localSheetId="6">#REF!</definedName>
    <definedName name="SOTIEN_BKTC" localSheetId="7">#REF!</definedName>
    <definedName name="SOTIEN_BKTC">#REF!</definedName>
    <definedName name="SOTIEN_GT" localSheetId="1">#REF!</definedName>
    <definedName name="SOTIEN_GT" localSheetId="6">#REF!</definedName>
    <definedName name="SOTIEN_GT" localSheetId="7">#REF!</definedName>
    <definedName name="SOTIEN_GT">#REF!</definedName>
    <definedName name="SOTIEN_TKC" localSheetId="1">#REF!</definedName>
    <definedName name="SOTIEN_TKC" localSheetId="6">#REF!</definedName>
    <definedName name="SOTIEN_TKC" localSheetId="7">#REF!</definedName>
    <definedName name="SOTIEN_TKC">#REF!</definedName>
    <definedName name="Sothutu" localSheetId="1">#REF!</definedName>
    <definedName name="Sothutu" localSheetId="6">#REF!</definedName>
    <definedName name="Sothutu" localSheetId="7">#REF!</definedName>
    <definedName name="Sothutu">#REF!</definedName>
    <definedName name="SPAN" localSheetId="1">#REF!</definedName>
    <definedName name="SPAN" localSheetId="6">#REF!</definedName>
    <definedName name="SPAN" localSheetId="7">#REF!</definedName>
    <definedName name="SPAN">#REF!</definedName>
    <definedName name="SPAN_No" localSheetId="1">#REF!</definedName>
    <definedName name="SPAN_No" localSheetId="6">#REF!</definedName>
    <definedName name="SPAN_No" localSheetId="7">#REF!</definedName>
    <definedName name="SPAN_No">#REF!</definedName>
    <definedName name="Spanner_Auto_File">"C:\My Documents\tinh cdo.x2a"</definedName>
    <definedName name="spchinhmoi" localSheetId="22" hidden="1">{"'Sheet1'!$L$16"}</definedName>
    <definedName name="spchinhmoi" localSheetId="24" hidden="1">{"'Sheet1'!$L$16"}</definedName>
    <definedName name="spchinhmoi" hidden="1">{"'Sheet1'!$L$16"}</definedName>
    <definedName name="SPEC" localSheetId="1">#REF!</definedName>
    <definedName name="SPEC" localSheetId="6">#REF!</definedName>
    <definedName name="SPEC" localSheetId="7">#REF!</definedName>
    <definedName name="SPEC">#REF!</definedName>
    <definedName name="SpecialPrice" localSheetId="1" hidden="1">#REF!</definedName>
    <definedName name="SpecialPrice" localSheetId="6" hidden="1">#REF!</definedName>
    <definedName name="SpecialPrice" localSheetId="5" hidden="1">#REF!</definedName>
    <definedName name="SpecialPrice" localSheetId="7" hidden="1">#REF!</definedName>
    <definedName name="SpecialPrice" hidden="1">#REF!</definedName>
    <definedName name="SPECSUMMARY" localSheetId="1">#REF!</definedName>
    <definedName name="SPECSUMMARY" localSheetId="6">#REF!</definedName>
    <definedName name="SPECSUMMARY" localSheetId="7">#REF!</definedName>
    <definedName name="SPECSUMMARY">#REF!</definedName>
    <definedName name="srtg" localSheetId="1">#REF!</definedName>
    <definedName name="srtg" localSheetId="6">#REF!</definedName>
    <definedName name="srtg" localSheetId="7">#REF!</definedName>
    <definedName name="srtg">#REF!</definedName>
    <definedName name="SS" localSheetId="22" hidden="1">{"'Sheet1'!$L$16"}</definedName>
    <definedName name="SS" localSheetId="24" hidden="1">{"'Sheet1'!$L$16"}</definedName>
    <definedName name="SS" hidden="1">{"'Sheet1'!$L$16"}</definedName>
    <definedName name="sss" localSheetId="1">#REF!</definedName>
    <definedName name="sss" localSheetId="6">#REF!</definedName>
    <definedName name="sss" localSheetId="7">#REF!</definedName>
    <definedName name="sss">#REF!</definedName>
    <definedName name="ST" localSheetId="1">#REF!</definedName>
    <definedName name="ST" localSheetId="6">#REF!</definedName>
    <definedName name="ST" localSheetId="7">#REF!</definedName>
    <definedName name="ST">#REF!</definedName>
    <definedName name="st1p" localSheetId="1">#REF!</definedName>
    <definedName name="st1p" localSheetId="6">#REF!</definedName>
    <definedName name="st1p" localSheetId="7">#REF!</definedName>
    <definedName name="st1p">#REF!</definedName>
    <definedName name="st3p" localSheetId="1">#REF!</definedName>
    <definedName name="st3p" localSheetId="6">#REF!</definedName>
    <definedName name="st3p" localSheetId="7">#REF!</definedName>
    <definedName name="st3p">#REF!</definedName>
    <definedName name="start" localSheetId="1">#REF!</definedName>
    <definedName name="start" localSheetId="6">#REF!</definedName>
    <definedName name="start" localSheetId="7">#REF!</definedName>
    <definedName name="start">#REF!</definedName>
    <definedName name="Start_1" localSheetId="1">#REF!</definedName>
    <definedName name="Start_1" localSheetId="6">#REF!</definedName>
    <definedName name="Start_1" localSheetId="7">#REF!</definedName>
    <definedName name="Start_1">#REF!</definedName>
    <definedName name="Start_10" localSheetId="1">#REF!</definedName>
    <definedName name="Start_10" localSheetId="6">#REF!</definedName>
    <definedName name="Start_10" localSheetId="7">#REF!</definedName>
    <definedName name="Start_10">#REF!</definedName>
    <definedName name="Start_11" localSheetId="1">#REF!</definedName>
    <definedName name="Start_11" localSheetId="6">#REF!</definedName>
    <definedName name="Start_11" localSheetId="7">#REF!</definedName>
    <definedName name="Start_11">#REF!</definedName>
    <definedName name="Start_12" localSheetId="1">#REF!</definedName>
    <definedName name="Start_12" localSheetId="6">#REF!</definedName>
    <definedName name="Start_12" localSheetId="7">#REF!</definedName>
    <definedName name="Start_12">#REF!</definedName>
    <definedName name="Start_13" localSheetId="1">#REF!</definedName>
    <definedName name="Start_13" localSheetId="6">#REF!</definedName>
    <definedName name="Start_13" localSheetId="7">#REF!</definedName>
    <definedName name="Start_13">#REF!</definedName>
    <definedName name="Start_2" localSheetId="1">#REF!</definedName>
    <definedName name="Start_2" localSheetId="6">#REF!</definedName>
    <definedName name="Start_2" localSheetId="7">#REF!</definedName>
    <definedName name="Start_2">#REF!</definedName>
    <definedName name="Start_3" localSheetId="1">#REF!</definedName>
    <definedName name="Start_3" localSheetId="6">#REF!</definedName>
    <definedName name="Start_3" localSheetId="7">#REF!</definedName>
    <definedName name="Start_3">#REF!</definedName>
    <definedName name="Start_4" localSheetId="1">#REF!</definedName>
    <definedName name="Start_4" localSheetId="6">#REF!</definedName>
    <definedName name="Start_4" localSheetId="7">#REF!</definedName>
    <definedName name="Start_4">#REF!</definedName>
    <definedName name="Start_5" localSheetId="1">#REF!</definedName>
    <definedName name="Start_5" localSheetId="6">#REF!</definedName>
    <definedName name="Start_5" localSheetId="7">#REF!</definedName>
    <definedName name="Start_5">#REF!</definedName>
    <definedName name="Start_6" localSheetId="1">#REF!</definedName>
    <definedName name="Start_6" localSheetId="6">#REF!</definedName>
    <definedName name="Start_6" localSheetId="7">#REF!</definedName>
    <definedName name="Start_6">#REF!</definedName>
    <definedName name="Start_7" localSheetId="1">#REF!</definedName>
    <definedName name="Start_7" localSheetId="6">#REF!</definedName>
    <definedName name="Start_7" localSheetId="7">#REF!</definedName>
    <definedName name="Start_7">#REF!</definedName>
    <definedName name="Start_8" localSheetId="1">#REF!</definedName>
    <definedName name="Start_8" localSheetId="6">#REF!</definedName>
    <definedName name="Start_8" localSheetId="7">#REF!</definedName>
    <definedName name="Start_8">#REF!</definedName>
    <definedName name="Start_9" localSheetId="1">#REF!</definedName>
    <definedName name="Start_9" localSheetId="6">#REF!</definedName>
    <definedName name="Start_9" localSheetId="7">#REF!</definedName>
    <definedName name="Start_9">#REF!</definedName>
    <definedName name="State" localSheetId="1">#REF!</definedName>
    <definedName name="State" localSheetId="6">#REF!</definedName>
    <definedName name="State" localSheetId="7">#REF!</definedName>
    <definedName name="State">#REF!</definedName>
    <definedName name="Stck." localSheetId="1">#REF!</definedName>
    <definedName name="Stck." localSheetId="6">#REF!</definedName>
    <definedName name="Stck." localSheetId="7">#REF!</definedName>
    <definedName name="Stck.">#REF!</definedName>
    <definedName name="STEEL" localSheetId="1">#REF!</definedName>
    <definedName name="STEEL" localSheetId="6">#REF!</definedName>
    <definedName name="STEEL" localSheetId="7">#REF!</definedName>
    <definedName name="STEEL">#REF!</definedName>
    <definedName name="stor" localSheetId="1">#REF!</definedName>
    <definedName name="stor" localSheetId="6">#REF!</definedName>
    <definedName name="stor" localSheetId="7">#REF!</definedName>
    <definedName name="stor">#REF!</definedName>
    <definedName name="Stt" localSheetId="1">#REF!</definedName>
    <definedName name="Stt" localSheetId="6">#REF!</definedName>
    <definedName name="Stt" localSheetId="7">#REF!</definedName>
    <definedName name="Stt">#REF!</definedName>
    <definedName name="SU" localSheetId="1">#REF!</definedName>
    <definedName name="SU" localSheetId="6">#REF!</definedName>
    <definedName name="SU" localSheetId="7">#REF!</definedName>
    <definedName name="SU">#REF!</definedName>
    <definedName name="Sua" localSheetId="1">BlankMacro1</definedName>
    <definedName name="Sua" localSheetId="22">BlankMacro1</definedName>
    <definedName name="Sua" localSheetId="24">BlankMacro1</definedName>
    <definedName name="Sua" localSheetId="6">BlankMacro1</definedName>
    <definedName name="Sua" localSheetId="7">BlankMacro1</definedName>
    <definedName name="Sua">BlankMacro1</definedName>
    <definedName name="sub" localSheetId="1">#REF!</definedName>
    <definedName name="sub" localSheetId="6">#REF!</definedName>
    <definedName name="sub" localSheetId="7">#REF!</definedName>
    <definedName name="sub">#REF!</definedName>
    <definedName name="sum" localSheetId="1">#REF!,#REF!</definedName>
    <definedName name="sum" localSheetId="6">#REF!,#REF!</definedName>
    <definedName name="sum" localSheetId="7">#REF!,#REF!</definedName>
    <definedName name="sum">#REF!,#REF!</definedName>
    <definedName name="SumM" localSheetId="1">#REF!</definedName>
    <definedName name="SumM" localSheetId="6">#REF!</definedName>
    <definedName name="SumM" localSheetId="7">#REF!</definedName>
    <definedName name="SumM">#REF!</definedName>
    <definedName name="SUMMARY" localSheetId="1">#REF!</definedName>
    <definedName name="SUMMARY" localSheetId="6">#REF!</definedName>
    <definedName name="SUMMARY" localSheetId="7">#REF!</definedName>
    <definedName name="SUMMARY">#REF!</definedName>
    <definedName name="SumMTC" localSheetId="1">#REF!</definedName>
    <definedName name="SumMTC" localSheetId="6">#REF!</definedName>
    <definedName name="SumMTC" localSheetId="7">#REF!</definedName>
    <definedName name="SumMTC">#REF!</definedName>
    <definedName name="SumMTC2" localSheetId="1">#REF!</definedName>
    <definedName name="SumMTC2" localSheetId="6">#REF!</definedName>
    <definedName name="SumMTC2" localSheetId="7">#REF!</definedName>
    <definedName name="SumMTC2">#REF!</definedName>
    <definedName name="SumNC" localSheetId="1">#REF!</definedName>
    <definedName name="SumNC" localSheetId="6">#REF!</definedName>
    <definedName name="SumNC" localSheetId="7">#REF!</definedName>
    <definedName name="SumNC">#REF!</definedName>
    <definedName name="SumNC2" localSheetId="1">#REF!</definedName>
    <definedName name="SumNC2" localSheetId="6">#REF!</definedName>
    <definedName name="SumNC2" localSheetId="7">#REF!</definedName>
    <definedName name="SumNC2">#REF!</definedName>
    <definedName name="SumVL" localSheetId="1">#REF!</definedName>
    <definedName name="SumVL" localSheetId="6">#REF!</definedName>
    <definedName name="SumVL" localSheetId="7">#REF!</definedName>
    <definedName name="SumVL">#REF!</definedName>
    <definedName name="sur" localSheetId="1">#REF!</definedName>
    <definedName name="sur" localSheetId="6">#REF!</definedName>
    <definedName name="sur" localSheetId="7">#REF!</definedName>
    <definedName name="sur">#REF!</definedName>
    <definedName name="svl">50</definedName>
    <definedName name="SW" localSheetId="1">#REF!</definedName>
    <definedName name="SW" localSheetId="6">#REF!</definedName>
    <definedName name="SW" localSheetId="7">#REF!</definedName>
    <definedName name="SW">#REF!</definedName>
    <definedName name="SX_Lapthao_khungV_Sdao" localSheetId="1">#REF!</definedName>
    <definedName name="SX_Lapthao_khungV_Sdao" localSheetId="6">#REF!</definedName>
    <definedName name="SX_Lapthao_khungV_Sdao" localSheetId="7">#REF!</definedName>
    <definedName name="SX_Lapthao_khungV_Sdao">#REF!</definedName>
    <definedName name="t" localSheetId="22" hidden="1">{"'Sheet1'!$L$16"}</definedName>
    <definedName name="t" localSheetId="24" hidden="1">{"'Sheet1'!$L$16"}</definedName>
    <definedName name="t" hidden="1">{"'Sheet1'!$L$16"}</definedName>
    <definedName name="t." localSheetId="1">#REF!</definedName>
    <definedName name="t." localSheetId="6">#REF!</definedName>
    <definedName name="t." localSheetId="7">#REF!</definedName>
    <definedName name="t.">#REF!</definedName>
    <definedName name="t.." localSheetId="1">#REF!</definedName>
    <definedName name="t.." localSheetId="6">#REF!</definedName>
    <definedName name="t.." localSheetId="7">#REF!</definedName>
    <definedName name="t..">#REF!</definedName>
    <definedName name="T.3" localSheetId="22" hidden="1">{"'Sheet1'!$L$16"}</definedName>
    <definedName name="T.3" localSheetId="24" hidden="1">{"'Sheet1'!$L$16"}</definedName>
    <definedName name="T.3" hidden="1">{"'Sheet1'!$L$16"}</definedName>
    <definedName name="T.nhËp" localSheetId="1">#REF!</definedName>
    <definedName name="T.nhËp" localSheetId="6">#REF!</definedName>
    <definedName name="T.nhËp" localSheetId="7">#REF!</definedName>
    <definedName name="T.nhËp">#REF!</definedName>
    <definedName name="T.Thuy" localSheetId="22" hidden="1">{"'Sheet1'!$L$16"}</definedName>
    <definedName name="T.Thuy" localSheetId="24" hidden="1">{"'Sheet1'!$L$16"}</definedName>
    <definedName name="T.Thuy" hidden="1">{"'Sheet1'!$L$16"}</definedName>
    <definedName name="t\25" localSheetId="1">#REF!</definedName>
    <definedName name="t\25" localSheetId="6">#REF!</definedName>
    <definedName name="t\25" localSheetId="7">#REF!</definedName>
    <definedName name="t\25">#REF!</definedName>
    <definedName name="t\27" localSheetId="1">#REF!</definedName>
    <definedName name="t\27" localSheetId="6">#REF!</definedName>
    <definedName name="t\27" localSheetId="7">#REF!</definedName>
    <definedName name="t\27">#REF!</definedName>
    <definedName name="t\30" localSheetId="1">#REF!</definedName>
    <definedName name="t\30" localSheetId="6">#REF!</definedName>
    <definedName name="t\30" localSheetId="7">#REF!</definedName>
    <definedName name="t\30">#REF!</definedName>
    <definedName name="t\32" localSheetId="1">#REF!</definedName>
    <definedName name="t\32" localSheetId="6">#REF!</definedName>
    <definedName name="t\32" localSheetId="7">#REF!</definedName>
    <definedName name="t\32">#REF!</definedName>
    <definedName name="t\35" localSheetId="1">#REF!</definedName>
    <definedName name="t\35" localSheetId="6">#REF!</definedName>
    <definedName name="t\35" localSheetId="7">#REF!</definedName>
    <definedName name="t\35">#REF!</definedName>
    <definedName name="t\37" localSheetId="1">#REF!</definedName>
    <definedName name="t\37" localSheetId="6">#REF!</definedName>
    <definedName name="t\37" localSheetId="7">#REF!</definedName>
    <definedName name="t\37">#REF!</definedName>
    <definedName name="t\40" localSheetId="1">#REF!</definedName>
    <definedName name="t\40" localSheetId="6">#REF!</definedName>
    <definedName name="t\40" localSheetId="7">#REF!</definedName>
    <definedName name="t\40">#REF!</definedName>
    <definedName name="t\42" localSheetId="1">#REF!</definedName>
    <definedName name="t\42" localSheetId="6">#REF!</definedName>
    <definedName name="t\42" localSheetId="7">#REF!</definedName>
    <definedName name="t\42">#REF!</definedName>
    <definedName name="t\43" localSheetId="1">#REF!</definedName>
    <definedName name="t\43" localSheetId="6">#REF!</definedName>
    <definedName name="t\43" localSheetId="7">#REF!</definedName>
    <definedName name="t\43">#REF!</definedName>
    <definedName name="t\45" localSheetId="1">#REF!</definedName>
    <definedName name="t\45" localSheetId="6">#REF!</definedName>
    <definedName name="t\45" localSheetId="7">#REF!</definedName>
    <definedName name="t\45">#REF!</definedName>
    <definedName name="t\52" localSheetId="1">#REF!</definedName>
    <definedName name="t\52" localSheetId="6">#REF!</definedName>
    <definedName name="t\52" localSheetId="7">#REF!</definedName>
    <definedName name="t\52">#REF!</definedName>
    <definedName name="t\60" localSheetId="1">#REF!</definedName>
    <definedName name="t\60" localSheetId="6">#REF!</definedName>
    <definedName name="t\60" localSheetId="7">#REF!</definedName>
    <definedName name="t\60">#REF!</definedName>
    <definedName name="t\70" localSheetId="1">#REF!</definedName>
    <definedName name="t\70" localSheetId="6">#REF!</definedName>
    <definedName name="t\70" localSheetId="7">#REF!</definedName>
    <definedName name="t\70">#REF!</definedName>
    <definedName name="T_HOP" localSheetId="1">#REF!</definedName>
    <definedName name="T_HOP" localSheetId="6">#REF!</definedName>
    <definedName name="T_HOP" localSheetId="7">#REF!</definedName>
    <definedName name="T_HOP">#REF!</definedName>
    <definedName name="T02_DANH_MUC_CONG_VIEC" localSheetId="1">#REF!</definedName>
    <definedName name="T02_DANH_MUC_CONG_VIEC" localSheetId="6">#REF!</definedName>
    <definedName name="T02_DANH_MUC_CONG_VIEC" localSheetId="7">#REF!</definedName>
    <definedName name="T02_DANH_MUC_CONG_VIEC">#REF!</definedName>
    <definedName name="T09_DINH_MUC_DU_TOAN" localSheetId="1">#REF!</definedName>
    <definedName name="T09_DINH_MUC_DU_TOAN" localSheetId="6">#REF!</definedName>
    <definedName name="T09_DINH_MUC_DU_TOAN" localSheetId="7">#REF!</definedName>
    <definedName name="T09_DINH_MUC_DU_TOAN">#REF!</definedName>
    <definedName name="t101p" localSheetId="1">#REF!</definedName>
    <definedName name="t101p" localSheetId="6">#REF!</definedName>
    <definedName name="t101p" localSheetId="7">#REF!</definedName>
    <definedName name="t101p">#REF!</definedName>
    <definedName name="t103p" localSheetId="1">#REF!</definedName>
    <definedName name="t103p" localSheetId="6">#REF!</definedName>
    <definedName name="t103p" localSheetId="7">#REF!</definedName>
    <definedName name="t103p">#REF!</definedName>
    <definedName name="T10HT" localSheetId="1">#REF!</definedName>
    <definedName name="T10HT" localSheetId="6">#REF!</definedName>
    <definedName name="T10HT" localSheetId="7">#REF!</definedName>
    <definedName name="T10HT">#REF!</definedName>
    <definedName name="t10m" localSheetId="1">#REF!</definedName>
    <definedName name="t10m" localSheetId="6">#REF!</definedName>
    <definedName name="t10m" localSheetId="7">#REF!</definedName>
    <definedName name="t10m">#REF!</definedName>
    <definedName name="t10nc1p" localSheetId="1">#REF!</definedName>
    <definedName name="t10nc1p" localSheetId="6">#REF!</definedName>
    <definedName name="t10nc1p" localSheetId="7">#REF!</definedName>
    <definedName name="t10nc1p">#REF!</definedName>
    <definedName name="t10vl1p" localSheetId="1">#REF!</definedName>
    <definedName name="t10vl1p" localSheetId="6">#REF!</definedName>
    <definedName name="t10vl1p" localSheetId="7">#REF!</definedName>
    <definedName name="t10vl1p">#REF!</definedName>
    <definedName name="t121p" localSheetId="1">#REF!</definedName>
    <definedName name="t121p" localSheetId="6">#REF!</definedName>
    <definedName name="t121p" localSheetId="7">#REF!</definedName>
    <definedName name="t121p">#REF!</definedName>
    <definedName name="t123p" localSheetId="1">#REF!</definedName>
    <definedName name="t123p" localSheetId="6">#REF!</definedName>
    <definedName name="t123p" localSheetId="7">#REF!</definedName>
    <definedName name="t123p">#REF!</definedName>
    <definedName name="T12nc" localSheetId="1">#REF!</definedName>
    <definedName name="T12nc" localSheetId="6">#REF!</definedName>
    <definedName name="T12nc" localSheetId="7">#REF!</definedName>
    <definedName name="T12nc">#REF!</definedName>
    <definedName name="t12nc3p" localSheetId="1">#REF!</definedName>
    <definedName name="t12nc3p" localSheetId="6">#REF!</definedName>
    <definedName name="t12nc3p" localSheetId="7">#REF!</definedName>
    <definedName name="t12nc3p">#REF!</definedName>
    <definedName name="T12vc" localSheetId="1">#REF!</definedName>
    <definedName name="T12vc" localSheetId="6">#REF!</definedName>
    <definedName name="T12vc" localSheetId="7">#REF!</definedName>
    <definedName name="T12vc">#REF!</definedName>
    <definedName name="T12vl" localSheetId="1">#REF!</definedName>
    <definedName name="T12vl" localSheetId="6">#REF!</definedName>
    <definedName name="T12vl" localSheetId="7">#REF!</definedName>
    <definedName name="T12vl">#REF!</definedName>
    <definedName name="t141p" localSheetId="1">#REF!</definedName>
    <definedName name="t141p" localSheetId="6">#REF!</definedName>
    <definedName name="t141p" localSheetId="7">#REF!</definedName>
    <definedName name="t141p">#REF!</definedName>
    <definedName name="t143p" localSheetId="1">#REF!</definedName>
    <definedName name="t143p" localSheetId="6">#REF!</definedName>
    <definedName name="t143p" localSheetId="7">#REF!</definedName>
    <definedName name="t143p">#REF!</definedName>
    <definedName name="t14nc3p" localSheetId="1">#REF!</definedName>
    <definedName name="t14nc3p" localSheetId="6">#REF!</definedName>
    <definedName name="t14nc3p" localSheetId="7">#REF!</definedName>
    <definedName name="t14nc3p">#REF!</definedName>
    <definedName name="t14vl3p" localSheetId="1">#REF!</definedName>
    <definedName name="t14vl3p" localSheetId="6">#REF!</definedName>
    <definedName name="t14vl3p" localSheetId="7">#REF!</definedName>
    <definedName name="t14vl3p">#REF!</definedName>
    <definedName name="T7HT" localSheetId="1">#REF!</definedName>
    <definedName name="T7HT" localSheetId="6">#REF!</definedName>
    <definedName name="T7HT" localSheetId="7">#REF!</definedName>
    <definedName name="T7HT">#REF!</definedName>
    <definedName name="t7m" localSheetId="1">#REF!</definedName>
    <definedName name="t7m" localSheetId="6">#REF!</definedName>
    <definedName name="t7m" localSheetId="7">#REF!</definedName>
    <definedName name="t7m">#REF!</definedName>
    <definedName name="T8HT" localSheetId="1">#REF!</definedName>
    <definedName name="T8HT" localSheetId="6">#REF!</definedName>
    <definedName name="T8HT" localSheetId="7">#REF!</definedName>
    <definedName name="T8HT">#REF!</definedName>
    <definedName name="t8m" localSheetId="1">#REF!</definedName>
    <definedName name="t8m" localSheetId="6">#REF!</definedName>
    <definedName name="t8m" localSheetId="7">#REF!</definedName>
    <definedName name="t8m">#REF!</definedName>
    <definedName name="ta" localSheetId="1">#REF!</definedName>
    <definedName name="ta" localSheetId="6">#REF!</definedName>
    <definedName name="ta" localSheetId="7">#REF!</definedName>
    <definedName name="ta">#REF!</definedName>
    <definedName name="tadao" localSheetId="1">#REF!</definedName>
    <definedName name="tadao" localSheetId="6">#REF!</definedName>
    <definedName name="tadao" localSheetId="7">#REF!</definedName>
    <definedName name="tadao">#REF!</definedName>
    <definedName name="Tæng_c_ng_suÊt_hiÖn_t_i">"THOP"</definedName>
    <definedName name="Tai_trong" localSheetId="1">#REF!</definedName>
    <definedName name="Tai_trong" localSheetId="6">#REF!</definedName>
    <definedName name="Tai_trong" localSheetId="7">#REF!</definedName>
    <definedName name="Tai_trong">#REF!</definedName>
    <definedName name="Tam" localSheetId="1">#REF!</definedName>
    <definedName name="Tam" localSheetId="6">#REF!</definedName>
    <definedName name="Tam" localSheetId="7">#REF!</definedName>
    <definedName name="Tam">#REF!</definedName>
    <definedName name="tamdan" localSheetId="1">#REF!</definedName>
    <definedName name="tamdan" localSheetId="6">#REF!</definedName>
    <definedName name="tamdan" localSheetId="7">#REF!</definedName>
    <definedName name="tamdan">#REF!</definedName>
    <definedName name="TAMTINH" localSheetId="1">#REF!</definedName>
    <definedName name="TAMTINH" localSheetId="6">#REF!</definedName>
    <definedName name="TAMTINH" localSheetId="7">#REF!</definedName>
    <definedName name="TAMTINH">#REF!</definedName>
    <definedName name="tamvia" localSheetId="1">#REF!</definedName>
    <definedName name="tamvia" localSheetId="6">#REF!</definedName>
    <definedName name="tamvia" localSheetId="7">#REF!</definedName>
    <definedName name="tamvia">#REF!</definedName>
    <definedName name="tamviab" localSheetId="1">#REF!</definedName>
    <definedName name="tamviab" localSheetId="6">#REF!</definedName>
    <definedName name="tamviab" localSheetId="7">#REF!</definedName>
    <definedName name="tamviab">#REF!</definedName>
    <definedName name="TANANH" localSheetId="1">#REF!</definedName>
    <definedName name="TANANH" localSheetId="6">#REF!</definedName>
    <definedName name="TANANH" localSheetId="7">#REF!</definedName>
    <definedName name="TANANH">#REF!</definedName>
    <definedName name="Tang">100</definedName>
    <definedName name="tao" localSheetId="22" hidden="1">{"'Sheet1'!$L$16"}</definedName>
    <definedName name="tao" localSheetId="24" hidden="1">{"'Sheet1'!$L$16"}</definedName>
    <definedName name="tao" hidden="1">{"'Sheet1'!$L$16"}</definedName>
    <definedName name="TatBo" localSheetId="22" hidden="1">{"'Sheet1'!$L$16"}</definedName>
    <definedName name="TatBo" localSheetId="24" hidden="1">{"'Sheet1'!$L$16"}</definedName>
    <definedName name="TatBo" hidden="1">{"'Sheet1'!$L$16"}</definedName>
    <definedName name="taukeo150" localSheetId="1">#REF!</definedName>
    <definedName name="taukeo150" localSheetId="6">#REF!</definedName>
    <definedName name="taukeo150" localSheetId="7">#REF!</definedName>
    <definedName name="taukeo150">#REF!</definedName>
    <definedName name="Tax" localSheetId="1">#REF!</definedName>
    <definedName name="Tax" localSheetId="6">#REF!</definedName>
    <definedName name="Tax" localSheetId="7">#REF!</definedName>
    <definedName name="Tax">#REF!</definedName>
    <definedName name="TaxTV">10%</definedName>
    <definedName name="TaxXL">5%</definedName>
    <definedName name="TB" localSheetId="1">#REF!</definedName>
    <definedName name="TB" localSheetId="6">#REF!</definedName>
    <definedName name="TB" localSheetId="7">#REF!</definedName>
    <definedName name="TB">#REF!</definedName>
    <definedName name="TB_CS" localSheetId="1">#REF!</definedName>
    <definedName name="TB_CS" localSheetId="6">#REF!</definedName>
    <definedName name="TB_CS" localSheetId="7">#REF!</definedName>
    <definedName name="TB_CS">#REF!</definedName>
    <definedName name="TBA" localSheetId="1">#REF!</definedName>
    <definedName name="TBA" localSheetId="6">#REF!</definedName>
    <definedName name="TBA" localSheetId="7">#REF!</definedName>
    <definedName name="TBA">#REF!</definedName>
    <definedName name="tbl_ProdInfo" localSheetId="1" hidden="1">#REF!</definedName>
    <definedName name="tbl_ProdInfo" localSheetId="6" hidden="1">#REF!</definedName>
    <definedName name="tbl_ProdInfo" localSheetId="5" hidden="1">#REF!</definedName>
    <definedName name="tbl_ProdInfo" localSheetId="7" hidden="1">#REF!</definedName>
    <definedName name="tbl_ProdInfo" hidden="1">#REF!</definedName>
    <definedName name="tbsokiemtra" localSheetId="1">#REF!</definedName>
    <definedName name="tbsokiemtra" localSheetId="6">#REF!</definedName>
    <definedName name="tbsokiemtra" localSheetId="7">#REF!</definedName>
    <definedName name="tbsokiemtra">#REF!</definedName>
    <definedName name="TBTT" localSheetId="1">#REF!</definedName>
    <definedName name="TBTT" localSheetId="6">#REF!</definedName>
    <definedName name="TBTT" localSheetId="7">#REF!</definedName>
    <definedName name="TBTT">#REF!</definedName>
    <definedName name="tbtram" localSheetId="1">#REF!</definedName>
    <definedName name="tbtram" localSheetId="6">#REF!</definedName>
    <definedName name="tbtram" localSheetId="7">#REF!</definedName>
    <definedName name="tbtram">#REF!</definedName>
    <definedName name="TBXD" localSheetId="1">#REF!</definedName>
    <definedName name="TBXD" localSheetId="6">#REF!</definedName>
    <definedName name="TBXD" localSheetId="7">#REF!</definedName>
    <definedName name="TBXD">#REF!</definedName>
    <definedName name="TC" localSheetId="1">#REF!</definedName>
    <definedName name="TC" localSheetId="6">#REF!</definedName>
    <definedName name="TC" localSheetId="7">#REF!</definedName>
    <definedName name="TC">#REF!</definedName>
    <definedName name="tc_1" localSheetId="1">#REF!</definedName>
    <definedName name="tc_1" localSheetId="6">#REF!</definedName>
    <definedName name="tc_1" localSheetId="7">#REF!</definedName>
    <definedName name="tc_1">#REF!</definedName>
    <definedName name="tc_2" localSheetId="1">#REF!</definedName>
    <definedName name="tc_2" localSheetId="6">#REF!</definedName>
    <definedName name="tc_2" localSheetId="7">#REF!</definedName>
    <definedName name="tc_2">#REF!</definedName>
    <definedName name="TC_NHANH1" localSheetId="1">#REF!</definedName>
    <definedName name="TC_NHANH1" localSheetId="6">#REF!</definedName>
    <definedName name="TC_NHANH1" localSheetId="7">#REF!</definedName>
    <definedName name="TC_NHANH1">#REF!</definedName>
    <definedName name="TCDHT" localSheetId="1">#REF!</definedName>
    <definedName name="TCDHT" localSheetId="6">#REF!</definedName>
    <definedName name="TCDHT" localSheetId="7">#REF!</definedName>
    <definedName name="TCDHT">#REF!</definedName>
    <definedName name="TCTRU" localSheetId="1">#REF!</definedName>
    <definedName name="TCTRU" localSheetId="6">#REF!</definedName>
    <definedName name="TCTRU" localSheetId="7">#REF!</definedName>
    <definedName name="TCTRU">#REF!</definedName>
    <definedName name="Tchuan" localSheetId="1">#REF!</definedName>
    <definedName name="Tchuan" localSheetId="6">#REF!</definedName>
    <definedName name="Tchuan" localSheetId="7">#REF!</definedName>
    <definedName name="Tchuan">#REF!</definedName>
    <definedName name="TD" localSheetId="1">#REF!</definedName>
    <definedName name="TD" localSheetId="6">#REF!</definedName>
    <definedName name="TD" localSheetId="7">#REF!</definedName>
    <definedName name="TD">#REF!</definedName>
    <definedName name="TD12vl" localSheetId="1">#REF!</definedName>
    <definedName name="TD12vl" localSheetId="6">#REF!</definedName>
    <definedName name="TD12vl" localSheetId="7">#REF!</definedName>
    <definedName name="TD12vl">#REF!</definedName>
    <definedName name="td1p" localSheetId="1">#REF!</definedName>
    <definedName name="td1p" localSheetId="6">#REF!</definedName>
    <definedName name="td1p" localSheetId="7">#REF!</definedName>
    <definedName name="td1p">#REF!</definedName>
    <definedName name="TD1p1nc" localSheetId="1">#REF!</definedName>
    <definedName name="TD1p1nc" localSheetId="6">#REF!</definedName>
    <definedName name="TD1p1nc" localSheetId="7">#REF!</definedName>
    <definedName name="TD1p1nc">#REF!</definedName>
    <definedName name="td1p1vc" localSheetId="1">#REF!</definedName>
    <definedName name="td1p1vc" localSheetId="6">#REF!</definedName>
    <definedName name="td1p1vc" localSheetId="7">#REF!</definedName>
    <definedName name="td1p1vc">#REF!</definedName>
    <definedName name="TD1p1vl" localSheetId="1">#REF!</definedName>
    <definedName name="TD1p1vl" localSheetId="6">#REF!</definedName>
    <definedName name="TD1p1vl" localSheetId="7">#REF!</definedName>
    <definedName name="TD1p1vl">#REF!</definedName>
    <definedName name="td3p" localSheetId="1">#REF!</definedName>
    <definedName name="td3p" localSheetId="6">#REF!</definedName>
    <definedName name="td3p" localSheetId="7">#REF!</definedName>
    <definedName name="td3p">#REF!</definedName>
    <definedName name="TDctnc" localSheetId="1">#REF!</definedName>
    <definedName name="TDctnc" localSheetId="6">#REF!</definedName>
    <definedName name="TDctnc" localSheetId="7">#REF!</definedName>
    <definedName name="TDctnc">#REF!</definedName>
    <definedName name="TDctvc" localSheetId="1">#REF!</definedName>
    <definedName name="TDctvc" localSheetId="6">#REF!</definedName>
    <definedName name="TDctvc" localSheetId="7">#REF!</definedName>
    <definedName name="TDctvc">#REF!</definedName>
    <definedName name="TDctvl" localSheetId="1">#REF!</definedName>
    <definedName name="TDctvl" localSheetId="6">#REF!</definedName>
    <definedName name="TDctvl" localSheetId="7">#REF!</definedName>
    <definedName name="TDctvl">#REF!</definedName>
    <definedName name="tdia" localSheetId="1">#REF!</definedName>
    <definedName name="tdia" localSheetId="6">#REF!</definedName>
    <definedName name="tdia" localSheetId="7">#REF!</definedName>
    <definedName name="tdia">#REF!</definedName>
    <definedName name="TdinhQT" localSheetId="1">#REF!</definedName>
    <definedName name="TdinhQT" localSheetId="6">#REF!</definedName>
    <definedName name="TdinhQT" localSheetId="7">#REF!</definedName>
    <definedName name="TdinhQT">#REF!</definedName>
    <definedName name="tdll1pm" localSheetId="1">#REF!</definedName>
    <definedName name="tdll1pm" localSheetId="6">#REF!</definedName>
    <definedName name="tdll1pm" localSheetId="7">#REF!</definedName>
    <definedName name="tdll1pm">#REF!</definedName>
    <definedName name="tdll3pm" localSheetId="1">#REF!</definedName>
    <definedName name="tdll3pm" localSheetId="6">#REF!</definedName>
    <definedName name="tdll3pm" localSheetId="7">#REF!</definedName>
    <definedName name="tdll3pm">#REF!</definedName>
    <definedName name="tdllHTDL" localSheetId="1">#REF!</definedName>
    <definedName name="tdllHTDL" localSheetId="6">#REF!</definedName>
    <definedName name="tdllHTDL" localSheetId="7">#REF!</definedName>
    <definedName name="tdllHTDL">#REF!</definedName>
    <definedName name="tdllHTHH" localSheetId="1">#REF!</definedName>
    <definedName name="tdllHTHH" localSheetId="6">#REF!</definedName>
    <definedName name="tdllHTHH" localSheetId="7">#REF!</definedName>
    <definedName name="tdllHTHH">#REF!</definedName>
    <definedName name="tdnc1p" localSheetId="1">#REF!</definedName>
    <definedName name="tdnc1p" localSheetId="6">#REF!</definedName>
    <definedName name="tdnc1p" localSheetId="7">#REF!</definedName>
    <definedName name="tdnc1p">#REF!</definedName>
    <definedName name="tdo" localSheetId="1">#REF!</definedName>
    <definedName name="tdo" localSheetId="6">#REF!</definedName>
    <definedName name="tdo" localSheetId="7">#REF!</definedName>
    <definedName name="tdo">#REF!</definedName>
    <definedName name="tdt" localSheetId="1">#REF!</definedName>
    <definedName name="tdt" localSheetId="6">#REF!</definedName>
    <definedName name="tdt" localSheetId="7">#REF!</definedName>
    <definedName name="tdt">#REF!</definedName>
    <definedName name="tdtr2cnc" localSheetId="1">#REF!</definedName>
    <definedName name="tdtr2cnc" localSheetId="6">#REF!</definedName>
    <definedName name="tdtr2cnc" localSheetId="7">#REF!</definedName>
    <definedName name="tdtr2cnc">#REF!</definedName>
    <definedName name="tdtr2cvl" localSheetId="1">#REF!</definedName>
    <definedName name="tdtr2cvl" localSheetId="6">#REF!</definedName>
    <definedName name="tdtr2cvl" localSheetId="7">#REF!</definedName>
    <definedName name="tdtr2cvl">#REF!</definedName>
    <definedName name="tdvl1p" localSheetId="1">#REF!</definedName>
    <definedName name="tdvl1p" localSheetId="6">#REF!</definedName>
    <definedName name="tdvl1p" localSheetId="7">#REF!</definedName>
    <definedName name="tdvl1p">#REF!</definedName>
    <definedName name="te" localSheetId="1">#REF!</definedName>
    <definedName name="te" localSheetId="6">#REF!</definedName>
    <definedName name="te" localSheetId="7">#REF!</definedName>
    <definedName name="te">#REF!</definedName>
    <definedName name="tecnuoc5" localSheetId="1">#REF!</definedName>
    <definedName name="tecnuoc5" localSheetId="6">#REF!</definedName>
    <definedName name="tecnuoc5" localSheetId="7">#REF!</definedName>
    <definedName name="tecnuoc5">#REF!</definedName>
    <definedName name="temp" localSheetId="1">#REF!</definedName>
    <definedName name="temp" localSheetId="6">#REF!</definedName>
    <definedName name="temp" localSheetId="7">#REF!</definedName>
    <definedName name="temp">#REF!</definedName>
    <definedName name="Temp_Br" localSheetId="1">#REF!</definedName>
    <definedName name="Temp_Br" localSheetId="6">#REF!</definedName>
    <definedName name="Temp_Br" localSheetId="7">#REF!</definedName>
    <definedName name="Temp_Br">#REF!</definedName>
    <definedName name="TEMPBR" localSheetId="1">#REF!</definedName>
    <definedName name="TEMPBR" localSheetId="6">#REF!</definedName>
    <definedName name="TEMPBR" localSheetId="7">#REF!</definedName>
    <definedName name="TEMPBR">#REF!</definedName>
    <definedName name="ten" localSheetId="1">#REF!</definedName>
    <definedName name="ten" localSheetId="6">#REF!</definedName>
    <definedName name="ten" localSheetId="7">#REF!</definedName>
    <definedName name="ten">#REF!</definedName>
    <definedName name="ten_tra_1BTN" localSheetId="1">#REF!</definedName>
    <definedName name="ten_tra_1BTN" localSheetId="6">#REF!</definedName>
    <definedName name="ten_tra_1BTN" localSheetId="7">#REF!</definedName>
    <definedName name="ten_tra_1BTN">#REF!</definedName>
    <definedName name="ten_tra_2BTN" localSheetId="1">#REF!</definedName>
    <definedName name="ten_tra_2BTN" localSheetId="6">#REF!</definedName>
    <definedName name="ten_tra_2BTN" localSheetId="7">#REF!</definedName>
    <definedName name="ten_tra_2BTN">#REF!</definedName>
    <definedName name="ten_tra_3BTN" localSheetId="1">#REF!</definedName>
    <definedName name="ten_tra_3BTN" localSheetId="6">#REF!</definedName>
    <definedName name="ten_tra_3BTN" localSheetId="7">#REF!</definedName>
    <definedName name="ten_tra_3BTN">#REF!</definedName>
    <definedName name="TenBang" localSheetId="1">#REF!</definedName>
    <definedName name="TenBang" localSheetId="6">#REF!</definedName>
    <definedName name="TenBang" localSheetId="7">#REF!</definedName>
    <definedName name="TenBang">#REF!</definedName>
    <definedName name="tenck" localSheetId="1">#REF!</definedName>
    <definedName name="tenck" localSheetId="6">#REF!</definedName>
    <definedName name="tenck" localSheetId="7">#REF!</definedName>
    <definedName name="tenck">#REF!</definedName>
    <definedName name="TENCT" localSheetId="1">#REF!</definedName>
    <definedName name="TENCT" localSheetId="6">#REF!</definedName>
    <definedName name="TENCT" localSheetId="7">#REF!</definedName>
    <definedName name="TENCT">#REF!</definedName>
    <definedName name="TenHMuc" localSheetId="1">#REF!</definedName>
    <definedName name="TenHMuc" localSheetId="6">#REF!</definedName>
    <definedName name="TenHMuc" localSheetId="7">#REF!</definedName>
    <definedName name="TenHMuc">#REF!</definedName>
    <definedName name="TenVtu" localSheetId="1">#REF!</definedName>
    <definedName name="TenVtu" localSheetId="6">#REF!</definedName>
    <definedName name="TenVtu" localSheetId="7">#REF!</definedName>
    <definedName name="TenVtu">#REF!</definedName>
    <definedName name="tenvung" localSheetId="1">#REF!</definedName>
    <definedName name="tenvung" localSheetId="6">#REF!</definedName>
    <definedName name="tenvung" localSheetId="7">#REF!</definedName>
    <definedName name="tenvung">#REF!</definedName>
    <definedName name="Tengoi" localSheetId="1">#REF!</definedName>
    <definedName name="Tengoi" localSheetId="6">#REF!</definedName>
    <definedName name="Tengoi" localSheetId="7">#REF!</definedName>
    <definedName name="Tengoi">#REF!</definedName>
    <definedName name="test" localSheetId="1">#REF!</definedName>
    <definedName name="test" localSheetId="6">#REF!</definedName>
    <definedName name="test" localSheetId="7">#REF!</definedName>
    <definedName name="test">#REF!</definedName>
    <definedName name="Test5" localSheetId="1">#REF!</definedName>
    <definedName name="Test5" localSheetId="6">#REF!</definedName>
    <definedName name="Test5" localSheetId="7">#REF!</definedName>
    <definedName name="Test5">#REF!</definedName>
    <definedName name="text" localSheetId="1">#REF!,#REF!,#REF!,#REF!,#REF!</definedName>
    <definedName name="text" localSheetId="6">#REF!,#REF!,#REF!,#REF!,#REF!</definedName>
    <definedName name="text" localSheetId="7">#REF!,#REF!,#REF!,#REF!,#REF!</definedName>
    <definedName name="text">#REF!,#REF!,#REF!,#REF!,#REF!</definedName>
    <definedName name="Tien" localSheetId="1">#REF!</definedName>
    <definedName name="Tien" localSheetId="6">#REF!</definedName>
    <definedName name="Tien" localSheetId="7">#REF!</definedName>
    <definedName name="Tien">#REF!</definedName>
    <definedName name="tiendo">1094</definedName>
    <definedName name="TIENLUONG" localSheetId="1">#REF!</definedName>
    <definedName name="TIENLUONG" localSheetId="6">#REF!</definedName>
    <definedName name="TIENLUONG" localSheetId="7">#REF!</definedName>
    <definedName name="TIENLUONG">#REF!</definedName>
    <definedName name="TIENVC" localSheetId="1">#REF!</definedName>
    <definedName name="TIENVC" localSheetId="6">#REF!</definedName>
    <definedName name="TIENVC" localSheetId="7">#REF!</definedName>
    <definedName name="TIENVC">#REF!</definedName>
    <definedName name="Tiepdiama">9500</definedName>
    <definedName name="TIEU_HAO_VAT_TU_DZ0.4KV" localSheetId="1">#REF!</definedName>
    <definedName name="TIEU_HAO_VAT_TU_DZ0.4KV" localSheetId="6">#REF!</definedName>
    <definedName name="TIEU_HAO_VAT_TU_DZ0.4KV" localSheetId="7">#REF!</definedName>
    <definedName name="TIEU_HAO_VAT_TU_DZ0.4KV">#REF!</definedName>
    <definedName name="TIEU_HAO_VAT_TU_DZ22KV" localSheetId="1">#REF!</definedName>
    <definedName name="TIEU_HAO_VAT_TU_DZ22KV" localSheetId="6">#REF!</definedName>
    <definedName name="TIEU_HAO_VAT_TU_DZ22KV" localSheetId="7">#REF!</definedName>
    <definedName name="TIEU_HAO_VAT_TU_DZ22KV">#REF!</definedName>
    <definedName name="TIEU_HAO_VAT_TU_TBA" localSheetId="1">#REF!</definedName>
    <definedName name="TIEU_HAO_VAT_TU_TBA" localSheetId="6">#REF!</definedName>
    <definedName name="TIEU_HAO_VAT_TU_TBA" localSheetId="7">#REF!</definedName>
    <definedName name="TIEU_HAO_VAT_TU_TBA">#REF!</definedName>
    <definedName name="Tim_cong" localSheetId="1">#REF!</definedName>
    <definedName name="Tim_cong" localSheetId="6">#REF!</definedName>
    <definedName name="Tim_cong" localSheetId="7">#REF!</definedName>
    <definedName name="Tim_cong">#REF!</definedName>
    <definedName name="Tim_lan_xuat_hien" localSheetId="1">#REF!</definedName>
    <definedName name="Tim_lan_xuat_hien" localSheetId="6">#REF!</definedName>
    <definedName name="Tim_lan_xuat_hien" localSheetId="7">#REF!</definedName>
    <definedName name="Tim_lan_xuat_hien">#REF!</definedName>
    <definedName name="Tim_lan_xuat_hien_cong" localSheetId="1">#REF!</definedName>
    <definedName name="Tim_lan_xuat_hien_cong" localSheetId="6">#REF!</definedName>
    <definedName name="Tim_lan_xuat_hien_cong" localSheetId="7">#REF!</definedName>
    <definedName name="Tim_lan_xuat_hien_cong">#REF!</definedName>
    <definedName name="Tim_lan_xuat_hien_duong" localSheetId="1">#REF!</definedName>
    <definedName name="Tim_lan_xuat_hien_duong" localSheetId="6">#REF!</definedName>
    <definedName name="Tim_lan_xuat_hien_duong" localSheetId="7">#REF!</definedName>
    <definedName name="Tim_lan_xuat_hien_duong">#REF!</definedName>
    <definedName name="tim_xuat_hien" localSheetId="1">#REF!</definedName>
    <definedName name="tim_xuat_hien" localSheetId="6">#REF!</definedName>
    <definedName name="tim_xuat_hien" localSheetId="7">#REF!</definedName>
    <definedName name="tim_xuat_hien">#REF!</definedName>
    <definedName name="tinhtrang16">[6]NSĐP!$P$7:$P$184</definedName>
    <definedName name="tinhtrangTH">[6]NSĐP!$V$7:$V$184</definedName>
    <definedName name="TIT" localSheetId="1">#REF!</definedName>
    <definedName name="TIT" localSheetId="6">#REF!</definedName>
    <definedName name="TIT" localSheetId="7">#REF!</definedName>
    <definedName name="TIT">#REF!</definedName>
    <definedName name="TITAN" localSheetId="1">#REF!</definedName>
    <definedName name="TITAN" localSheetId="6">#REF!</definedName>
    <definedName name="TITAN" localSheetId="7">#REF!</definedName>
    <definedName name="TITAN">#REF!</definedName>
    <definedName name="tk" localSheetId="1">#REF!</definedName>
    <definedName name="tk" localSheetId="6">#REF!</definedName>
    <definedName name="tk" localSheetId="7">#REF!</definedName>
    <definedName name="tk">#REF!</definedName>
    <definedName name="TKCO_TKC" localSheetId="1">#REF!</definedName>
    <definedName name="TKCO_TKC" localSheetId="6">#REF!</definedName>
    <definedName name="TKCO_TKC" localSheetId="7">#REF!</definedName>
    <definedName name="TKCO_TKC">#REF!</definedName>
    <definedName name="TKNO_TKC" localSheetId="1">#REF!</definedName>
    <definedName name="TKNO_TKC" localSheetId="6">#REF!</definedName>
    <definedName name="TKNO_TKC" localSheetId="7">#REF!</definedName>
    <definedName name="TKNO_TKC">#REF!</definedName>
    <definedName name="TKP" localSheetId="1">#REF!</definedName>
    <definedName name="TKP" localSheetId="6">#REF!</definedName>
    <definedName name="TKP" localSheetId="7">#REF!</definedName>
    <definedName name="TKP">#REF!</definedName>
    <definedName name="TKYB">"TKYB"</definedName>
    <definedName name="TL">'[7]BM 1 NSNN'!$O$113</definedName>
    <definedName name="TL_PB" localSheetId="1">#REF!</definedName>
    <definedName name="TL_PB" localSheetId="6">#REF!</definedName>
    <definedName name="TL_PB" localSheetId="7">#REF!</definedName>
    <definedName name="TL_PB">#REF!</definedName>
    <definedName name="TLAC120" localSheetId="1">#REF!</definedName>
    <definedName name="TLAC120" localSheetId="6">#REF!</definedName>
    <definedName name="TLAC120" localSheetId="7">#REF!</definedName>
    <definedName name="TLAC120">#REF!</definedName>
    <definedName name="TLAC35" localSheetId="1">#REF!</definedName>
    <definedName name="TLAC35" localSheetId="6">#REF!</definedName>
    <definedName name="TLAC35" localSheetId="7">#REF!</definedName>
    <definedName name="TLAC35">#REF!</definedName>
    <definedName name="TLAC50" localSheetId="1">#REF!</definedName>
    <definedName name="TLAC50" localSheetId="6">#REF!</definedName>
    <definedName name="TLAC50" localSheetId="7">#REF!</definedName>
    <definedName name="TLAC50">#REF!</definedName>
    <definedName name="TLAC70" localSheetId="1">#REF!</definedName>
    <definedName name="TLAC70" localSheetId="6">#REF!</definedName>
    <definedName name="TLAC70" localSheetId="7">#REF!</definedName>
    <definedName name="TLAC70">#REF!</definedName>
    <definedName name="TLAC95" localSheetId="1">#REF!</definedName>
    <definedName name="TLAC95" localSheetId="6">#REF!</definedName>
    <definedName name="TLAC95" localSheetId="7">#REF!</definedName>
    <definedName name="TLAC95">#REF!</definedName>
    <definedName name="TLDPK" localSheetId="1">#REF!</definedName>
    <definedName name="TLDPK" localSheetId="6">#REF!</definedName>
    <definedName name="TLDPK" localSheetId="7">#REF!</definedName>
    <definedName name="TLDPK">#REF!</definedName>
    <definedName name="Tle" localSheetId="1">#REF!</definedName>
    <definedName name="Tle" localSheetId="6">#REF!</definedName>
    <definedName name="Tle" localSheetId="7">#REF!</definedName>
    <definedName name="Tle">#REF!</definedName>
    <definedName name="Tle_1" localSheetId="1">#REF!</definedName>
    <definedName name="Tle_1" localSheetId="6">#REF!</definedName>
    <definedName name="Tle_1" localSheetId="7">#REF!</definedName>
    <definedName name="Tle_1">#REF!</definedName>
    <definedName name="TLODA">[7]BANCO!$E$123</definedName>
    <definedName name="TLTT_KHO1" localSheetId="1">#REF!</definedName>
    <definedName name="TLTT_KHO1" localSheetId="6">#REF!</definedName>
    <definedName name="TLTT_KHO1" localSheetId="7">#REF!</definedName>
    <definedName name="TLTT_KHO1">#REF!</definedName>
    <definedName name="TLTT_UOT1" localSheetId="1">#REF!</definedName>
    <definedName name="TLTT_UOT1" localSheetId="6">#REF!</definedName>
    <definedName name="TLTT_UOT1" localSheetId="7">#REF!</definedName>
    <definedName name="TLTT_UOT1">#REF!</definedName>
    <definedName name="TLTT_UOT2" localSheetId="1">#REF!</definedName>
    <definedName name="TLTT_UOT2" localSheetId="6">#REF!</definedName>
    <definedName name="TLTT_UOT2" localSheetId="7">#REF!</definedName>
    <definedName name="TLTT_UOT2">#REF!</definedName>
    <definedName name="TLTT_UOT3" localSheetId="1">#REF!</definedName>
    <definedName name="TLTT_UOT3" localSheetId="6">#REF!</definedName>
    <definedName name="TLTT_UOT3" localSheetId="7">#REF!</definedName>
    <definedName name="TLTT_UOT3">#REF!</definedName>
    <definedName name="TLTT_UOT4" localSheetId="1">#REF!</definedName>
    <definedName name="TLTT_UOT4" localSheetId="6">#REF!</definedName>
    <definedName name="TLTT_UOT4" localSheetId="7">#REF!</definedName>
    <definedName name="TLTT_UOT4">#REF!</definedName>
    <definedName name="TLTT_UOT5" localSheetId="1">#REF!</definedName>
    <definedName name="TLTT_UOT5" localSheetId="6">#REF!</definedName>
    <definedName name="TLTT_UOT5" localSheetId="7">#REF!</definedName>
    <definedName name="TLTT_UOT5">#REF!</definedName>
    <definedName name="TLTT_UOT6" localSheetId="1">#REF!</definedName>
    <definedName name="TLTT_UOT6" localSheetId="6">#REF!</definedName>
    <definedName name="TLTT_UOT6" localSheetId="7">#REF!</definedName>
    <definedName name="TLTT_UOT6">#REF!</definedName>
    <definedName name="TLTT_UOT7" localSheetId="1">#REF!</definedName>
    <definedName name="TLTT_UOT7" localSheetId="6">#REF!</definedName>
    <definedName name="TLTT_UOT7" localSheetId="7">#REF!</definedName>
    <definedName name="TLTT_UOT7">#REF!</definedName>
    <definedName name="tluong" localSheetId="1">#REF!</definedName>
    <definedName name="tluong" localSheetId="6">#REF!</definedName>
    <definedName name="tluong" localSheetId="7">#REF!</definedName>
    <definedName name="tluong">#REF!</definedName>
    <definedName name="TLviet" localSheetId="22">100%-TLyen</definedName>
    <definedName name="TLviet" localSheetId="24">100%-TLyen</definedName>
    <definedName name="TLviet">100%-TLyen</definedName>
    <definedName name="TLyen">0.3</definedName>
    <definedName name="tn" localSheetId="1">#REF!</definedName>
    <definedName name="tn" localSheetId="6">#REF!</definedName>
    <definedName name="tn" localSheetId="7">#REF!</definedName>
    <definedName name="tn">#REF!</definedName>
    <definedName name="TN_b_qu_n" localSheetId="1">#REF!</definedName>
    <definedName name="TN_b_qu_n" localSheetId="6">#REF!</definedName>
    <definedName name="TN_b_qu_n" localSheetId="7">#REF!</definedName>
    <definedName name="TN_b_qu_n">#REF!</definedName>
    <definedName name="TNChiuThue" localSheetId="1">#REF!</definedName>
    <definedName name="TNChiuThue" localSheetId="6">#REF!</definedName>
    <definedName name="TNChiuThue" localSheetId="7">#REF!</definedName>
    <definedName name="TNChiuThue">#REF!</definedName>
    <definedName name="toi5t" localSheetId="1">#REF!</definedName>
    <definedName name="toi5t" localSheetId="6">#REF!</definedName>
    <definedName name="toi5t" localSheetId="7">#REF!</definedName>
    <definedName name="toi5t">#REF!</definedName>
    <definedName name="tole" localSheetId="1">#REF!</definedName>
    <definedName name="tole" localSheetId="6">#REF!</definedName>
    <definedName name="tole" localSheetId="7">#REF!</definedName>
    <definedName name="tole">#REF!</definedName>
    <definedName name="Tonmai" localSheetId="1">#REF!</definedName>
    <definedName name="Tonmai" localSheetId="6">#REF!</definedName>
    <definedName name="Tonmai" localSheetId="7">#REF!</definedName>
    <definedName name="Tonmai">#REF!</definedName>
    <definedName name="Tong" localSheetId="1">#REF!</definedName>
    <definedName name="Tong" localSheetId="6">#REF!</definedName>
    <definedName name="Tong" localSheetId="7">#REF!</definedName>
    <definedName name="Tong">#REF!</definedName>
    <definedName name="Tong_co" localSheetId="1">#REF!</definedName>
    <definedName name="Tong_co" localSheetId="6">#REF!</definedName>
    <definedName name="Tong_co" localSheetId="7">#REF!</definedName>
    <definedName name="Tong_co">#REF!</definedName>
    <definedName name="TONG_GIA_TRI_CONG_TRINH" localSheetId="1">#REF!</definedName>
    <definedName name="TONG_GIA_TRI_CONG_TRINH" localSheetId="6">#REF!</definedName>
    <definedName name="TONG_GIA_TRI_CONG_TRINH" localSheetId="7">#REF!</definedName>
    <definedName name="TONG_GIA_TRI_CONG_TRINH">#REF!</definedName>
    <definedName name="TONG_HOP_THI_NGHIEM_DZ0.4KV" localSheetId="1">#REF!</definedName>
    <definedName name="TONG_HOP_THI_NGHIEM_DZ0.4KV" localSheetId="6">#REF!</definedName>
    <definedName name="TONG_HOP_THI_NGHIEM_DZ0.4KV" localSheetId="7">#REF!</definedName>
    <definedName name="TONG_HOP_THI_NGHIEM_DZ0.4KV">#REF!</definedName>
    <definedName name="TONG_HOP_THI_NGHIEM_DZ22KV" localSheetId="1">#REF!</definedName>
    <definedName name="TONG_HOP_THI_NGHIEM_DZ22KV" localSheetId="6">#REF!</definedName>
    <definedName name="TONG_HOP_THI_NGHIEM_DZ22KV" localSheetId="7">#REF!</definedName>
    <definedName name="TONG_HOP_THI_NGHIEM_DZ22KV">#REF!</definedName>
    <definedName name="TONG_KE_TBA" localSheetId="1">#REF!</definedName>
    <definedName name="TONG_KE_TBA" localSheetId="6">#REF!</definedName>
    <definedName name="TONG_KE_TBA" localSheetId="7">#REF!</definedName>
    <definedName name="TONG_KE_TBA">#REF!</definedName>
    <definedName name="Tong_no" localSheetId="1">#REF!</definedName>
    <definedName name="Tong_no" localSheetId="6">#REF!</definedName>
    <definedName name="Tong_no" localSheetId="7">#REF!</definedName>
    <definedName name="Tong_no">#REF!</definedName>
    <definedName name="tongbt" localSheetId="1">#REF!</definedName>
    <definedName name="tongbt" localSheetId="6">#REF!</definedName>
    <definedName name="tongbt" localSheetId="7">#REF!</definedName>
    <definedName name="tongbt">#REF!</definedName>
    <definedName name="tongcong" localSheetId="1">#REF!</definedName>
    <definedName name="tongcong" localSheetId="6">#REF!</definedName>
    <definedName name="tongcong" localSheetId="7">#REF!</definedName>
    <definedName name="tongcong">#REF!</definedName>
    <definedName name="tongdientich" localSheetId="1">#REF!</definedName>
    <definedName name="tongdientich" localSheetId="6">#REF!</definedName>
    <definedName name="tongdientich" localSheetId="7">#REF!</definedName>
    <definedName name="tongdientich">#REF!</definedName>
    <definedName name="TONGDUTOAN" localSheetId="1">#REF!</definedName>
    <definedName name="TONGDUTOAN" localSheetId="6">#REF!</definedName>
    <definedName name="TONGDUTOAN" localSheetId="7">#REF!</definedName>
    <definedName name="TONGDUTOAN">#REF!</definedName>
    <definedName name="tonghop" localSheetId="22" hidden="1">{"'Sheet1'!$L$16"}</definedName>
    <definedName name="tonghop" localSheetId="24" hidden="1">{"'Sheet1'!$L$16"}</definedName>
    <definedName name="tonghop" hidden="1">{"'Sheet1'!$L$16"}</definedName>
    <definedName name="tongmay" localSheetId="1">#REF!</definedName>
    <definedName name="tongmay" localSheetId="6">#REF!</definedName>
    <definedName name="tongmay" localSheetId="7">#REF!</definedName>
    <definedName name="tongmay">#REF!</definedName>
    <definedName name="tongnc" localSheetId="1">#REF!</definedName>
    <definedName name="tongnc" localSheetId="6">#REF!</definedName>
    <definedName name="tongnc" localSheetId="7">#REF!</definedName>
    <definedName name="tongnc">#REF!</definedName>
    <definedName name="tongthep" localSheetId="1">#REF!</definedName>
    <definedName name="tongthep" localSheetId="6">#REF!</definedName>
    <definedName name="tongthep" localSheetId="7">#REF!</definedName>
    <definedName name="tongthep">#REF!</definedName>
    <definedName name="tongthetich" localSheetId="1">#REF!</definedName>
    <definedName name="tongthetich" localSheetId="6">#REF!</definedName>
    <definedName name="tongthetich" localSheetId="7">#REF!</definedName>
    <definedName name="tongthetich">#REF!</definedName>
    <definedName name="tongvl" localSheetId="1">#REF!</definedName>
    <definedName name="tongvl" localSheetId="6">#REF!</definedName>
    <definedName name="tongvl" localSheetId="7">#REF!</definedName>
    <definedName name="tongvl">#REF!</definedName>
    <definedName name="TOP" localSheetId="1">#REF!</definedName>
    <definedName name="TOP" localSheetId="6">#REF!</definedName>
    <definedName name="TOP" localSheetId="7">#REF!</definedName>
    <definedName name="TOP">#REF!</definedName>
    <definedName name="TOT_PR_1" localSheetId="1">#REF!</definedName>
    <definedName name="TOT_PR_1" localSheetId="6">#REF!</definedName>
    <definedName name="TOT_PR_1" localSheetId="7">#REF!</definedName>
    <definedName name="TOT_PR_1">#REF!</definedName>
    <definedName name="TOT_PR_2" localSheetId="1">#REF!</definedName>
    <definedName name="TOT_PR_2" localSheetId="6">#REF!</definedName>
    <definedName name="TOT_PR_2" localSheetId="7">#REF!</definedName>
    <definedName name="TOT_PR_2">#REF!</definedName>
    <definedName name="TOT_PR_3" localSheetId="1">#REF!</definedName>
    <definedName name="TOT_PR_3" localSheetId="6">#REF!</definedName>
    <definedName name="TOT_PR_3" localSheetId="7">#REF!</definedName>
    <definedName name="TOT_PR_3">#REF!</definedName>
    <definedName name="TOT_PR_4" localSheetId="1">#REF!</definedName>
    <definedName name="TOT_PR_4" localSheetId="6">#REF!</definedName>
    <definedName name="TOT_PR_4" localSheetId="7">#REF!</definedName>
    <definedName name="TOT_PR_4">#REF!</definedName>
    <definedName name="TotalLOSS" localSheetId="1">#REF!</definedName>
    <definedName name="TotalLOSS" localSheetId="6">#REF!</definedName>
    <definedName name="TotalLOSS" localSheetId="7">#REF!</definedName>
    <definedName name="TotalLOSS">#REF!</definedName>
    <definedName name="totbtoi" localSheetId="1">#REF!</definedName>
    <definedName name="totbtoi" localSheetId="6">#REF!</definedName>
    <definedName name="totbtoi" localSheetId="7">#REF!</definedName>
    <definedName name="totbtoi">#REF!</definedName>
    <definedName name="tp" localSheetId="1">#REF!</definedName>
    <definedName name="tp" localSheetId="6">#REF!</definedName>
    <definedName name="tp" localSheetId="7">#REF!</definedName>
    <definedName name="tp">#REF!</definedName>
    <definedName name="TPCP" localSheetId="22" hidden="1">{"'Sheet1'!$L$16"}</definedName>
    <definedName name="TPCP" localSheetId="24" hidden="1">{"'Sheet1'!$L$16"}</definedName>
    <definedName name="TPCP" hidden="1">{"'Sheet1'!$L$16"}</definedName>
    <definedName name="TPLRP" localSheetId="1">#REF!</definedName>
    <definedName name="TPLRP" localSheetId="6">#REF!</definedName>
    <definedName name="TPLRP" localSheetId="7">#REF!</definedName>
    <definedName name="TPLRP">#REF!</definedName>
    <definedName name="tsI" localSheetId="1">#REF!</definedName>
    <definedName name="tsI" localSheetId="6">#REF!</definedName>
    <definedName name="tsI" localSheetId="7">#REF!</definedName>
    <definedName name="tsI">#REF!</definedName>
    <definedName name="tt" localSheetId="1">#REF!</definedName>
    <definedName name="tt" localSheetId="6">#REF!</definedName>
    <definedName name="tt" localSheetId="7">#REF!</definedName>
    <definedName name="tt">#REF!</definedName>
    <definedName name="TT.1">[3]NSĐP!$U$14:$U$240</definedName>
    <definedName name="TT.2">[3]NSĐP!$V$14:$V$240</definedName>
    <definedName name="TT_1P" localSheetId="1">#REF!</definedName>
    <definedName name="TT_1P" localSheetId="6">#REF!</definedName>
    <definedName name="TT_1P" localSheetId="7">#REF!</definedName>
    <definedName name="TT_1P">#REF!</definedName>
    <definedName name="TT_3p" localSheetId="1">#REF!</definedName>
    <definedName name="TT_3p" localSheetId="6">#REF!</definedName>
    <definedName name="TT_3p" localSheetId="7">#REF!</definedName>
    <definedName name="TT_3p">#REF!</definedName>
    <definedName name="ttam" localSheetId="1">#REF!</definedName>
    <definedName name="ttam" localSheetId="6">#REF!</definedName>
    <definedName name="ttam" localSheetId="7">#REF!</definedName>
    <definedName name="ttam">#REF!</definedName>
    <definedName name="ttao" localSheetId="1">#REF!</definedName>
    <definedName name="ttao" localSheetId="6">#REF!</definedName>
    <definedName name="ttao" localSheetId="7">#REF!</definedName>
    <definedName name="ttao">#REF!</definedName>
    <definedName name="ttbt" localSheetId="1">#REF!</definedName>
    <definedName name="ttbt" localSheetId="6">#REF!</definedName>
    <definedName name="ttbt" localSheetId="7">#REF!</definedName>
    <definedName name="ttbt">#REF!</definedName>
    <definedName name="TTDD1P" localSheetId="1">#REF!</definedName>
    <definedName name="TTDD1P" localSheetId="6">#REF!</definedName>
    <definedName name="TTDD1P" localSheetId="7">#REF!</definedName>
    <definedName name="TTDD1P">#REF!</definedName>
    <definedName name="TTDKKH" localSheetId="1">#REF!</definedName>
    <definedName name="TTDKKH" localSheetId="6">#REF!</definedName>
    <definedName name="TTDKKH" localSheetId="7">#REF!</definedName>
    <definedName name="TTDKKH">#REF!</definedName>
    <definedName name="ttinh" localSheetId="1">#REF!</definedName>
    <definedName name="ttinh" localSheetId="6">#REF!</definedName>
    <definedName name="ttinh" localSheetId="7">#REF!</definedName>
    <definedName name="ttinh">#REF!</definedName>
    <definedName name="TTMTC" localSheetId="1">#REF!</definedName>
    <definedName name="TTMTC" localSheetId="6">#REF!</definedName>
    <definedName name="TTMTC" localSheetId="7">#REF!</definedName>
    <definedName name="TTMTC">#REF!</definedName>
    <definedName name="TTNC" localSheetId="1">#REF!</definedName>
    <definedName name="TTNC" localSheetId="6">#REF!</definedName>
    <definedName name="TTNC" localSheetId="7">#REF!</definedName>
    <definedName name="TTNC">#REF!</definedName>
    <definedName name="tto" localSheetId="1">#REF!</definedName>
    <definedName name="tto" localSheetId="6">#REF!</definedName>
    <definedName name="tto" localSheetId="7">#REF!</definedName>
    <definedName name="tto">#REF!</definedName>
    <definedName name="ttoxtp" localSheetId="1">#REF!</definedName>
    <definedName name="ttoxtp" localSheetId="6">#REF!</definedName>
    <definedName name="ttoxtp" localSheetId="7">#REF!</definedName>
    <definedName name="ttoxtp">#REF!</definedName>
    <definedName name="tttt" localSheetId="1">#REF!</definedName>
    <definedName name="tttt" localSheetId="6">#REF!</definedName>
    <definedName name="tttt" localSheetId="7">#REF!</definedName>
    <definedName name="tttt">#REF!</definedName>
    <definedName name="ttttt" localSheetId="22" hidden="1">{"'Sheet1'!$L$16"}</definedName>
    <definedName name="ttttt" localSheetId="24" hidden="1">{"'Sheet1'!$L$16"}</definedName>
    <definedName name="ttttt" hidden="1">{"'Sheet1'!$L$16"}</definedName>
    <definedName name="TTTTTTTTT" localSheetId="22" hidden="1">{"'Sheet1'!$L$16"}</definedName>
    <definedName name="TTTTTTTTT" localSheetId="24" hidden="1">{"'Sheet1'!$L$16"}</definedName>
    <definedName name="TTTTTTTTT" hidden="1">{"'Sheet1'!$L$16"}</definedName>
    <definedName name="ttttttttttt" localSheetId="22" hidden="1">{"'Sheet1'!$L$16"}</definedName>
    <definedName name="ttttttttttt" localSheetId="24" hidden="1">{"'Sheet1'!$L$16"}</definedName>
    <definedName name="ttttttttttt" hidden="1">{"'Sheet1'!$L$16"}</definedName>
    <definedName name="TTTH2" localSheetId="22" hidden="1">{"'Sheet1'!$L$16"}</definedName>
    <definedName name="TTTH2" localSheetId="24" hidden="1">{"'Sheet1'!$L$16"}</definedName>
    <definedName name="TTTH2" hidden="1">{"'Sheet1'!$L$16"}</definedName>
    <definedName name="tthi" localSheetId="1">#REF!</definedName>
    <definedName name="tthi" localSheetId="6">#REF!</definedName>
    <definedName name="tthi" localSheetId="7">#REF!</definedName>
    <definedName name="tthi">#REF!</definedName>
    <definedName name="ttronmk" localSheetId="1">#REF!</definedName>
    <definedName name="ttronmk" localSheetId="6">#REF!</definedName>
    <definedName name="ttronmk" localSheetId="7">#REF!</definedName>
    <definedName name="ttronmk">#REF!</definedName>
    <definedName name="Tuong_chan" localSheetId="1">#REF!</definedName>
    <definedName name="Tuong_chan" localSheetId="6">#REF!</definedName>
    <definedName name="Tuong_chan" localSheetId="7">#REF!</definedName>
    <definedName name="Tuong_chan">#REF!</definedName>
    <definedName name="TuVan" localSheetId="1">#REF!</definedName>
    <definedName name="TuVan" localSheetId="6">#REF!</definedName>
    <definedName name="TuVan" localSheetId="7">#REF!</definedName>
    <definedName name="TuVan">#REF!</definedName>
    <definedName name="tuyen" localSheetId="1">#REF!</definedName>
    <definedName name="tuyen" localSheetId="6">#REF!</definedName>
    <definedName name="tuyen" localSheetId="7">#REF!</definedName>
    <definedName name="tuyen">#REF!</definedName>
    <definedName name="tuyennhanh" localSheetId="22" hidden="1">{"'Sheet1'!$L$16"}</definedName>
    <definedName name="tuyennhanh" localSheetId="24" hidden="1">{"'Sheet1'!$L$16"}</definedName>
    <definedName name="tuyennhanh" hidden="1">{"'Sheet1'!$L$16"}</definedName>
    <definedName name="tuynen" localSheetId="22" hidden="1">{"'Sheet1'!$L$16"}</definedName>
    <definedName name="tuynen" localSheetId="24" hidden="1">{"'Sheet1'!$L$16"}</definedName>
    <definedName name="tuynen" hidden="1">{"'Sheet1'!$L$16"}</definedName>
    <definedName name="TV.QUY1" localSheetId="1">#REF!</definedName>
    <definedName name="TV.QUY1" localSheetId="6">#REF!</definedName>
    <definedName name="TV.QUY1" localSheetId="7">#REF!</definedName>
    <definedName name="TV.QUY1">#REF!</definedName>
    <definedName name="TV.T1" localSheetId="1">#REF!</definedName>
    <definedName name="TV.T1" localSheetId="6">#REF!</definedName>
    <definedName name="TV.T1" localSheetId="7">#REF!</definedName>
    <definedName name="TV.T1">#REF!</definedName>
    <definedName name="TV.T2" localSheetId="1">#REF!</definedName>
    <definedName name="TV.T2" localSheetId="6">#REF!</definedName>
    <definedName name="TV.T2" localSheetId="7">#REF!</definedName>
    <definedName name="TV.T2">#REF!</definedName>
    <definedName name="TV.T3" localSheetId="1">#REF!</definedName>
    <definedName name="TV.T3" localSheetId="6">#REF!</definedName>
    <definedName name="TV.T3" localSheetId="7">#REF!</definedName>
    <definedName name="TV.T3">#REF!</definedName>
    <definedName name="TV.T4" localSheetId="1">#REF!</definedName>
    <definedName name="TV.T4" localSheetId="6">#REF!</definedName>
    <definedName name="TV.T4" localSheetId="7">#REF!</definedName>
    <definedName name="TV.T4">#REF!</definedName>
    <definedName name="TV.T5" localSheetId="1">#REF!</definedName>
    <definedName name="TV.T5" localSheetId="6">#REF!</definedName>
    <definedName name="TV.T5" localSheetId="7">#REF!</definedName>
    <definedName name="TV.T5">#REF!</definedName>
    <definedName name="TV.T6" localSheetId="1">#REF!</definedName>
    <definedName name="TV.T6" localSheetId="6">#REF!</definedName>
    <definedName name="TV.T6" localSheetId="7">#REF!</definedName>
    <definedName name="TV.T6">#REF!</definedName>
    <definedName name="tv75nc" localSheetId="1">#REF!</definedName>
    <definedName name="tv75nc" localSheetId="6">#REF!</definedName>
    <definedName name="tv75nc" localSheetId="7">#REF!</definedName>
    <definedName name="tv75nc">#REF!</definedName>
    <definedName name="tv75vl" localSheetId="1">#REF!</definedName>
    <definedName name="tv75vl" localSheetId="6">#REF!</definedName>
    <definedName name="tv75vl" localSheetId="7">#REF!</definedName>
    <definedName name="tv75vl">#REF!</definedName>
    <definedName name="tvbt" localSheetId="1">#REF!</definedName>
    <definedName name="tvbt" localSheetId="6">#REF!</definedName>
    <definedName name="tvbt" localSheetId="7">#REF!</definedName>
    <definedName name="tvbt">#REF!</definedName>
    <definedName name="tvg" localSheetId="1">#REF!</definedName>
    <definedName name="tvg" localSheetId="6">#REF!</definedName>
    <definedName name="tvg" localSheetId="7">#REF!</definedName>
    <definedName name="tvg">#REF!</definedName>
    <definedName name="TW" localSheetId="1">#REF!</definedName>
    <definedName name="TW" localSheetId="6">#REF!</definedName>
    <definedName name="TW" localSheetId="7">#REF!</definedName>
    <definedName name="TW">#REF!</definedName>
    <definedName name="Ty_gia" localSheetId="1">#REF!</definedName>
    <definedName name="Ty_gia" localSheetId="6">#REF!</definedName>
    <definedName name="Ty_gia" localSheetId="7">#REF!</definedName>
    <definedName name="Ty_gia">#REF!</definedName>
    <definedName name="Ty_gia_yen" localSheetId="1">#REF!</definedName>
    <definedName name="Ty_gia_yen" localSheetId="6">#REF!</definedName>
    <definedName name="Ty_gia_yen" localSheetId="7">#REF!</definedName>
    <definedName name="Ty_gia_yen">#REF!</definedName>
    <definedName name="ty_le" localSheetId="1">#REF!</definedName>
    <definedName name="ty_le" localSheetId="6">#REF!</definedName>
    <definedName name="ty_le" localSheetId="7">#REF!</definedName>
    <definedName name="ty_le">#REF!</definedName>
    <definedName name="ty_le_2" localSheetId="1">#REF!</definedName>
    <definedName name="ty_le_2" localSheetId="6">#REF!</definedName>
    <definedName name="ty_le_2" localSheetId="7">#REF!</definedName>
    <definedName name="ty_le_2">#REF!</definedName>
    <definedName name="ty_le_3" localSheetId="1">#REF!</definedName>
    <definedName name="ty_le_3" localSheetId="6">#REF!</definedName>
    <definedName name="ty_le_3" localSheetId="7">#REF!</definedName>
    <definedName name="ty_le_3">#REF!</definedName>
    <definedName name="ty_le_BTN" localSheetId="1">#REF!</definedName>
    <definedName name="ty_le_BTN" localSheetId="6">#REF!</definedName>
    <definedName name="ty_le_BTN" localSheetId="7">#REF!</definedName>
    <definedName name="ty_le_BTN">#REF!</definedName>
    <definedName name="Ty_le1" localSheetId="1">#REF!</definedName>
    <definedName name="Ty_le1" localSheetId="6">#REF!</definedName>
    <definedName name="Ty_le1" localSheetId="7">#REF!</definedName>
    <definedName name="Ty_le1">#REF!</definedName>
    <definedName name="tyle" localSheetId="1">#REF!</definedName>
    <definedName name="tyle" localSheetId="6">#REF!</definedName>
    <definedName name="tyle" localSheetId="7">#REF!</definedName>
    <definedName name="tyle">#REF!</definedName>
    <definedName name="tyle2" localSheetId="1">#REF!</definedName>
    <definedName name="tyle2" localSheetId="6">#REF!</definedName>
    <definedName name="tyle2" localSheetId="7">#REF!</definedName>
    <definedName name="tyle2">#REF!</definedName>
    <definedName name="Type_1" localSheetId="1">#REF!</definedName>
    <definedName name="Type_1" localSheetId="6">#REF!</definedName>
    <definedName name="Type_1" localSheetId="7">#REF!</definedName>
    <definedName name="Type_1">#REF!</definedName>
    <definedName name="Type_2" localSheetId="1">#REF!</definedName>
    <definedName name="Type_2" localSheetId="6">#REF!</definedName>
    <definedName name="Type_2" localSheetId="7">#REF!</definedName>
    <definedName name="Type_2">#REF!</definedName>
    <definedName name="TYT" localSheetId="1">BlankMacro1</definedName>
    <definedName name="TYT" localSheetId="22">BlankMacro1</definedName>
    <definedName name="TYT" localSheetId="24">BlankMacro1</definedName>
    <definedName name="TYT" localSheetId="6">BlankMacro1</definedName>
    <definedName name="TYT" localSheetId="7">BlankMacro1</definedName>
    <definedName name="TYT">BlankMacro1</definedName>
    <definedName name="tytrong16so5nam">'[2]PLI CTrinh'!$CN$10</definedName>
    <definedName name="TH.2002" localSheetId="1">#REF!</definedName>
    <definedName name="TH.2002" localSheetId="6">#REF!</definedName>
    <definedName name="TH.2002" localSheetId="7">#REF!</definedName>
    <definedName name="TH.2002">#REF!</definedName>
    <definedName name="TH.QUY1" localSheetId="1">#REF!</definedName>
    <definedName name="TH.QUY1" localSheetId="6">#REF!</definedName>
    <definedName name="TH.QUY1" localSheetId="7">#REF!</definedName>
    <definedName name="TH.QUY1">#REF!</definedName>
    <definedName name="TH.QUY2" localSheetId="1">#REF!</definedName>
    <definedName name="TH.QUY2" localSheetId="6">#REF!</definedName>
    <definedName name="TH.QUY2" localSheetId="7">#REF!</definedName>
    <definedName name="TH.QUY2">#REF!</definedName>
    <definedName name="TH.T1" localSheetId="1">#REF!</definedName>
    <definedName name="TH.T1" localSheetId="6">#REF!</definedName>
    <definedName name="TH.T1" localSheetId="7">#REF!</definedName>
    <definedName name="TH.T1">#REF!</definedName>
    <definedName name="TH.T2" localSheetId="1">#REF!</definedName>
    <definedName name="TH.T2" localSheetId="6">#REF!</definedName>
    <definedName name="TH.T2" localSheetId="7">#REF!</definedName>
    <definedName name="TH.T2">#REF!</definedName>
    <definedName name="TH.T3" localSheetId="1">#REF!</definedName>
    <definedName name="TH.T3" localSheetId="6">#REF!</definedName>
    <definedName name="TH.T3" localSheetId="7">#REF!</definedName>
    <definedName name="TH.T3">#REF!</definedName>
    <definedName name="TH.T4" localSheetId="1">#REF!</definedName>
    <definedName name="TH.T4" localSheetId="6">#REF!</definedName>
    <definedName name="TH.T4" localSheetId="7">#REF!</definedName>
    <definedName name="TH.T4">#REF!</definedName>
    <definedName name="TH.T5" localSheetId="1">#REF!</definedName>
    <definedName name="TH.T5" localSheetId="6">#REF!</definedName>
    <definedName name="TH.T5" localSheetId="7">#REF!</definedName>
    <definedName name="TH.T5">#REF!</definedName>
    <definedName name="TH.T6" localSheetId="1">#REF!</definedName>
    <definedName name="TH.T6" localSheetId="6">#REF!</definedName>
    <definedName name="TH.T6" localSheetId="7">#REF!</definedName>
    <definedName name="TH.T6">#REF!</definedName>
    <definedName name="TH.Thang.1" localSheetId="1">#REF!</definedName>
    <definedName name="TH.Thang.1" localSheetId="6">#REF!</definedName>
    <definedName name="TH.Thang.1" localSheetId="7">#REF!</definedName>
    <definedName name="TH.Thang.1">#REF!</definedName>
    <definedName name="TH.Thang.10" localSheetId="1">#REF!</definedName>
    <definedName name="TH.Thang.10" localSheetId="6">#REF!</definedName>
    <definedName name="TH.Thang.10" localSheetId="7">#REF!</definedName>
    <definedName name="TH.Thang.10">#REF!</definedName>
    <definedName name="TH.Thang.11" localSheetId="1">#REF!</definedName>
    <definedName name="TH.Thang.11" localSheetId="6">#REF!</definedName>
    <definedName name="TH.Thang.11" localSheetId="7">#REF!</definedName>
    <definedName name="TH.Thang.11">#REF!</definedName>
    <definedName name="TH.Thang.12" localSheetId="1">#REF!</definedName>
    <definedName name="TH.Thang.12" localSheetId="6">#REF!</definedName>
    <definedName name="TH.Thang.12" localSheetId="7">#REF!</definedName>
    <definedName name="TH.Thang.12">#REF!</definedName>
    <definedName name="TH.Thang.2" localSheetId="1">#REF!</definedName>
    <definedName name="TH.Thang.2" localSheetId="6">#REF!</definedName>
    <definedName name="TH.Thang.2" localSheetId="7">#REF!</definedName>
    <definedName name="TH.Thang.2">#REF!</definedName>
    <definedName name="TH.Thang.3" localSheetId="1">#REF!</definedName>
    <definedName name="TH.Thang.3" localSheetId="6">#REF!</definedName>
    <definedName name="TH.Thang.3" localSheetId="7">#REF!</definedName>
    <definedName name="TH.Thang.3">#REF!</definedName>
    <definedName name="TH.Thang.4" localSheetId="1">#REF!</definedName>
    <definedName name="TH.Thang.4" localSheetId="6">#REF!</definedName>
    <definedName name="TH.Thang.4" localSheetId="7">#REF!</definedName>
    <definedName name="TH.Thang.4">#REF!</definedName>
    <definedName name="TH.Thang.5" localSheetId="1">#REF!</definedName>
    <definedName name="TH.Thang.5" localSheetId="6">#REF!</definedName>
    <definedName name="TH.Thang.5" localSheetId="7">#REF!</definedName>
    <definedName name="TH.Thang.5">#REF!</definedName>
    <definedName name="TH.Thang.6" localSheetId="1">#REF!</definedName>
    <definedName name="TH.Thang.6" localSheetId="6">#REF!</definedName>
    <definedName name="TH.Thang.6" localSheetId="7">#REF!</definedName>
    <definedName name="TH.Thang.6">#REF!</definedName>
    <definedName name="TH.Thang.7" localSheetId="1">#REF!</definedName>
    <definedName name="TH.Thang.7" localSheetId="6">#REF!</definedName>
    <definedName name="TH.Thang.7" localSheetId="7">#REF!</definedName>
    <definedName name="TH.Thang.7">#REF!</definedName>
    <definedName name="TH.Thang.8" localSheetId="1">#REF!</definedName>
    <definedName name="TH.Thang.8" localSheetId="6">#REF!</definedName>
    <definedName name="TH.Thang.8" localSheetId="7">#REF!</definedName>
    <definedName name="TH.Thang.8">#REF!</definedName>
    <definedName name="TH.Thang.9" localSheetId="1">#REF!</definedName>
    <definedName name="TH.Thang.9" localSheetId="6">#REF!</definedName>
    <definedName name="TH.Thang.9" localSheetId="7">#REF!</definedName>
    <definedName name="TH.Thang.9">#REF!</definedName>
    <definedName name="TH_VKHNN" localSheetId="1">#REF!</definedName>
    <definedName name="TH_VKHNN" localSheetId="6">#REF!</definedName>
    <definedName name="TH_VKHNN" localSheetId="7">#REF!</definedName>
    <definedName name="TH_VKHNN">#REF!</definedName>
    <definedName name="tha" localSheetId="22" hidden="1">{"'Sheet1'!$L$16"}</definedName>
    <definedName name="tha" localSheetId="24" hidden="1">{"'Sheet1'!$L$16"}</definedName>
    <definedName name="tha" hidden="1">{"'Sheet1'!$L$16"}</definedName>
    <definedName name="thai" localSheetId="1">#REF!</definedName>
    <definedName name="thai" localSheetId="6">#REF!</definedName>
    <definedName name="thai" localSheetId="7">#REF!</definedName>
    <definedName name="thai">#REF!</definedName>
    <definedName name="thang" localSheetId="1">#REF!</definedName>
    <definedName name="thang" localSheetId="6">#REF!</definedName>
    <definedName name="thang" localSheetId="7">#REF!</definedName>
    <definedName name="thang">#REF!</definedName>
    <definedName name="thang10" localSheetId="22" hidden="1">{"'Sheet1'!$L$16"}</definedName>
    <definedName name="thang10" localSheetId="24" hidden="1">{"'Sheet1'!$L$16"}</definedName>
    <definedName name="thang10" hidden="1">{"'Sheet1'!$L$16"}</definedName>
    <definedName name="THANH" localSheetId="22" hidden="1">{"'Sheet1'!$L$16"}</definedName>
    <definedName name="THANH" localSheetId="24" hidden="1">{"'Sheet1'!$L$16"}</definedName>
    <definedName name="THANH" hidden="1">{"'Sheet1'!$L$16"}</definedName>
    <definedName name="Thanh_Hoá" localSheetId="1">#REF!</definedName>
    <definedName name="Thanh_Hoá" localSheetId="6">#REF!</definedName>
    <definedName name="Thanh_Hoá" localSheetId="7">#REF!</definedName>
    <definedName name="Thanh_Hoá">#REF!</definedName>
    <definedName name="Thanh_LC_tayvin" localSheetId="1">#REF!</definedName>
    <definedName name="Thanh_LC_tayvin" localSheetId="6">#REF!</definedName>
    <definedName name="Thanh_LC_tayvin" localSheetId="7">#REF!</definedName>
    <definedName name="Thanh_LC_tayvin">#REF!</definedName>
    <definedName name="thanhdul" localSheetId="1">#REF!</definedName>
    <definedName name="thanhdul" localSheetId="6">#REF!</definedName>
    <definedName name="thanhdul" localSheetId="7">#REF!</definedName>
    <definedName name="thanhdul">#REF!</definedName>
    <definedName name="thanhtien" localSheetId="1">#REF!</definedName>
    <definedName name="thanhtien" localSheetId="6">#REF!</definedName>
    <definedName name="thanhtien" localSheetId="7">#REF!</definedName>
    <definedName name="thanhtien">#REF!</definedName>
    <definedName name="ÞBM" localSheetId="1">#REF!</definedName>
    <definedName name="ÞBM" localSheetId="6">#REF!</definedName>
    <definedName name="ÞBM" localSheetId="7">#REF!</definedName>
    <definedName name="ÞBM">#REF!</definedName>
    <definedName name="Þcot" localSheetId="1">#REF!</definedName>
    <definedName name="Þcot" localSheetId="6">#REF!</definedName>
    <definedName name="Þcot" localSheetId="7">#REF!</definedName>
    <definedName name="Þcot">#REF!</definedName>
    <definedName name="ÞCTd4" localSheetId="1">#REF!</definedName>
    <definedName name="ÞCTd4" localSheetId="6">#REF!</definedName>
    <definedName name="ÞCTd4" localSheetId="7">#REF!</definedName>
    <definedName name="ÞCTd4">#REF!</definedName>
    <definedName name="ÞCTt4" localSheetId="1">#REF!</definedName>
    <definedName name="ÞCTt4" localSheetId="6">#REF!</definedName>
    <definedName name="ÞCTt4" localSheetId="7">#REF!</definedName>
    <definedName name="ÞCTt4">#REF!</definedName>
    <definedName name="THchon" localSheetId="1">#REF!</definedName>
    <definedName name="THchon" localSheetId="6">#REF!</definedName>
    <definedName name="THchon" localSheetId="7">#REF!</definedName>
    <definedName name="THchon">#REF!</definedName>
    <definedName name="THDA_copy" localSheetId="22" hidden="1">{"'Sheet1'!$L$16"}</definedName>
    <definedName name="THDA_copy" localSheetId="24" hidden="1">{"'Sheet1'!$L$16"}</definedName>
    <definedName name="THDA_copy" hidden="1">{"'Sheet1'!$L$16"}</definedName>
    <definedName name="Þdamd4" localSheetId="1">#REF!</definedName>
    <definedName name="Þdamd4" localSheetId="6">#REF!</definedName>
    <definedName name="Þdamd4" localSheetId="7">#REF!</definedName>
    <definedName name="Þdamd4">#REF!</definedName>
    <definedName name="Þdamt4" localSheetId="1">#REF!</definedName>
    <definedName name="Þdamt4" localSheetId="6">#REF!</definedName>
    <definedName name="Þdamt4" localSheetId="7">#REF!</definedName>
    <definedName name="Þdamt4">#REF!</definedName>
    <definedName name="THDS" localSheetId="1">#REF!</definedName>
    <definedName name="THDS" localSheetId="6">#REF!</definedName>
    <definedName name="THDS" localSheetId="7">#REF!</definedName>
    <definedName name="THDS">#REF!</definedName>
    <definedName name="thdt" localSheetId="1">#REF!</definedName>
    <definedName name="thdt" localSheetId="6">#REF!</definedName>
    <definedName name="thdt" localSheetId="7">#REF!</definedName>
    <definedName name="thdt">#REF!</definedName>
    <definedName name="THDT_CT_XOM_NOI" localSheetId="1">#REF!</definedName>
    <definedName name="THDT_CT_XOM_NOI" localSheetId="6">#REF!</definedName>
    <definedName name="THDT_CT_XOM_NOI" localSheetId="7">#REF!</definedName>
    <definedName name="THDT_CT_XOM_NOI">#REF!</definedName>
    <definedName name="THDT_HT_DAO_THUONG" localSheetId="1">#REF!</definedName>
    <definedName name="THDT_HT_DAO_THUONG" localSheetId="6">#REF!</definedName>
    <definedName name="THDT_HT_DAO_THUONG" localSheetId="7">#REF!</definedName>
    <definedName name="THDT_HT_DAO_THUONG">#REF!</definedName>
    <definedName name="THDT_HT_XOM_NOI" localSheetId="1">#REF!</definedName>
    <definedName name="THDT_HT_XOM_NOI" localSheetId="6">#REF!</definedName>
    <definedName name="THDT_HT_XOM_NOI" localSheetId="7">#REF!</definedName>
    <definedName name="THDT_HT_XOM_NOI">#REF!</definedName>
    <definedName name="THDT_NPP_XOM_NOI" localSheetId="1">#REF!</definedName>
    <definedName name="THDT_NPP_XOM_NOI" localSheetId="6">#REF!</definedName>
    <definedName name="THDT_NPP_XOM_NOI" localSheetId="7">#REF!</definedName>
    <definedName name="THDT_NPP_XOM_NOI">#REF!</definedName>
    <definedName name="THDT_TBA_XOM_NOI" localSheetId="1">#REF!</definedName>
    <definedName name="THDT_TBA_XOM_NOI" localSheetId="6">#REF!</definedName>
    <definedName name="THDT_TBA_XOM_NOI" localSheetId="7">#REF!</definedName>
    <definedName name="THDT_TBA_XOM_NOI">#REF!</definedName>
    <definedName name="thep" localSheetId="1">#REF!</definedName>
    <definedName name="thep" localSheetId="6">#REF!</definedName>
    <definedName name="thep" localSheetId="7">#REF!</definedName>
    <definedName name="thep">#REF!</definedName>
    <definedName name="thepban" localSheetId="1">#REF!</definedName>
    <definedName name="thepban" localSheetId="6">#REF!</definedName>
    <definedName name="thepban" localSheetId="7">#REF!</definedName>
    <definedName name="thepban">#REF!</definedName>
    <definedName name="thepgoc25_60" localSheetId="1">#REF!</definedName>
    <definedName name="thepgoc25_60" localSheetId="6">#REF!</definedName>
    <definedName name="thepgoc25_60" localSheetId="7">#REF!</definedName>
    <definedName name="thepgoc25_60">#REF!</definedName>
    <definedName name="thepgoc63_75" localSheetId="1">#REF!</definedName>
    <definedName name="thepgoc63_75" localSheetId="6">#REF!</definedName>
    <definedName name="thepgoc63_75" localSheetId="7">#REF!</definedName>
    <definedName name="thepgoc63_75">#REF!</definedName>
    <definedName name="thepgoc80_100" localSheetId="1">#REF!</definedName>
    <definedName name="thepgoc80_100" localSheetId="6">#REF!</definedName>
    <definedName name="thepgoc80_100" localSheetId="7">#REF!</definedName>
    <definedName name="thepgoc80_100">#REF!</definedName>
    <definedName name="thepma">10500</definedName>
    <definedName name="thepnaphl" localSheetId="1">#REF!</definedName>
    <definedName name="thepnaphl" localSheetId="6">#REF!</definedName>
    <definedName name="thepnaphl" localSheetId="7">#REF!</definedName>
    <definedName name="thepnaphl">#REF!</definedName>
    <definedName name="theptron" localSheetId="1">#REF!</definedName>
    <definedName name="theptron" localSheetId="6">#REF!</definedName>
    <definedName name="theptron" localSheetId="7">#REF!</definedName>
    <definedName name="theptron">#REF!</definedName>
    <definedName name="theptron12" localSheetId="1">#REF!</definedName>
    <definedName name="theptron12" localSheetId="6">#REF!</definedName>
    <definedName name="theptron12" localSheetId="7">#REF!</definedName>
    <definedName name="theptron12">#REF!</definedName>
    <definedName name="theptron14_22" localSheetId="1">#REF!</definedName>
    <definedName name="theptron14_22" localSheetId="6">#REF!</definedName>
    <definedName name="theptron14_22" localSheetId="7">#REF!</definedName>
    <definedName name="theptron14_22">#REF!</definedName>
    <definedName name="theptron6_8" localSheetId="1">#REF!</definedName>
    <definedName name="theptron6_8" localSheetId="6">#REF!</definedName>
    <definedName name="theptron6_8" localSheetId="7">#REF!</definedName>
    <definedName name="theptron6_8">#REF!</definedName>
    <definedName name="thetichck" localSheetId="1">#REF!</definedName>
    <definedName name="thetichck" localSheetId="6">#REF!</definedName>
    <definedName name="thetichck" localSheetId="7">#REF!</definedName>
    <definedName name="thetichck">#REF!</definedName>
    <definedName name="THGO1pnc" localSheetId="1">#REF!</definedName>
    <definedName name="THGO1pnc" localSheetId="6">#REF!</definedName>
    <definedName name="THGO1pnc" localSheetId="7">#REF!</definedName>
    <definedName name="THGO1pnc">#REF!</definedName>
    <definedName name="thht" localSheetId="1">#REF!</definedName>
    <definedName name="thht" localSheetId="6">#REF!</definedName>
    <definedName name="thht" localSheetId="7">#REF!</definedName>
    <definedName name="thht">#REF!</definedName>
    <definedName name="THI" localSheetId="1">#REF!</definedName>
    <definedName name="THI" localSheetId="6">#REF!</definedName>
    <definedName name="THI" localSheetId="7">#REF!</definedName>
    <definedName name="THI">#REF!</definedName>
    <definedName name="THkinhPhiToanBo" localSheetId="1">#REF!</definedName>
    <definedName name="THkinhPhiToanBo" localSheetId="6">#REF!</definedName>
    <definedName name="THkinhPhiToanBo" localSheetId="7">#REF!</definedName>
    <definedName name="THkinhPhiToanBo">#REF!</definedName>
    <definedName name="THKL" localSheetId="22" hidden="1">{"'Sheet1'!$L$16"}</definedName>
    <definedName name="THKL" localSheetId="24" hidden="1">{"'Sheet1'!$L$16"}</definedName>
    <definedName name="THKL" hidden="1">{"'Sheet1'!$L$16"}</definedName>
    <definedName name="thkl2" localSheetId="22" hidden="1">{"'Sheet1'!$L$16"}</definedName>
    <definedName name="thkl2" localSheetId="24" hidden="1">{"'Sheet1'!$L$16"}</definedName>
    <definedName name="thkl2" hidden="1">{"'Sheet1'!$L$16"}</definedName>
    <definedName name="thkl3" localSheetId="22" hidden="1">{"'Sheet1'!$L$16"}</definedName>
    <definedName name="thkl3" localSheetId="24" hidden="1">{"'Sheet1'!$L$16"}</definedName>
    <definedName name="thkl3" hidden="1">{"'Sheet1'!$L$16"}</definedName>
    <definedName name="thkp3" localSheetId="1">#REF!</definedName>
    <definedName name="thkp3" localSheetId="6">#REF!</definedName>
    <definedName name="thkp3" localSheetId="7">#REF!</definedName>
    <definedName name="thkp3">#REF!</definedName>
    <definedName name="Þmong" localSheetId="1">#REF!</definedName>
    <definedName name="Þmong" localSheetId="6">#REF!</definedName>
    <definedName name="Þmong" localSheetId="7">#REF!</definedName>
    <definedName name="Þmong">#REF!</definedName>
    <definedName name="ÞNXoldk" localSheetId="1">#REF!</definedName>
    <definedName name="ÞNXoldk" localSheetId="6">#REF!</definedName>
    <definedName name="ÞNXoldk" localSheetId="7">#REF!</definedName>
    <definedName name="ÞNXoldk">#REF!</definedName>
    <definedName name="thongso" localSheetId="1">#REF!</definedName>
    <definedName name="thongso" localSheetId="6">#REF!</definedName>
    <definedName name="thongso" localSheetId="7">#REF!</definedName>
    <definedName name="thongso">#REF!</definedName>
    <definedName name="THOP">"THOP"</definedName>
    <definedName name="Þsan" localSheetId="1">#REF!</definedName>
    <definedName name="Þsan" localSheetId="6">#REF!</definedName>
    <definedName name="Þsan" localSheetId="7">#REF!</definedName>
    <definedName name="Þsan">#REF!</definedName>
    <definedName name="THT" localSheetId="1">#REF!</definedName>
    <definedName name="THT" localSheetId="6">#REF!</definedName>
    <definedName name="THT" localSheetId="7">#REF!</definedName>
    <definedName name="THT">#REF!</definedName>
    <definedName name="thtich1" localSheetId="1">#REF!</definedName>
    <definedName name="thtich1" localSheetId="6">#REF!</definedName>
    <definedName name="thtich1" localSheetId="7">#REF!</definedName>
    <definedName name="thtich1">#REF!</definedName>
    <definedName name="thtich2" localSheetId="1">#REF!</definedName>
    <definedName name="thtich2" localSheetId="6">#REF!</definedName>
    <definedName name="thtich2" localSheetId="7">#REF!</definedName>
    <definedName name="thtich2">#REF!</definedName>
    <definedName name="thtich3" localSheetId="1">#REF!</definedName>
    <definedName name="thtich3" localSheetId="6">#REF!</definedName>
    <definedName name="thtich3" localSheetId="7">#REF!</definedName>
    <definedName name="thtich3">#REF!</definedName>
    <definedName name="thtich4" localSheetId="1">#REF!</definedName>
    <definedName name="thtich4" localSheetId="6">#REF!</definedName>
    <definedName name="thtich4" localSheetId="7">#REF!</definedName>
    <definedName name="thtich4">#REF!</definedName>
    <definedName name="thtich5" localSheetId="1">#REF!</definedName>
    <definedName name="thtich5" localSheetId="6">#REF!</definedName>
    <definedName name="thtich5" localSheetId="7">#REF!</definedName>
    <definedName name="thtich5">#REF!</definedName>
    <definedName name="thtich6" localSheetId="1">#REF!</definedName>
    <definedName name="thtich6" localSheetId="6">#REF!</definedName>
    <definedName name="thtich6" localSheetId="7">#REF!</definedName>
    <definedName name="thtich6">#REF!</definedName>
    <definedName name="THTLMcap" localSheetId="1">#REF!</definedName>
    <definedName name="THTLMcap" localSheetId="6">#REF!</definedName>
    <definedName name="THTLMcap" localSheetId="7">#REF!</definedName>
    <definedName name="THTLMcap">#REF!</definedName>
    <definedName name="THToanBo" localSheetId="1">#REF!</definedName>
    <definedName name="THToanBo" localSheetId="6">#REF!</definedName>
    <definedName name="THToanBo" localSheetId="7">#REF!</definedName>
    <definedName name="THToanBo">#REF!</definedName>
    <definedName name="thtt" localSheetId="1">#REF!</definedName>
    <definedName name="thtt" localSheetId="6">#REF!</definedName>
    <definedName name="thtt" localSheetId="7">#REF!</definedName>
    <definedName name="thtt">#REF!</definedName>
    <definedName name="thu" localSheetId="22" hidden="1">{"'Sheet1'!$L$16"}</definedName>
    <definedName name="thu" localSheetId="24" hidden="1">{"'Sheet1'!$L$16"}</definedName>
    <definedName name="thu" hidden="1">{"'Sheet1'!$L$16"}</definedName>
    <definedName name="Thu.von.dot1" localSheetId="1">#REF!</definedName>
    <definedName name="Thu.von.dot1" localSheetId="6">#REF!</definedName>
    <definedName name="Thu.von.dot1" localSheetId="7">#REF!</definedName>
    <definedName name="Thu.von.dot1">#REF!</definedName>
    <definedName name="Thu.von.dot2" localSheetId="1">#REF!</definedName>
    <definedName name="Thu.von.dot2" localSheetId="6">#REF!</definedName>
    <definedName name="Thu.von.dot2" localSheetId="7">#REF!</definedName>
    <definedName name="Thu.von.dot2">#REF!</definedName>
    <definedName name="Thu.von.dot3" localSheetId="1">#REF!</definedName>
    <definedName name="Thu.von.dot3" localSheetId="6">#REF!</definedName>
    <definedName name="Thu.von.dot3" localSheetId="7">#REF!</definedName>
    <definedName name="Thu.von.dot3">#REF!</definedName>
    <definedName name="Thu.von.dot4" localSheetId="1">#REF!</definedName>
    <definedName name="Thu.von.dot4" localSheetId="6">#REF!</definedName>
    <definedName name="Thu.von.dot4" localSheetId="7">#REF!</definedName>
    <definedName name="Thu.von.dot4">#REF!</definedName>
    <definedName name="Thu.von.dot5" localSheetId="1">#REF!</definedName>
    <definedName name="Thu.von.dot5" localSheetId="6">#REF!</definedName>
    <definedName name="Thu.von.dot5" localSheetId="7">#REF!</definedName>
    <definedName name="Thu.von.dot5">#REF!</definedName>
    <definedName name="thue">6</definedName>
    <definedName name="thuocno" localSheetId="1">#REF!</definedName>
    <definedName name="thuocno" localSheetId="6">#REF!</definedName>
    <definedName name="thuocno" localSheetId="7">#REF!</definedName>
    <definedName name="thuocno">#REF!</definedName>
    <definedName name="Thuvondot5" localSheetId="1">#REF!</definedName>
    <definedName name="Thuvondot5" localSheetId="6">#REF!</definedName>
    <definedName name="Thuvondot5" localSheetId="7">#REF!</definedName>
    <definedName name="Thuvondot5">#REF!</definedName>
    <definedName name="thuy" localSheetId="22" hidden="1">{"'Sheet1'!$L$16"}</definedName>
    <definedName name="thuy" localSheetId="24" hidden="1">{"'Sheet1'!$L$16"}</definedName>
    <definedName name="thuy" hidden="1">{"'Sheet1'!$L$16"}</definedName>
    <definedName name="Thừa_Thiên_Huế" localSheetId="1">#REF!</definedName>
    <definedName name="Thừa_Thiên_Huế" localSheetId="6">#REF!</definedName>
    <definedName name="Thừa_Thiên_Huế" localSheetId="7">#REF!</definedName>
    <definedName name="Thừa_Thiên_Huế">#REF!</definedName>
    <definedName name="THXD2" localSheetId="22" hidden="1">{"'Sheet1'!$L$16"}</definedName>
    <definedName name="THXD2" localSheetId="24" hidden="1">{"'Sheet1'!$L$16"}</definedName>
    <definedName name="THXD2" hidden="1">{"'Sheet1'!$L$16"}</definedName>
    <definedName name="tr_" localSheetId="1">#REF!</definedName>
    <definedName name="tr_" localSheetId="6">#REF!</definedName>
    <definedName name="tr_" localSheetId="7">#REF!</definedName>
    <definedName name="tr_">#REF!</definedName>
    <definedName name="TR10HT" localSheetId="1">#REF!</definedName>
    <definedName name="TR10HT" localSheetId="6">#REF!</definedName>
    <definedName name="TR10HT" localSheetId="7">#REF!</definedName>
    <definedName name="TR10HT">#REF!</definedName>
    <definedName name="TR11HT" localSheetId="1">#REF!</definedName>
    <definedName name="TR11HT" localSheetId="6">#REF!</definedName>
    <definedName name="TR11HT" localSheetId="7">#REF!</definedName>
    <definedName name="TR11HT">#REF!</definedName>
    <definedName name="TR12HT" localSheetId="1">#REF!</definedName>
    <definedName name="TR12HT" localSheetId="6">#REF!</definedName>
    <definedName name="TR12HT" localSheetId="7">#REF!</definedName>
    <definedName name="TR12HT">#REF!</definedName>
    <definedName name="TR13HT" localSheetId="1">#REF!</definedName>
    <definedName name="TR13HT" localSheetId="6">#REF!</definedName>
    <definedName name="TR13HT" localSheetId="7">#REF!</definedName>
    <definedName name="TR13HT">#REF!</definedName>
    <definedName name="TR14HT" localSheetId="1">#REF!</definedName>
    <definedName name="TR14HT" localSheetId="6">#REF!</definedName>
    <definedName name="TR14HT" localSheetId="7">#REF!</definedName>
    <definedName name="TR14HT">#REF!</definedName>
    <definedName name="TR17HT" localSheetId="1">#REF!</definedName>
    <definedName name="TR17HT" localSheetId="6">#REF!</definedName>
    <definedName name="TR17HT" localSheetId="7">#REF!</definedName>
    <definedName name="TR17HT">#REF!</definedName>
    <definedName name="TR18HT" localSheetId="1">#REF!</definedName>
    <definedName name="TR18HT" localSheetId="6">#REF!</definedName>
    <definedName name="TR18HT" localSheetId="7">#REF!</definedName>
    <definedName name="TR18HT">#REF!</definedName>
    <definedName name="TR1HT" localSheetId="1">#REF!</definedName>
    <definedName name="TR1HT" localSheetId="6">#REF!</definedName>
    <definedName name="TR1HT" localSheetId="7">#REF!</definedName>
    <definedName name="TR1HT">#REF!</definedName>
    <definedName name="TR21HT" localSheetId="1">#REF!</definedName>
    <definedName name="TR21HT" localSheetId="6">#REF!</definedName>
    <definedName name="TR21HT" localSheetId="7">#REF!</definedName>
    <definedName name="TR21HT">#REF!</definedName>
    <definedName name="TR22HT" localSheetId="1">#REF!</definedName>
    <definedName name="TR22HT" localSheetId="6">#REF!</definedName>
    <definedName name="TR22HT" localSheetId="7">#REF!</definedName>
    <definedName name="TR22HT">#REF!</definedName>
    <definedName name="TR23HT" localSheetId="1">#REF!</definedName>
    <definedName name="TR23HT" localSheetId="6">#REF!</definedName>
    <definedName name="TR23HT" localSheetId="7">#REF!</definedName>
    <definedName name="TR23HT">#REF!</definedName>
    <definedName name="TR24HT" localSheetId="1">#REF!</definedName>
    <definedName name="TR24HT" localSheetId="6">#REF!</definedName>
    <definedName name="TR24HT" localSheetId="7">#REF!</definedName>
    <definedName name="TR24HT">#REF!</definedName>
    <definedName name="TR25HT" localSheetId="1">#REF!</definedName>
    <definedName name="TR25HT" localSheetId="6">#REF!</definedName>
    <definedName name="TR25HT" localSheetId="7">#REF!</definedName>
    <definedName name="TR25HT">#REF!</definedName>
    <definedName name="TR26HT" localSheetId="1">#REF!</definedName>
    <definedName name="TR26HT" localSheetId="6">#REF!</definedName>
    <definedName name="TR26HT" localSheetId="7">#REF!</definedName>
    <definedName name="TR26HT">#REF!</definedName>
    <definedName name="TR2HT" localSheetId="1">#REF!</definedName>
    <definedName name="TR2HT" localSheetId="6">#REF!</definedName>
    <definedName name="TR2HT" localSheetId="7">#REF!</definedName>
    <definedName name="TR2HT">#REF!</definedName>
    <definedName name="TR3HT" localSheetId="1">#REF!</definedName>
    <definedName name="TR3HT" localSheetId="6">#REF!</definedName>
    <definedName name="TR3HT" localSheetId="7">#REF!</definedName>
    <definedName name="TR3HT">#REF!</definedName>
    <definedName name="TR4HT" localSheetId="1">#REF!</definedName>
    <definedName name="TR4HT" localSheetId="6">#REF!</definedName>
    <definedName name="TR4HT" localSheetId="7">#REF!</definedName>
    <definedName name="TR4HT">#REF!</definedName>
    <definedName name="TR5HT" localSheetId="1">#REF!</definedName>
    <definedName name="TR5HT" localSheetId="6">#REF!</definedName>
    <definedName name="TR5HT" localSheetId="7">#REF!</definedName>
    <definedName name="TR5HT">#REF!</definedName>
    <definedName name="TR6HT" localSheetId="1">#REF!</definedName>
    <definedName name="TR6HT" localSheetId="6">#REF!</definedName>
    <definedName name="TR6HT" localSheetId="7">#REF!</definedName>
    <definedName name="TR6HT">#REF!</definedName>
    <definedName name="TR7HT" localSheetId="1">#REF!</definedName>
    <definedName name="TR7HT" localSheetId="6">#REF!</definedName>
    <definedName name="TR7HT" localSheetId="7">#REF!</definedName>
    <definedName name="TR7HT">#REF!</definedName>
    <definedName name="TR8HT" localSheetId="1">#REF!</definedName>
    <definedName name="TR8HT" localSheetId="6">#REF!</definedName>
    <definedName name="TR8HT" localSheetId="7">#REF!</definedName>
    <definedName name="TR8HT">#REF!</definedName>
    <definedName name="TR9HT" localSheetId="1">#REF!</definedName>
    <definedName name="TR9HT" localSheetId="6">#REF!</definedName>
    <definedName name="TR9HT" localSheetId="7">#REF!</definedName>
    <definedName name="TR9HT">#REF!</definedName>
    <definedName name="Tra_Cot" localSheetId="1">#REF!</definedName>
    <definedName name="Tra_Cot" localSheetId="6">#REF!</definedName>
    <definedName name="Tra_Cot" localSheetId="7">#REF!</definedName>
    <definedName name="Tra_Cot">#REF!</definedName>
    <definedName name="Tra_DM_su_dung" localSheetId="1">#REF!</definedName>
    <definedName name="Tra_DM_su_dung" localSheetId="6">#REF!</definedName>
    <definedName name="Tra_DM_su_dung" localSheetId="7">#REF!</definedName>
    <definedName name="Tra_DM_su_dung">#REF!</definedName>
    <definedName name="Tra_DM_su_dung_cau" localSheetId="1">#REF!</definedName>
    <definedName name="Tra_DM_su_dung_cau" localSheetId="6">#REF!</definedName>
    <definedName name="Tra_DM_su_dung_cau" localSheetId="7">#REF!</definedName>
    <definedName name="Tra_DM_su_dung_cau">#REF!</definedName>
    <definedName name="Tra_don_gia_KS" localSheetId="1">#REF!</definedName>
    <definedName name="Tra_don_gia_KS" localSheetId="6">#REF!</definedName>
    <definedName name="Tra_don_gia_KS" localSheetId="7">#REF!</definedName>
    <definedName name="Tra_don_gia_KS">#REF!</definedName>
    <definedName name="Tra_DTCT" localSheetId="1">#REF!</definedName>
    <definedName name="Tra_DTCT" localSheetId="6">#REF!</definedName>
    <definedName name="Tra_DTCT" localSheetId="7">#REF!</definedName>
    <definedName name="Tra_DTCT">#REF!</definedName>
    <definedName name="Tra_gtxl_cong" localSheetId="1">#REF!</definedName>
    <definedName name="Tra_gtxl_cong" localSheetId="6">#REF!</definedName>
    <definedName name="Tra_gtxl_cong" localSheetId="7">#REF!</definedName>
    <definedName name="Tra_gtxl_cong">#REF!</definedName>
    <definedName name="Tra_gia" localSheetId="1">#REF!</definedName>
    <definedName name="Tra_gia" localSheetId="6">#REF!</definedName>
    <definedName name="Tra_gia" localSheetId="7">#REF!</definedName>
    <definedName name="Tra_gia">#REF!</definedName>
    <definedName name="Tra_T_le_1" localSheetId="1">#REF!</definedName>
    <definedName name="Tra_T_le_1" localSheetId="6">#REF!</definedName>
    <definedName name="Tra_T_le_1" localSheetId="7">#REF!</definedName>
    <definedName name="Tra_T_le_1">#REF!</definedName>
    <definedName name="Tra_ten_cong" localSheetId="1">#REF!</definedName>
    <definedName name="Tra_ten_cong" localSheetId="6">#REF!</definedName>
    <definedName name="Tra_ten_cong" localSheetId="7">#REF!</definedName>
    <definedName name="Tra_ten_cong">#REF!</definedName>
    <definedName name="Tra_tim_hang_mucPT_trung" localSheetId="1">#REF!</definedName>
    <definedName name="Tra_tim_hang_mucPT_trung" localSheetId="6">#REF!</definedName>
    <definedName name="Tra_tim_hang_mucPT_trung" localSheetId="7">#REF!</definedName>
    <definedName name="Tra_tim_hang_mucPT_trung">#REF!</definedName>
    <definedName name="Tra_TL" localSheetId="1">#REF!</definedName>
    <definedName name="Tra_TL" localSheetId="6">#REF!</definedName>
    <definedName name="Tra_TL" localSheetId="7">#REF!</definedName>
    <definedName name="Tra_TL">#REF!</definedName>
    <definedName name="Tra_ty_le" localSheetId="1">#REF!</definedName>
    <definedName name="Tra_ty_le" localSheetId="6">#REF!</definedName>
    <definedName name="Tra_ty_le" localSheetId="7">#REF!</definedName>
    <definedName name="Tra_ty_le">#REF!</definedName>
    <definedName name="Tra_ty_le2" localSheetId="1">#REF!</definedName>
    <definedName name="Tra_ty_le2" localSheetId="6">#REF!</definedName>
    <definedName name="Tra_ty_le2" localSheetId="7">#REF!</definedName>
    <definedName name="Tra_ty_le2">#REF!</definedName>
    <definedName name="Tra_ty_le3" localSheetId="1">#REF!</definedName>
    <definedName name="Tra_ty_le3" localSheetId="6">#REF!</definedName>
    <definedName name="Tra_ty_le3" localSheetId="7">#REF!</definedName>
    <definedName name="Tra_ty_le3">#REF!</definedName>
    <definedName name="Tra_ty_le4" localSheetId="1">#REF!</definedName>
    <definedName name="Tra_ty_le4" localSheetId="6">#REF!</definedName>
    <definedName name="Tra_ty_le4" localSheetId="7">#REF!</definedName>
    <definedName name="Tra_ty_le4">#REF!</definedName>
    <definedName name="Tra_ty_le5" localSheetId="1">#REF!</definedName>
    <definedName name="Tra_ty_le5" localSheetId="6">#REF!</definedName>
    <definedName name="Tra_ty_le5" localSheetId="7">#REF!</definedName>
    <definedName name="Tra_ty_le5">#REF!</definedName>
    <definedName name="TRA_VAT_LIEU" localSheetId="1">#REF!</definedName>
    <definedName name="TRA_VAT_LIEU" localSheetId="6">#REF!</definedName>
    <definedName name="TRA_VAT_LIEU" localSheetId="7">#REF!</definedName>
    <definedName name="TRA_VAT_LIEU">#REF!</definedName>
    <definedName name="Trà_Vinh" localSheetId="1">#REF!</definedName>
    <definedName name="Trà_Vinh" localSheetId="6">#REF!</definedName>
    <definedName name="Trà_Vinh" localSheetId="7">#REF!</definedName>
    <definedName name="Trà_Vinh">#REF!</definedName>
    <definedName name="TRA_VL" localSheetId="1">#REF!</definedName>
    <definedName name="TRA_VL" localSheetId="6">#REF!</definedName>
    <definedName name="TRA_VL" localSheetId="7">#REF!</definedName>
    <definedName name="TRA_VL">#REF!</definedName>
    <definedName name="tra_vl1" localSheetId="1">#REF!</definedName>
    <definedName name="tra_vl1" localSheetId="6">#REF!</definedName>
    <definedName name="tra_vl1" localSheetId="7">#REF!</definedName>
    <definedName name="tra_vl1">#REF!</definedName>
    <definedName name="tra_xlbtn" localSheetId="1">#REF!</definedName>
    <definedName name="tra_xlbtn" localSheetId="6">#REF!</definedName>
    <definedName name="tra_xlbtn" localSheetId="7">#REF!</definedName>
    <definedName name="tra_xlbtn">#REF!</definedName>
    <definedName name="traA103" localSheetId="1">#REF!</definedName>
    <definedName name="traA103" localSheetId="6">#REF!</definedName>
    <definedName name="traA103" localSheetId="7">#REF!</definedName>
    <definedName name="traA103">#REF!</definedName>
    <definedName name="trab" localSheetId="1">#REF!</definedName>
    <definedName name="trab" localSheetId="6">#REF!</definedName>
    <definedName name="trab" localSheetId="7">#REF!</definedName>
    <definedName name="trab">#REF!</definedName>
    <definedName name="trabtn" localSheetId="1">#REF!</definedName>
    <definedName name="trabtn" localSheetId="6">#REF!</definedName>
    <definedName name="trabtn" localSheetId="7">#REF!</definedName>
    <definedName name="trabtn">#REF!</definedName>
    <definedName name="Tracp" localSheetId="1">#REF!</definedName>
    <definedName name="Tracp" localSheetId="6">#REF!</definedName>
    <definedName name="Tracp" localSheetId="7">#REF!</definedName>
    <definedName name="Tracp">#REF!</definedName>
    <definedName name="TraDAH_H" localSheetId="1">#REF!</definedName>
    <definedName name="TraDAH_H" localSheetId="6">#REF!</definedName>
    <definedName name="TraDAH_H" localSheetId="7">#REF!</definedName>
    <definedName name="TraDAH_H">#REF!</definedName>
    <definedName name="TRADE2" localSheetId="1">#REF!</definedName>
    <definedName name="TRADE2" localSheetId="6">#REF!</definedName>
    <definedName name="TRADE2" localSheetId="7">#REF!</definedName>
    <definedName name="TRADE2">#REF!</definedName>
    <definedName name="TraK" localSheetId="1">#REF!</definedName>
    <definedName name="TraK" localSheetId="6">#REF!</definedName>
    <definedName name="TraK" localSheetId="7">#REF!</definedName>
    <definedName name="TraK">#REF!</definedName>
    <definedName name="TRAM" localSheetId="1">#REF!</definedName>
    <definedName name="TRAM" localSheetId="6">#REF!</definedName>
    <definedName name="TRAM" localSheetId="7">#REF!</definedName>
    <definedName name="TRAM">#REF!</definedName>
    <definedName name="tramatcong1" localSheetId="1">#REF!</definedName>
    <definedName name="tramatcong1" localSheetId="6">#REF!</definedName>
    <definedName name="tramatcong1" localSheetId="7">#REF!</definedName>
    <definedName name="tramatcong1">#REF!</definedName>
    <definedName name="tramatcong2" localSheetId="1">#REF!</definedName>
    <definedName name="tramatcong2" localSheetId="6">#REF!</definedName>
    <definedName name="tramatcong2" localSheetId="7">#REF!</definedName>
    <definedName name="tramatcong2">#REF!</definedName>
    <definedName name="trambt60" localSheetId="1">#REF!</definedName>
    <definedName name="trambt60" localSheetId="6">#REF!</definedName>
    <definedName name="trambt60" localSheetId="7">#REF!</definedName>
    <definedName name="trambt60">#REF!</definedName>
    <definedName name="tramtbtn25" localSheetId="1">#REF!</definedName>
    <definedName name="tramtbtn25" localSheetId="6">#REF!</definedName>
    <definedName name="tramtbtn25" localSheetId="7">#REF!</definedName>
    <definedName name="tramtbtn25">#REF!</definedName>
    <definedName name="tramtbtn30" localSheetId="1">#REF!</definedName>
    <definedName name="tramtbtn30" localSheetId="6">#REF!</definedName>
    <definedName name="tramtbtn30" localSheetId="7">#REF!</definedName>
    <definedName name="tramtbtn30">#REF!</definedName>
    <definedName name="tramtbtn40" localSheetId="1">#REF!</definedName>
    <definedName name="tramtbtn40" localSheetId="6">#REF!</definedName>
    <definedName name="tramtbtn40" localSheetId="7">#REF!</definedName>
    <definedName name="tramtbtn40">#REF!</definedName>
    <definedName name="tramtbtn50" localSheetId="1">#REF!</definedName>
    <definedName name="tramtbtn50" localSheetId="6">#REF!</definedName>
    <definedName name="tramtbtn50" localSheetId="7">#REF!</definedName>
    <definedName name="tramtbtn50">#REF!</definedName>
    <definedName name="tramtbtn60" localSheetId="1">#REF!</definedName>
    <definedName name="tramtbtn60" localSheetId="6">#REF!</definedName>
    <definedName name="tramtbtn60" localSheetId="7">#REF!</definedName>
    <definedName name="tramtbtn60">#REF!</definedName>
    <definedName name="tramtbtn80" localSheetId="1">#REF!</definedName>
    <definedName name="tramtbtn80" localSheetId="6">#REF!</definedName>
    <definedName name="tramtbtn80" localSheetId="7">#REF!</definedName>
    <definedName name="tramtbtn80">#REF!</definedName>
    <definedName name="trang" localSheetId="22" hidden="1">{#N/A,#N/A,FALSE,"Chi tiÆt"}</definedName>
    <definedName name="trang" localSheetId="24" hidden="1">{#N/A,#N/A,FALSE,"Chi tiÆt"}</definedName>
    <definedName name="trang" hidden="1">{#N/A,#N/A,FALSE,"Chi tiÆt"}</definedName>
    <definedName name="tranhietdo" localSheetId="1">#REF!</definedName>
    <definedName name="tranhietdo" localSheetId="6">#REF!</definedName>
    <definedName name="tranhietdo" localSheetId="7">#REF!</definedName>
    <definedName name="tranhietdo">#REF!</definedName>
    <definedName name="tratyle" localSheetId="1">#REF!</definedName>
    <definedName name="tratyle" localSheetId="6">#REF!</definedName>
    <definedName name="tratyle" localSheetId="7">#REF!</definedName>
    <definedName name="tratyle">#REF!</definedName>
    <definedName name="TRAvH" localSheetId="1">#REF!</definedName>
    <definedName name="TRAvH" localSheetId="6">#REF!</definedName>
    <definedName name="TRAvH" localSheetId="7">#REF!</definedName>
    <definedName name="TRAvH">#REF!</definedName>
    <definedName name="TRAVL" localSheetId="1">#REF!</definedName>
    <definedName name="TRAVL" localSheetId="6">#REF!</definedName>
    <definedName name="TRAVL" localSheetId="7">#REF!</definedName>
    <definedName name="TRAVL">#REF!</definedName>
    <definedName name="TRHT" localSheetId="1">#REF!</definedName>
    <definedName name="TRHT" localSheetId="6">#REF!</definedName>
    <definedName name="TRHT" localSheetId="7">#REF!</definedName>
    <definedName name="TRHT">#REF!</definedName>
    <definedName name="TRISO" localSheetId="1">#REF!</definedName>
    <definedName name="TRISO" localSheetId="6">#REF!</definedName>
    <definedName name="TRISO" localSheetId="7">#REF!</definedName>
    <definedName name="TRISO">#REF!</definedName>
    <definedName name="tron250" localSheetId="1">#REF!</definedName>
    <definedName name="tron250" localSheetId="6">#REF!</definedName>
    <definedName name="tron250" localSheetId="7">#REF!</definedName>
    <definedName name="tron250">#REF!</definedName>
    <definedName name="tron25th" localSheetId="1">#REF!</definedName>
    <definedName name="tron25th" localSheetId="6">#REF!</definedName>
    <definedName name="tron25th" localSheetId="7">#REF!</definedName>
    <definedName name="tron25th">#REF!</definedName>
    <definedName name="tron60th" localSheetId="1">#REF!</definedName>
    <definedName name="tron60th" localSheetId="6">#REF!</definedName>
    <definedName name="tron60th" localSheetId="7">#REF!</definedName>
    <definedName name="tron60th">#REF!</definedName>
    <definedName name="tronbetong100" localSheetId="1">#REF!</definedName>
    <definedName name="tronbetong100" localSheetId="6">#REF!</definedName>
    <definedName name="tronbetong100" localSheetId="7">#REF!</definedName>
    <definedName name="tronbetong100">#REF!</definedName>
    <definedName name="tronbetong1150" localSheetId="1">#REF!</definedName>
    <definedName name="tronbetong1150" localSheetId="6">#REF!</definedName>
    <definedName name="tronbetong1150" localSheetId="7">#REF!</definedName>
    <definedName name="tronbetong1150">#REF!</definedName>
    <definedName name="tronbetong150" localSheetId="1">#REF!</definedName>
    <definedName name="tronbetong150" localSheetId="6">#REF!</definedName>
    <definedName name="tronbetong150" localSheetId="7">#REF!</definedName>
    <definedName name="tronbetong150">#REF!</definedName>
    <definedName name="tronbetong1600" localSheetId="1">#REF!</definedName>
    <definedName name="tronbetong1600" localSheetId="6">#REF!</definedName>
    <definedName name="tronbetong1600" localSheetId="7">#REF!</definedName>
    <definedName name="tronbetong1600">#REF!</definedName>
    <definedName name="tronbetong200" localSheetId="1">#REF!</definedName>
    <definedName name="tronbetong200" localSheetId="6">#REF!</definedName>
    <definedName name="tronbetong200" localSheetId="7">#REF!</definedName>
    <definedName name="tronbetong200">#REF!</definedName>
    <definedName name="tronbetong250" localSheetId="1">#REF!</definedName>
    <definedName name="tronbetong250" localSheetId="6">#REF!</definedName>
    <definedName name="tronbetong250" localSheetId="7">#REF!</definedName>
    <definedName name="tronbetong250">#REF!</definedName>
    <definedName name="tronbetong425" localSheetId="1">#REF!</definedName>
    <definedName name="tronbetong425" localSheetId="6">#REF!</definedName>
    <definedName name="tronbetong425" localSheetId="7">#REF!</definedName>
    <definedName name="tronbetong425">#REF!</definedName>
    <definedName name="tronbetong500" localSheetId="1">#REF!</definedName>
    <definedName name="tronbetong500" localSheetId="6">#REF!</definedName>
    <definedName name="tronbetong500" localSheetId="7">#REF!</definedName>
    <definedName name="tronbetong500">#REF!</definedName>
    <definedName name="tronbetong800" localSheetId="1">#REF!</definedName>
    <definedName name="tronbetong800" localSheetId="6">#REF!</definedName>
    <definedName name="tronbetong800" localSheetId="7">#REF!</definedName>
    <definedName name="tronbetong800">#REF!</definedName>
    <definedName name="tronbt250" localSheetId="1">#REF!</definedName>
    <definedName name="tronbt250" localSheetId="6">#REF!</definedName>
    <definedName name="tronbt250" localSheetId="7">#REF!</definedName>
    <definedName name="tronbt250">#REF!</definedName>
    <definedName name="tronvua110" localSheetId="1">#REF!</definedName>
    <definedName name="tronvua110" localSheetId="6">#REF!</definedName>
    <definedName name="tronvua110" localSheetId="7">#REF!</definedName>
    <definedName name="tronvua110">#REF!</definedName>
    <definedName name="tronvua150" localSheetId="1">#REF!</definedName>
    <definedName name="tronvua150" localSheetId="6">#REF!</definedName>
    <definedName name="tronvua150" localSheetId="7">#REF!</definedName>
    <definedName name="tronvua150">#REF!</definedName>
    <definedName name="tronvua200" localSheetId="1">#REF!</definedName>
    <definedName name="tronvua200" localSheetId="6">#REF!</definedName>
    <definedName name="tronvua200" localSheetId="7">#REF!</definedName>
    <definedName name="tronvua200">#REF!</definedName>
    <definedName name="tronvua250" localSheetId="1">#REF!</definedName>
    <definedName name="tronvua250" localSheetId="6">#REF!</definedName>
    <definedName name="tronvua250" localSheetId="7">#REF!</definedName>
    <definedName name="tronvua250">#REF!</definedName>
    <definedName name="tronvua325" localSheetId="1">#REF!</definedName>
    <definedName name="tronvua325" localSheetId="6">#REF!</definedName>
    <definedName name="tronvua325" localSheetId="7">#REF!</definedName>
    <definedName name="tronvua325">#REF!</definedName>
    <definedName name="trt" localSheetId="1">#REF!</definedName>
    <definedName name="trt" localSheetId="6">#REF!</definedName>
    <definedName name="trt" localSheetId="7">#REF!</definedName>
    <definedName name="trt">#REF!</definedName>
    <definedName name="tru_can" localSheetId="1">#REF!</definedName>
    <definedName name="tru_can" localSheetId="6">#REF!</definedName>
    <definedName name="tru_can" localSheetId="7">#REF!</definedName>
    <definedName name="tru_can">#REF!</definedName>
    <definedName name="u" localSheetId="22" hidden="1">{"'Sheet1'!$L$16"}</definedName>
    <definedName name="u" localSheetId="24" hidden="1">{"'Sheet1'!$L$16"}</definedName>
    <definedName name="u" hidden="1">{"'Sheet1'!$L$16"}</definedName>
    <definedName name="U_tien" localSheetId="1">#REF!</definedName>
    <definedName name="U_tien" localSheetId="6">#REF!</definedName>
    <definedName name="U_tien" localSheetId="7">#REF!</definedName>
    <definedName name="U_tien">#REF!</definedName>
    <definedName name="Ucoc" localSheetId="1">#REF!</definedName>
    <definedName name="Ucoc" localSheetId="6">#REF!</definedName>
    <definedName name="Ucoc" localSheetId="7">#REF!</definedName>
    <definedName name="Ucoc">#REF!</definedName>
    <definedName name="UNIT" localSheetId="1">#REF!</definedName>
    <definedName name="UNIT" localSheetId="6">#REF!</definedName>
    <definedName name="UNIT" localSheetId="7">#REF!</definedName>
    <definedName name="UNIT">#REF!</definedName>
    <definedName name="Unit_Price" localSheetId="1">#REF!</definedName>
    <definedName name="Unit_Price" localSheetId="6">#REF!</definedName>
    <definedName name="Unit_Price" localSheetId="7">#REF!</definedName>
    <definedName name="Unit_Price">#REF!</definedName>
    <definedName name="unitt" localSheetId="1">BlankMacro1</definedName>
    <definedName name="unitt" localSheetId="22">BlankMacro1</definedName>
    <definedName name="unitt" localSheetId="24">BlankMacro1</definedName>
    <definedName name="unitt" localSheetId="6">BlankMacro1</definedName>
    <definedName name="unitt" localSheetId="7">BlankMacro1</definedName>
    <definedName name="unitt">BlankMacro1</definedName>
    <definedName name="UP" localSheetId="1">#REF!,#REF!,#REF!,#REF!,#REF!,#REF!,#REF!,#REF!,#REF!,#REF!,#REF!</definedName>
    <definedName name="UP" localSheetId="6">#REF!,#REF!,#REF!,#REF!,#REF!,#REF!,#REF!,#REF!,#REF!,#REF!,#REF!</definedName>
    <definedName name="UP" localSheetId="7">#REF!,#REF!,#REF!,#REF!,#REF!,#REF!,#REF!,#REF!,#REF!,#REF!,#REF!</definedName>
    <definedName name="UP">#REF!,#REF!,#REF!,#REF!,#REF!,#REF!,#REF!,#REF!,#REF!,#REF!,#REF!</definedName>
    <definedName name="upnoc" localSheetId="1">#REF!</definedName>
    <definedName name="upnoc" localSheetId="6">#REF!</definedName>
    <definedName name="upnoc" localSheetId="7">#REF!</definedName>
    <definedName name="upnoc">#REF!</definedName>
    <definedName name="usd">15720</definedName>
    <definedName name="ut" localSheetId="1">BlankMacro1</definedName>
    <definedName name="ut" localSheetId="22">BlankMacro1</definedName>
    <definedName name="ut" localSheetId="24">BlankMacro1</definedName>
    <definedName name="ut" localSheetId="6">BlankMacro1</definedName>
    <definedName name="ut" localSheetId="7">BlankMacro1</definedName>
    <definedName name="ut">BlankMacro1</definedName>
    <definedName name="UT_1" localSheetId="1">#REF!</definedName>
    <definedName name="UT_1" localSheetId="6">#REF!</definedName>
    <definedName name="UT_1" localSheetId="7">#REF!</definedName>
    <definedName name="UT_1">#REF!</definedName>
    <definedName name="UT1_373" localSheetId="1">#REF!</definedName>
    <definedName name="UT1_373" localSheetId="6">#REF!</definedName>
    <definedName name="UT1_373" localSheetId="7">#REF!</definedName>
    <definedName name="UT1_373">#REF!</definedName>
    <definedName name="utye" localSheetId="22" hidden="1">{"'Sheet1'!$L$16"}</definedName>
    <definedName name="utye" localSheetId="24" hidden="1">{"'Sheet1'!$L$16"}</definedName>
    <definedName name="utye" hidden="1">{"'Sheet1'!$L$16"}</definedName>
    <definedName name="uu" localSheetId="1">#REF!</definedName>
    <definedName name="uu" localSheetId="6">#REF!</definedName>
    <definedName name="uu" localSheetId="7">#REF!</definedName>
    <definedName name="uu">#REF!</definedName>
    <definedName name="ư" localSheetId="22" hidden="1">{"'Sheet1'!$L$16"}</definedName>
    <definedName name="ư" localSheetId="24" hidden="1">{"'Sheet1'!$L$16"}</definedName>
    <definedName name="ư" hidden="1">{"'Sheet1'!$L$16"}</definedName>
    <definedName name="v" localSheetId="22" hidden="1">{"'Sheet1'!$L$16"}</definedName>
    <definedName name="v" localSheetId="24" hidden="1">{"'Sheet1'!$L$16"}</definedName>
    <definedName name="v" hidden="1">{"'Sheet1'!$L$16"}</definedName>
    <definedName name="V.1" localSheetId="1">#REF!</definedName>
    <definedName name="V.1" localSheetId="6">#REF!</definedName>
    <definedName name="V.1" localSheetId="7">#REF!</definedName>
    <definedName name="V.1">#REF!</definedName>
    <definedName name="V.10" localSheetId="1">#REF!</definedName>
    <definedName name="V.10" localSheetId="6">#REF!</definedName>
    <definedName name="V.10" localSheetId="7">#REF!</definedName>
    <definedName name="V.10">#REF!</definedName>
    <definedName name="V.11" localSheetId="1">#REF!</definedName>
    <definedName name="V.11" localSheetId="6">#REF!</definedName>
    <definedName name="V.11" localSheetId="7">#REF!</definedName>
    <definedName name="V.11">#REF!</definedName>
    <definedName name="V.12" localSheetId="1">#REF!</definedName>
    <definedName name="V.12" localSheetId="6">#REF!</definedName>
    <definedName name="V.12" localSheetId="7">#REF!</definedName>
    <definedName name="V.12">#REF!</definedName>
    <definedName name="V.13" localSheetId="1">#REF!</definedName>
    <definedName name="V.13" localSheetId="6">#REF!</definedName>
    <definedName name="V.13" localSheetId="7">#REF!</definedName>
    <definedName name="V.13">#REF!</definedName>
    <definedName name="V.14" localSheetId="1">#REF!</definedName>
    <definedName name="V.14" localSheetId="6">#REF!</definedName>
    <definedName name="V.14" localSheetId="7">#REF!</definedName>
    <definedName name="V.14">#REF!</definedName>
    <definedName name="V.15" localSheetId="1">#REF!</definedName>
    <definedName name="V.15" localSheetId="6">#REF!</definedName>
    <definedName name="V.15" localSheetId="7">#REF!</definedName>
    <definedName name="V.15">#REF!</definedName>
    <definedName name="V.16" localSheetId="1">#REF!</definedName>
    <definedName name="V.16" localSheetId="6">#REF!</definedName>
    <definedName name="V.16" localSheetId="7">#REF!</definedName>
    <definedName name="V.16">#REF!</definedName>
    <definedName name="V.17" localSheetId="1">#REF!</definedName>
    <definedName name="V.17" localSheetId="6">#REF!</definedName>
    <definedName name="V.17" localSheetId="7">#REF!</definedName>
    <definedName name="V.17">#REF!</definedName>
    <definedName name="V.18" localSheetId="1">#REF!</definedName>
    <definedName name="V.18" localSheetId="6">#REF!</definedName>
    <definedName name="V.18" localSheetId="7">#REF!</definedName>
    <definedName name="V.18">#REF!</definedName>
    <definedName name="V.2" localSheetId="1">#REF!</definedName>
    <definedName name="V.2" localSheetId="6">#REF!</definedName>
    <definedName name="V.2" localSheetId="7">#REF!</definedName>
    <definedName name="V.2">#REF!</definedName>
    <definedName name="V.3" localSheetId="1">#REF!</definedName>
    <definedName name="V.3" localSheetId="6">#REF!</definedName>
    <definedName name="V.3" localSheetId="7">#REF!</definedName>
    <definedName name="V.3">#REF!</definedName>
    <definedName name="V.4" localSheetId="1">#REF!</definedName>
    <definedName name="V.4" localSheetId="6">#REF!</definedName>
    <definedName name="V.4" localSheetId="7">#REF!</definedName>
    <definedName name="V.4">#REF!</definedName>
    <definedName name="V.5" localSheetId="1">#REF!</definedName>
    <definedName name="V.5" localSheetId="6">#REF!</definedName>
    <definedName name="V.5" localSheetId="7">#REF!</definedName>
    <definedName name="V.5">#REF!</definedName>
    <definedName name="V.6" localSheetId="1">#REF!</definedName>
    <definedName name="V.6" localSheetId="6">#REF!</definedName>
    <definedName name="V.6" localSheetId="7">#REF!</definedName>
    <definedName name="V.6">#REF!</definedName>
    <definedName name="V.7" localSheetId="1">#REF!</definedName>
    <definedName name="V.7" localSheetId="6">#REF!</definedName>
    <definedName name="V.7" localSheetId="7">#REF!</definedName>
    <definedName name="V.7">#REF!</definedName>
    <definedName name="V.8" localSheetId="1">#REF!</definedName>
    <definedName name="V.8" localSheetId="6">#REF!</definedName>
    <definedName name="V.8" localSheetId="7">#REF!</definedName>
    <definedName name="V.8">#REF!</definedName>
    <definedName name="V.9" localSheetId="1">#REF!</definedName>
    <definedName name="V.9" localSheetId="6">#REF!</definedName>
    <definedName name="V.9" localSheetId="7">#REF!</definedName>
    <definedName name="V.9">#REF!</definedName>
    <definedName name="v_25" localSheetId="1">#REF!</definedName>
    <definedName name="v_25" localSheetId="6">#REF!</definedName>
    <definedName name="v_25" localSheetId="7">#REF!</definedName>
    <definedName name="v_25">#REF!</definedName>
    <definedName name="V_a_b__t_ng_M200____1x2" localSheetId="1">'B 1'!ptdg</definedName>
    <definedName name="V_a_b__t_ng_M200____1x2" localSheetId="22">ptdg</definedName>
    <definedName name="V_a_b__t_ng_M200____1x2" localSheetId="24">ptdg</definedName>
    <definedName name="V_a_b__t_ng_M200____1x2" localSheetId="6">'II Ung chua giao TH'!ptdg</definedName>
    <definedName name="V_a_b__t_ng_M200____1x2" localSheetId="7">'III No XDCB'!ptdg</definedName>
    <definedName name="V_a_b__t_ng_M200____1x2">ptdg</definedName>
    <definedName name="VAÄT_LIEÄU">"nhandongia"</definedName>
    <definedName name="vaidia" localSheetId="1">#REF!</definedName>
    <definedName name="vaidia" localSheetId="6">#REF!</definedName>
    <definedName name="vaidia" localSheetId="7">#REF!</definedName>
    <definedName name="vaidia">#REF!</definedName>
    <definedName name="Value0" localSheetId="1">#REF!</definedName>
    <definedName name="Value0" localSheetId="6">#REF!</definedName>
    <definedName name="Value0" localSheetId="7">#REF!</definedName>
    <definedName name="Value0">#REF!</definedName>
    <definedName name="Value1" localSheetId="1">#REF!</definedName>
    <definedName name="Value1" localSheetId="6">#REF!</definedName>
    <definedName name="Value1" localSheetId="7">#REF!</definedName>
    <definedName name="Value1">#REF!</definedName>
    <definedName name="Value10" localSheetId="1">#REF!</definedName>
    <definedName name="Value10" localSheetId="6">#REF!</definedName>
    <definedName name="Value10" localSheetId="7">#REF!</definedName>
    <definedName name="Value10">#REF!</definedName>
    <definedName name="Value11" localSheetId="1">#REF!</definedName>
    <definedName name="Value11" localSheetId="6">#REF!</definedName>
    <definedName name="Value11" localSheetId="7">#REF!</definedName>
    <definedName name="Value11">#REF!</definedName>
    <definedName name="Value12" localSheetId="1">#REF!</definedName>
    <definedName name="Value12" localSheetId="6">#REF!</definedName>
    <definedName name="Value12" localSheetId="7">#REF!</definedName>
    <definedName name="Value12">#REF!</definedName>
    <definedName name="Value13" localSheetId="1">#REF!</definedName>
    <definedName name="Value13" localSheetId="6">#REF!</definedName>
    <definedName name="Value13" localSheetId="7">#REF!</definedName>
    <definedName name="Value13">#REF!</definedName>
    <definedName name="Value14" localSheetId="1">#REF!</definedName>
    <definedName name="Value14" localSheetId="6">#REF!</definedName>
    <definedName name="Value14" localSheetId="7">#REF!</definedName>
    <definedName name="Value14">#REF!</definedName>
    <definedName name="Value15" localSheetId="1">#REF!</definedName>
    <definedName name="Value15" localSheetId="6">#REF!</definedName>
    <definedName name="Value15" localSheetId="7">#REF!</definedName>
    <definedName name="Value15">#REF!</definedName>
    <definedName name="Value16" localSheetId="1">#REF!</definedName>
    <definedName name="Value16" localSheetId="6">#REF!</definedName>
    <definedName name="Value16" localSheetId="7">#REF!</definedName>
    <definedName name="Value16">#REF!</definedName>
    <definedName name="Value17" localSheetId="1">#REF!</definedName>
    <definedName name="Value17" localSheetId="6">#REF!</definedName>
    <definedName name="Value17" localSheetId="7">#REF!</definedName>
    <definedName name="Value17">#REF!</definedName>
    <definedName name="Value18" localSheetId="1">#REF!</definedName>
    <definedName name="Value18" localSheetId="6">#REF!</definedName>
    <definedName name="Value18" localSheetId="7">#REF!</definedName>
    <definedName name="Value18">#REF!</definedName>
    <definedName name="Value19" localSheetId="1">#REF!</definedName>
    <definedName name="Value19" localSheetId="6">#REF!</definedName>
    <definedName name="Value19" localSheetId="7">#REF!</definedName>
    <definedName name="Value19">#REF!</definedName>
    <definedName name="Value2" localSheetId="1">#REF!</definedName>
    <definedName name="Value2" localSheetId="6">#REF!</definedName>
    <definedName name="Value2" localSheetId="7">#REF!</definedName>
    <definedName name="Value2">#REF!</definedName>
    <definedName name="Value20" localSheetId="1">#REF!</definedName>
    <definedName name="Value20" localSheetId="6">#REF!</definedName>
    <definedName name="Value20" localSheetId="7">#REF!</definedName>
    <definedName name="Value20">#REF!</definedName>
    <definedName name="Value21" localSheetId="1">#REF!</definedName>
    <definedName name="Value21" localSheetId="6">#REF!</definedName>
    <definedName name="Value21" localSheetId="7">#REF!</definedName>
    <definedName name="Value21">#REF!</definedName>
    <definedName name="Value22" localSheetId="1">#REF!</definedName>
    <definedName name="Value22" localSheetId="6">#REF!</definedName>
    <definedName name="Value22" localSheetId="7">#REF!</definedName>
    <definedName name="Value22">#REF!</definedName>
    <definedName name="Value23" localSheetId="1">#REF!</definedName>
    <definedName name="Value23" localSheetId="6">#REF!</definedName>
    <definedName name="Value23" localSheetId="7">#REF!</definedName>
    <definedName name="Value23">#REF!</definedName>
    <definedName name="Value24" localSheetId="1">#REF!</definedName>
    <definedName name="Value24" localSheetId="6">#REF!</definedName>
    <definedName name="Value24" localSheetId="7">#REF!</definedName>
    <definedName name="Value24">#REF!</definedName>
    <definedName name="Value25" localSheetId="1">#REF!</definedName>
    <definedName name="Value25" localSheetId="6">#REF!</definedName>
    <definedName name="Value25" localSheetId="7">#REF!</definedName>
    <definedName name="Value25">#REF!</definedName>
    <definedName name="Value26" localSheetId="1">#REF!</definedName>
    <definedName name="Value26" localSheetId="6">#REF!</definedName>
    <definedName name="Value26" localSheetId="7">#REF!</definedName>
    <definedName name="Value26">#REF!</definedName>
    <definedName name="Value27" localSheetId="1">#REF!</definedName>
    <definedName name="Value27" localSheetId="6">#REF!</definedName>
    <definedName name="Value27" localSheetId="7">#REF!</definedName>
    <definedName name="Value27">#REF!</definedName>
    <definedName name="Value28" localSheetId="1">#REF!</definedName>
    <definedName name="Value28" localSheetId="6">#REF!</definedName>
    <definedName name="Value28" localSheetId="7">#REF!</definedName>
    <definedName name="Value28">#REF!</definedName>
    <definedName name="Value29" localSheetId="1">#REF!</definedName>
    <definedName name="Value29" localSheetId="6">#REF!</definedName>
    <definedName name="Value29" localSheetId="7">#REF!</definedName>
    <definedName name="Value29">#REF!</definedName>
    <definedName name="Value3" localSheetId="1">#REF!</definedName>
    <definedName name="Value3" localSheetId="6">#REF!</definedName>
    <definedName name="Value3" localSheetId="7">#REF!</definedName>
    <definedName name="Value3">#REF!</definedName>
    <definedName name="Value30" localSheetId="1">#REF!</definedName>
    <definedName name="Value30" localSheetId="6">#REF!</definedName>
    <definedName name="Value30" localSheetId="7">#REF!</definedName>
    <definedName name="Value30">#REF!</definedName>
    <definedName name="Value31" localSheetId="1">#REF!</definedName>
    <definedName name="Value31" localSheetId="6">#REF!</definedName>
    <definedName name="Value31" localSheetId="7">#REF!</definedName>
    <definedName name="Value31">#REF!</definedName>
    <definedName name="Value32" localSheetId="1">#REF!</definedName>
    <definedName name="Value32" localSheetId="6">#REF!</definedName>
    <definedName name="Value32" localSheetId="7">#REF!</definedName>
    <definedName name="Value32">#REF!</definedName>
    <definedName name="Value33" localSheetId="1">#REF!</definedName>
    <definedName name="Value33" localSheetId="6">#REF!</definedName>
    <definedName name="Value33" localSheetId="7">#REF!</definedName>
    <definedName name="Value33">#REF!</definedName>
    <definedName name="Value34" localSheetId="1">#REF!</definedName>
    <definedName name="Value34" localSheetId="6">#REF!</definedName>
    <definedName name="Value34" localSheetId="7">#REF!</definedName>
    <definedName name="Value34">#REF!</definedName>
    <definedName name="Value35" localSheetId="1">#REF!</definedName>
    <definedName name="Value35" localSheetId="6">#REF!</definedName>
    <definedName name="Value35" localSheetId="7">#REF!</definedName>
    <definedName name="Value35">#REF!</definedName>
    <definedName name="Value36" localSheetId="1">#REF!</definedName>
    <definedName name="Value36" localSheetId="6">#REF!</definedName>
    <definedName name="Value36" localSheetId="7">#REF!</definedName>
    <definedName name="Value36">#REF!</definedName>
    <definedName name="Value37" localSheetId="1">#REF!</definedName>
    <definedName name="Value37" localSheetId="6">#REF!</definedName>
    <definedName name="Value37" localSheetId="7">#REF!</definedName>
    <definedName name="Value37">#REF!</definedName>
    <definedName name="Value38" localSheetId="1">#REF!</definedName>
    <definedName name="Value38" localSheetId="6">#REF!</definedName>
    <definedName name="Value38" localSheetId="7">#REF!</definedName>
    <definedName name="Value38">#REF!</definedName>
    <definedName name="Value39" localSheetId="1">#REF!</definedName>
    <definedName name="Value39" localSheetId="6">#REF!</definedName>
    <definedName name="Value39" localSheetId="7">#REF!</definedName>
    <definedName name="Value39">#REF!</definedName>
    <definedName name="Value4" localSheetId="1">#REF!</definedName>
    <definedName name="Value4" localSheetId="6">#REF!</definedName>
    <definedName name="Value4" localSheetId="7">#REF!</definedName>
    <definedName name="Value4">#REF!</definedName>
    <definedName name="Value40" localSheetId="1">#REF!</definedName>
    <definedName name="Value40" localSheetId="6">#REF!</definedName>
    <definedName name="Value40" localSheetId="7">#REF!</definedName>
    <definedName name="Value40">#REF!</definedName>
    <definedName name="Value41" localSheetId="1">#REF!</definedName>
    <definedName name="Value41" localSheetId="6">#REF!</definedName>
    <definedName name="Value41" localSheetId="7">#REF!</definedName>
    <definedName name="Value41">#REF!</definedName>
    <definedName name="Value42" localSheetId="1">#REF!</definedName>
    <definedName name="Value42" localSheetId="6">#REF!</definedName>
    <definedName name="Value42" localSheetId="7">#REF!</definedName>
    <definedName name="Value42">#REF!</definedName>
    <definedName name="Value43" localSheetId="1">#REF!</definedName>
    <definedName name="Value43" localSheetId="6">#REF!</definedName>
    <definedName name="Value43" localSheetId="7">#REF!</definedName>
    <definedName name="Value43">#REF!</definedName>
    <definedName name="Value44" localSheetId="1">#REF!</definedName>
    <definedName name="Value44" localSheetId="6">#REF!</definedName>
    <definedName name="Value44" localSheetId="7">#REF!</definedName>
    <definedName name="Value44">#REF!</definedName>
    <definedName name="Value45" localSheetId="1">#REF!</definedName>
    <definedName name="Value45" localSheetId="6">#REF!</definedName>
    <definedName name="Value45" localSheetId="7">#REF!</definedName>
    <definedName name="Value45">#REF!</definedName>
    <definedName name="Value46" localSheetId="1">#REF!</definedName>
    <definedName name="Value46" localSheetId="6">#REF!</definedName>
    <definedName name="Value46" localSheetId="7">#REF!</definedName>
    <definedName name="Value46">#REF!</definedName>
    <definedName name="Value47" localSheetId="1">#REF!</definedName>
    <definedName name="Value47" localSheetId="6">#REF!</definedName>
    <definedName name="Value47" localSheetId="7">#REF!</definedName>
    <definedName name="Value47">#REF!</definedName>
    <definedName name="Value48" localSheetId="1">#REF!</definedName>
    <definedName name="Value48" localSheetId="6">#REF!</definedName>
    <definedName name="Value48" localSheetId="7">#REF!</definedName>
    <definedName name="Value48">#REF!</definedName>
    <definedName name="Value49" localSheetId="1">#REF!</definedName>
    <definedName name="Value49" localSheetId="6">#REF!</definedName>
    <definedName name="Value49" localSheetId="7">#REF!</definedName>
    <definedName name="Value49">#REF!</definedName>
    <definedName name="Value5" localSheetId="1">#REF!</definedName>
    <definedName name="Value5" localSheetId="6">#REF!</definedName>
    <definedName name="Value5" localSheetId="7">#REF!</definedName>
    <definedName name="Value5">#REF!</definedName>
    <definedName name="Value50" localSheetId="1">#REF!</definedName>
    <definedName name="Value50" localSheetId="6">#REF!</definedName>
    <definedName name="Value50" localSheetId="7">#REF!</definedName>
    <definedName name="Value50">#REF!</definedName>
    <definedName name="Value51" localSheetId="1">#REF!</definedName>
    <definedName name="Value51" localSheetId="6">#REF!</definedName>
    <definedName name="Value51" localSheetId="7">#REF!</definedName>
    <definedName name="Value51">#REF!</definedName>
    <definedName name="Value52" localSheetId="1">#REF!</definedName>
    <definedName name="Value52" localSheetId="6">#REF!</definedName>
    <definedName name="Value52" localSheetId="7">#REF!</definedName>
    <definedName name="Value52">#REF!</definedName>
    <definedName name="Value53" localSheetId="1">#REF!</definedName>
    <definedName name="Value53" localSheetId="6">#REF!</definedName>
    <definedName name="Value53" localSheetId="7">#REF!</definedName>
    <definedName name="Value53">#REF!</definedName>
    <definedName name="Value54" localSheetId="1">#REF!</definedName>
    <definedName name="Value54" localSheetId="6">#REF!</definedName>
    <definedName name="Value54" localSheetId="7">#REF!</definedName>
    <definedName name="Value54">#REF!</definedName>
    <definedName name="Value55" localSheetId="1">#REF!</definedName>
    <definedName name="Value55" localSheetId="6">#REF!</definedName>
    <definedName name="Value55" localSheetId="7">#REF!</definedName>
    <definedName name="Value55">#REF!</definedName>
    <definedName name="Value6" localSheetId="1">#REF!</definedName>
    <definedName name="Value6" localSheetId="6">#REF!</definedName>
    <definedName name="Value6" localSheetId="7">#REF!</definedName>
    <definedName name="Value6">#REF!</definedName>
    <definedName name="Value7" localSheetId="1">#REF!</definedName>
    <definedName name="Value7" localSheetId="6">#REF!</definedName>
    <definedName name="Value7" localSheetId="7">#REF!</definedName>
    <definedName name="Value7">#REF!</definedName>
    <definedName name="Value8" localSheetId="1">#REF!</definedName>
    <definedName name="Value8" localSheetId="6">#REF!</definedName>
    <definedName name="Value8" localSheetId="7">#REF!</definedName>
    <definedName name="Value8">#REF!</definedName>
    <definedName name="Value9" localSheetId="1">#REF!</definedName>
    <definedName name="Value9" localSheetId="6">#REF!</definedName>
    <definedName name="Value9" localSheetId="7">#REF!</definedName>
    <definedName name="Value9">#REF!</definedName>
    <definedName name="Values_Entered" localSheetId="1">IF(Loan_Amount*Interest_Rate*Loan_Years*Loan_Start&gt;0,1,0)</definedName>
    <definedName name="Values_Entered" localSheetId="22">IF(Loan_Amount*Interest_Rate*Loan_Years*Loan_Start&gt;0,1,0)</definedName>
    <definedName name="Values_Entered" localSheetId="24">IF(Loan_Amount*Interest_Rate*Loan_Years*Loan_Start&gt;0,1,0)</definedName>
    <definedName name="Values_Entered" localSheetId="6">IF(Loan_Amount*Interest_Rate*Loan_Years*Loan_Start&gt;0,1,0)</definedName>
    <definedName name="Values_Entered" localSheetId="7">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6">#REF!</definedName>
    <definedName name="VAN_CHUYEN_DUONG_DAI_DZ0.4KV" localSheetId="7">#REF!</definedName>
    <definedName name="VAN_CHUYEN_DUONG_DAI_DZ0.4KV">#REF!</definedName>
    <definedName name="VAN_CHUYEN_DUONG_DAI_DZ22KV" localSheetId="1">#REF!</definedName>
    <definedName name="VAN_CHUYEN_DUONG_DAI_DZ22KV" localSheetId="6">#REF!</definedName>
    <definedName name="VAN_CHUYEN_DUONG_DAI_DZ22KV" localSheetId="7">#REF!</definedName>
    <definedName name="VAN_CHUYEN_DUONG_DAI_DZ22KV">#REF!</definedName>
    <definedName name="VAN_CHUYEN_VAT_TU_CHUNG" localSheetId="1">#REF!</definedName>
    <definedName name="VAN_CHUYEN_VAT_TU_CHUNG" localSheetId="6">#REF!</definedName>
    <definedName name="VAN_CHUYEN_VAT_TU_CHUNG" localSheetId="7">#REF!</definedName>
    <definedName name="VAN_CHUYEN_VAT_TU_CHUNG">#REF!</definedName>
    <definedName name="VAN_TRUNG_CHUYEN_VAT_TU_CHUNG" localSheetId="1">#REF!</definedName>
    <definedName name="VAN_TRUNG_CHUYEN_VAT_TU_CHUNG" localSheetId="6">#REF!</definedName>
    <definedName name="VAN_TRUNG_CHUYEN_VAT_TU_CHUNG" localSheetId="7">#REF!</definedName>
    <definedName name="VAN_TRUNG_CHUYEN_VAT_TU_CHUNG">#REF!</definedName>
    <definedName name="vanchuyen" localSheetId="1">#REF!</definedName>
    <definedName name="vanchuyen" localSheetId="6">#REF!</definedName>
    <definedName name="vanchuyen" localSheetId="7">#REF!</definedName>
    <definedName name="vanchuyen">#REF!</definedName>
    <definedName name="VARIINST" localSheetId="1">#REF!</definedName>
    <definedName name="VARIINST" localSheetId="6">#REF!</definedName>
    <definedName name="VARIINST" localSheetId="7">#REF!</definedName>
    <definedName name="VARIINST">#REF!</definedName>
    <definedName name="VARIPURC" localSheetId="1">#REF!</definedName>
    <definedName name="VARIPURC" localSheetId="6">#REF!</definedName>
    <definedName name="VARIPURC" localSheetId="7">#REF!</definedName>
    <definedName name="VARIPURC">#REF!</definedName>
    <definedName name="vat" localSheetId="1">#REF!</definedName>
    <definedName name="vat" localSheetId="6">#REF!</definedName>
    <definedName name="vat" localSheetId="7">#REF!</definedName>
    <definedName name="vat">#REF!</definedName>
    <definedName name="VAT_LIEU_DEN_CHAN_CONG_TRINH" localSheetId="1">#REF!</definedName>
    <definedName name="VAT_LIEU_DEN_CHAN_CONG_TRINH" localSheetId="6">#REF!</definedName>
    <definedName name="VAT_LIEU_DEN_CHAN_CONG_TRINH" localSheetId="7">#REF!</definedName>
    <definedName name="VAT_LIEU_DEN_CHAN_CONG_TRINH">#REF!</definedName>
    <definedName name="vat_lieu_KVIII" localSheetId="1">#REF!</definedName>
    <definedName name="vat_lieu_KVIII" localSheetId="6">#REF!</definedName>
    <definedName name="vat_lieu_KVIII" localSheetId="7">#REF!</definedName>
    <definedName name="vat_lieu_KVIII">#REF!</definedName>
    <definedName name="Vat_tu" localSheetId="1">#REF!</definedName>
    <definedName name="Vat_tu" localSheetId="6">#REF!</definedName>
    <definedName name="Vat_tu" localSheetId="7">#REF!</definedName>
    <definedName name="Vat_tu">#REF!</definedName>
    <definedName name="Vatlieu1" localSheetId="1">#REF!</definedName>
    <definedName name="Vatlieu1" localSheetId="6">#REF!</definedName>
    <definedName name="Vatlieu1" localSheetId="7">#REF!</definedName>
    <definedName name="Vatlieu1">#REF!</definedName>
    <definedName name="Vatlieu2" localSheetId="1">#REF!</definedName>
    <definedName name="Vatlieu2" localSheetId="6">#REF!</definedName>
    <definedName name="Vatlieu2" localSheetId="7">#REF!</definedName>
    <definedName name="Vatlieu2">#REF!</definedName>
    <definedName name="Vatlieu3" localSheetId="1">#REF!</definedName>
    <definedName name="Vatlieu3" localSheetId="6">#REF!</definedName>
    <definedName name="Vatlieu3" localSheetId="7">#REF!</definedName>
    <definedName name="Vatlieu3">#REF!</definedName>
    <definedName name="VatLieuKhac" localSheetId="1">#REF!</definedName>
    <definedName name="VatLieuKhac" localSheetId="6">#REF!</definedName>
    <definedName name="VatLieuKhac" localSheetId="7">#REF!</definedName>
    <definedName name="VatLieuKhac">#REF!</definedName>
    <definedName name="VATM" localSheetId="22" hidden="1">{"'Sheet1'!$L$16"}</definedName>
    <definedName name="VATM" localSheetId="24" hidden="1">{"'Sheet1'!$L$16"}</definedName>
    <definedName name="VATM" hidden="1">{"'Sheet1'!$L$16"}</definedName>
    <definedName name="Vattu" localSheetId="1">#REF!</definedName>
    <definedName name="Vattu" localSheetId="6">#REF!</definedName>
    <definedName name="Vattu" localSheetId="7">#REF!</definedName>
    <definedName name="Vattu">#REF!</definedName>
    <definedName name="vbtchongnuocm300" localSheetId="1">#REF!</definedName>
    <definedName name="vbtchongnuocm300" localSheetId="6">#REF!</definedName>
    <definedName name="vbtchongnuocm300" localSheetId="7">#REF!</definedName>
    <definedName name="vbtchongnuocm300">#REF!</definedName>
    <definedName name="vbtm150" localSheetId="1">#REF!</definedName>
    <definedName name="vbtm150" localSheetId="6">#REF!</definedName>
    <definedName name="vbtm150" localSheetId="7">#REF!</definedName>
    <definedName name="vbtm150">#REF!</definedName>
    <definedName name="vbtm300" localSheetId="1">#REF!</definedName>
    <definedName name="vbtm300" localSheetId="6">#REF!</definedName>
    <definedName name="vbtm300" localSheetId="7">#REF!</definedName>
    <definedName name="vbtm300">#REF!</definedName>
    <definedName name="vbtm400" localSheetId="1">#REF!</definedName>
    <definedName name="vbtm400" localSheetId="6">#REF!</definedName>
    <definedName name="vbtm400" localSheetId="7">#REF!</definedName>
    <definedName name="vbtm400">#REF!</definedName>
    <definedName name="Vc" localSheetId="1">#REF!</definedName>
    <definedName name="Vc" localSheetId="6">#REF!</definedName>
    <definedName name="Vc" localSheetId="7">#REF!</definedName>
    <definedName name="Vc">#REF!</definedName>
    <definedName name="vccot" localSheetId="1">#REF!</definedName>
    <definedName name="vccot" localSheetId="6">#REF!</definedName>
    <definedName name="vccot" localSheetId="7">#REF!</definedName>
    <definedName name="vccot">#REF!</definedName>
    <definedName name="vcdc" localSheetId="1">#REF!</definedName>
    <definedName name="vcdc" localSheetId="6">#REF!</definedName>
    <definedName name="vcdc" localSheetId="7">#REF!</definedName>
    <definedName name="vcdc">#REF!</definedName>
    <definedName name="vcoto" localSheetId="22" hidden="1">{"'Sheet1'!$L$16"}</definedName>
    <definedName name="vcoto" localSheetId="24" hidden="1">{"'Sheet1'!$L$16"}</definedName>
    <definedName name="vcoto" hidden="1">{"'Sheet1'!$L$16"}</definedName>
    <definedName name="vct" localSheetId="1">#REF!</definedName>
    <definedName name="vct" localSheetId="6">#REF!</definedName>
    <definedName name="vct" localSheetId="7">#REF!</definedName>
    <definedName name="vct">#REF!</definedName>
    <definedName name="vctb" localSheetId="1">#REF!</definedName>
    <definedName name="vctb" localSheetId="6">#REF!</definedName>
    <definedName name="vctb" localSheetId="7">#REF!</definedName>
    <definedName name="vctb">#REF!</definedName>
    <definedName name="VCTT" localSheetId="1">#REF!</definedName>
    <definedName name="VCTT" localSheetId="6">#REF!</definedName>
    <definedName name="VCTT" localSheetId="7">#REF!</definedName>
    <definedName name="VCTT">#REF!</definedName>
    <definedName name="VCVBT1" localSheetId="1">#REF!</definedName>
    <definedName name="VCVBT1" localSheetId="6">#REF!</definedName>
    <definedName name="VCVBT1" localSheetId="7">#REF!</definedName>
    <definedName name="VCVBT1">#REF!</definedName>
    <definedName name="VCVBT2" localSheetId="1">#REF!</definedName>
    <definedName name="VCVBT2" localSheetId="6">#REF!</definedName>
    <definedName name="VCVBT2" localSheetId="7">#REF!</definedName>
    <definedName name="VCVBT2">#REF!</definedName>
    <definedName name="VCHT" localSheetId="1">#REF!</definedName>
    <definedName name="VCHT" localSheetId="6">#REF!</definedName>
    <definedName name="VCHT" localSheetId="7">#REF!</definedName>
    <definedName name="VCHT">#REF!</definedName>
    <definedName name="vd" localSheetId="1">#REF!</definedName>
    <definedName name="vd" localSheetId="6">#REF!</definedName>
    <definedName name="vd" localSheetId="7">#REF!</definedName>
    <definedName name="vd">#REF!</definedName>
    <definedName name="vd3p" localSheetId="1">#REF!</definedName>
    <definedName name="vd3p" localSheetId="6">#REF!</definedName>
    <definedName name="vd3p" localSheetId="7">#REF!</definedName>
    <definedName name="vd3p">#REF!</definedName>
    <definedName name="vdv" hidden="1">#N/A</definedName>
    <definedName name="vdv_1">"#REF!"</definedName>
    <definedName name="Vf" localSheetId="1">#REF!</definedName>
    <definedName name="Vf" localSheetId="6">#REF!</definedName>
    <definedName name="Vf" localSheetId="7">#REF!</definedName>
    <definedName name="Vf">#REF!</definedName>
    <definedName name="Vfri" localSheetId="1">#REF!</definedName>
    <definedName name="Vfri" localSheetId="6">#REF!</definedName>
    <definedName name="Vfri" localSheetId="7">#REF!</definedName>
    <definedName name="Vfri">#REF!</definedName>
    <definedName name="vgk" localSheetId="1">#REF!</definedName>
    <definedName name="vgk" localSheetId="6">#REF!</definedName>
    <definedName name="vgk" localSheetId="7">#REF!</definedName>
    <definedName name="vgk">#REF!</definedName>
    <definedName name="vgt" localSheetId="1">#REF!</definedName>
    <definedName name="vgt" localSheetId="6">#REF!</definedName>
    <definedName name="vgt" localSheetId="7">#REF!</definedName>
    <definedName name="vgt">#REF!</definedName>
    <definedName name="vgio" localSheetId="1">#REF!</definedName>
    <definedName name="vgio" localSheetId="6">#REF!</definedName>
    <definedName name="vgio" localSheetId="7">#REF!</definedName>
    <definedName name="vgio">#REF!</definedName>
    <definedName name="VH" localSheetId="22" hidden="1">{"'Sheet1'!$L$16"}</definedName>
    <definedName name="VH" localSheetId="24" hidden="1">{"'Sheet1'!$L$16"}</definedName>
    <definedName name="VH" hidden="1">{"'Sheet1'!$L$16"}</definedName>
    <definedName name="Viet" localSheetId="22" hidden="1">{"'Sheet1'!$L$16"}</definedName>
    <definedName name="Viet" localSheetId="24" hidden="1">{"'Sheet1'!$L$16"}</definedName>
    <definedName name="Viet" hidden="1">{"'Sheet1'!$L$16"}</definedName>
    <definedName name="VIEW" localSheetId="1">#REF!</definedName>
    <definedName name="VIEW" localSheetId="6">#REF!</definedName>
    <definedName name="VIEW" localSheetId="7">#REF!</definedName>
    <definedName name="VIEW">#REF!</definedName>
    <definedName name="vk" localSheetId="1">#REF!</definedName>
    <definedName name="vk" localSheetId="6">#REF!</definedName>
    <definedName name="vk" localSheetId="7">#REF!</definedName>
    <definedName name="vk">#REF!</definedName>
    <definedName name="vkcauthang" localSheetId="1">#REF!</definedName>
    <definedName name="vkcauthang" localSheetId="6">#REF!</definedName>
    <definedName name="vkcauthang" localSheetId="7">#REF!</definedName>
    <definedName name="vkcauthang">#REF!</definedName>
    <definedName name="vkds" localSheetId="1">#REF!</definedName>
    <definedName name="vkds" localSheetId="6">#REF!</definedName>
    <definedName name="vkds" localSheetId="7">#REF!</definedName>
    <definedName name="vkds">#REF!</definedName>
    <definedName name="VKS" localSheetId="1">#REF!</definedName>
    <definedName name="VKS" localSheetId="6">#REF!</definedName>
    <definedName name="VKS" localSheetId="7">#REF!</definedName>
    <definedName name="VKS">#REF!</definedName>
    <definedName name="vksan" localSheetId="1">#REF!</definedName>
    <definedName name="vksan" localSheetId="6">#REF!</definedName>
    <definedName name="vksan" localSheetId="7">#REF!</definedName>
    <definedName name="vksan">#REF!</definedName>
    <definedName name="vktc" localSheetId="1">#REF!</definedName>
    <definedName name="vktc" localSheetId="6">#REF!</definedName>
    <definedName name="vktc" localSheetId="7">#REF!</definedName>
    <definedName name="vktc">#REF!</definedName>
    <definedName name="VL" localSheetId="22" hidden="1">{"'Sheet1'!$L$16"}</definedName>
    <definedName name="VL" localSheetId="24" hidden="1">{"'Sheet1'!$L$16"}</definedName>
    <definedName name="VL" hidden="1">{"'Sheet1'!$L$16"}</definedName>
    <definedName name="VL.M10.1" localSheetId="1">#REF!</definedName>
    <definedName name="VL.M10.1" localSheetId="6">#REF!</definedName>
    <definedName name="VL.M10.1" localSheetId="7">#REF!</definedName>
    <definedName name="VL.M10.1">#REF!</definedName>
    <definedName name="VL.M10.2" localSheetId="1">#REF!</definedName>
    <definedName name="VL.M10.2" localSheetId="6">#REF!</definedName>
    <definedName name="VL.M10.2" localSheetId="7">#REF!</definedName>
    <definedName name="VL.M10.2">#REF!</definedName>
    <definedName name="VL.MDT" localSheetId="1">#REF!</definedName>
    <definedName name="VL.MDT" localSheetId="6">#REF!</definedName>
    <definedName name="VL.MDT" localSheetId="7">#REF!</definedName>
    <definedName name="VL.MDT">#REF!</definedName>
    <definedName name="VL_CSC" localSheetId="1">#REF!</definedName>
    <definedName name="VL_CSC" localSheetId="6">#REF!</definedName>
    <definedName name="VL_CSC" localSheetId="7">#REF!</definedName>
    <definedName name="VL_CSC">#REF!</definedName>
    <definedName name="VL_CSCT" localSheetId="1">#REF!</definedName>
    <definedName name="VL_CSCT" localSheetId="6">#REF!</definedName>
    <definedName name="VL_CSCT" localSheetId="7">#REF!</definedName>
    <definedName name="VL_CSCT">#REF!</definedName>
    <definedName name="VL_CTXD" localSheetId="1">#REF!</definedName>
    <definedName name="VL_CTXD" localSheetId="6">#REF!</definedName>
    <definedName name="VL_CTXD" localSheetId="7">#REF!</definedName>
    <definedName name="VL_CTXD">#REF!</definedName>
    <definedName name="VL_RD" localSheetId="1">#REF!</definedName>
    <definedName name="VL_RD" localSheetId="6">#REF!</definedName>
    <definedName name="VL_RD" localSheetId="7">#REF!</definedName>
    <definedName name="VL_RD">#REF!</definedName>
    <definedName name="VL_TD" localSheetId="1">#REF!</definedName>
    <definedName name="VL_TD" localSheetId="6">#REF!</definedName>
    <definedName name="VL_TD" localSheetId="7">#REF!</definedName>
    <definedName name="VL_TD">#REF!</definedName>
    <definedName name="vl1p" localSheetId="1">#REF!</definedName>
    <definedName name="vl1p" localSheetId="6">#REF!</definedName>
    <definedName name="vl1p" localSheetId="7">#REF!</definedName>
    <definedName name="vl1p">#REF!</definedName>
    <definedName name="vl3p" localSheetId="1">#REF!</definedName>
    <definedName name="vl3p" localSheetId="6">#REF!</definedName>
    <definedName name="vl3p" localSheetId="7">#REF!</definedName>
    <definedName name="vl3p">#REF!</definedName>
    <definedName name="vlbaotaibovay" localSheetId="1">#REF!</definedName>
    <definedName name="vlbaotaibovay" localSheetId="6">#REF!</definedName>
    <definedName name="vlbaotaibovay" localSheetId="7">#REF!</definedName>
    <definedName name="vlbaotaibovay">#REF!</definedName>
    <definedName name="VLBS">#N/A</definedName>
    <definedName name="vlc" localSheetId="1">#REF!</definedName>
    <definedName name="vlc" localSheetId="6">#REF!</definedName>
    <definedName name="vlc" localSheetId="7">#REF!</definedName>
    <definedName name="vlc">#REF!</definedName>
    <definedName name="Vlcap0.7" localSheetId="1">#REF!</definedName>
    <definedName name="Vlcap0.7" localSheetId="6">#REF!</definedName>
    <definedName name="Vlcap0.7" localSheetId="7">#REF!</definedName>
    <definedName name="Vlcap0.7">#REF!</definedName>
    <definedName name="VLcap1" localSheetId="1">#REF!</definedName>
    <definedName name="VLcap1" localSheetId="6">#REF!</definedName>
    <definedName name="VLcap1" localSheetId="7">#REF!</definedName>
    <definedName name="VLcap1">#REF!</definedName>
    <definedName name="vlct" localSheetId="22" hidden="1">{"'Sheet1'!$L$16"}</definedName>
    <definedName name="vlct" localSheetId="24" hidden="1">{"'Sheet1'!$L$16"}</definedName>
    <definedName name="vlct" hidden="1">{"'Sheet1'!$L$16"}</definedName>
    <definedName name="VLCT3p" localSheetId="1">#REF!</definedName>
    <definedName name="VLCT3p" localSheetId="6">#REF!</definedName>
    <definedName name="VLCT3p" localSheetId="7">#REF!</definedName>
    <definedName name="VLCT3p">#REF!</definedName>
    <definedName name="vlctbb" localSheetId="1">#REF!</definedName>
    <definedName name="vlctbb" localSheetId="6">#REF!</definedName>
    <definedName name="vlctbb" localSheetId="7">#REF!</definedName>
    <definedName name="vlctbb">#REF!</definedName>
    <definedName name="vldg" localSheetId="1">#REF!</definedName>
    <definedName name="vldg" localSheetId="6">#REF!</definedName>
    <definedName name="vldg" localSheetId="7">#REF!</definedName>
    <definedName name="vldg">#REF!</definedName>
    <definedName name="vldn400" localSheetId="1">#REF!</definedName>
    <definedName name="vldn400" localSheetId="6">#REF!</definedName>
    <definedName name="vldn400" localSheetId="7">#REF!</definedName>
    <definedName name="vldn400">#REF!</definedName>
    <definedName name="vldn600" localSheetId="1">#REF!</definedName>
    <definedName name="vldn600" localSheetId="6">#REF!</definedName>
    <definedName name="vldn600" localSheetId="7">#REF!</definedName>
    <definedName name="vldn600">#REF!</definedName>
    <definedName name="VLIEU" localSheetId="1">#REF!</definedName>
    <definedName name="VLIEU" localSheetId="6">#REF!</definedName>
    <definedName name="VLIEU" localSheetId="7">#REF!</definedName>
    <definedName name="VLIEU">#REF!</definedName>
    <definedName name="VLM" localSheetId="1">#REF!</definedName>
    <definedName name="VLM" localSheetId="6">#REF!</definedName>
    <definedName name="VLM" localSheetId="7">#REF!</definedName>
    <definedName name="VLM">#REF!</definedName>
    <definedName name="VLP" localSheetId="1">#REF!</definedName>
    <definedName name="VLP" localSheetId="6">#REF!</definedName>
    <definedName name="VLP" localSheetId="7">#REF!</definedName>
    <definedName name="VLP">#REF!</definedName>
    <definedName name="vlthepnaphl" localSheetId="1">#REF!</definedName>
    <definedName name="vlthepnaphl" localSheetId="6">#REF!</definedName>
    <definedName name="vlthepnaphl" localSheetId="7">#REF!</definedName>
    <definedName name="vlthepnaphl">#REF!</definedName>
    <definedName name="vltram" localSheetId="1">#REF!</definedName>
    <definedName name="vltram" localSheetId="6">#REF!</definedName>
    <definedName name="vltram" localSheetId="7">#REF!</definedName>
    <definedName name="vltram">#REF!</definedName>
    <definedName name="Vn_fri" localSheetId="1">#REF!</definedName>
    <definedName name="Vn_fri" localSheetId="6">#REF!</definedName>
    <definedName name="Vn_fri" localSheetId="7">#REF!</definedName>
    <definedName name="Vn_fri">#REF!</definedName>
    <definedName name="vothi" localSheetId="22" hidden="1">{"'Sheet1'!$L$16"}</definedName>
    <definedName name="vothi" localSheetId="24" hidden="1">{"'Sheet1'!$L$16"}</definedName>
    <definedName name="vothi" hidden="1">{"'Sheet1'!$L$16"}</definedName>
    <definedName name="vr3p" localSheetId="1">#REF!</definedName>
    <definedName name="vr3p" localSheetId="6">#REF!</definedName>
    <definedName name="vr3p" localSheetId="7">#REF!</definedName>
    <definedName name="vr3p">#REF!</definedName>
    <definedName name="Vs" localSheetId="1">#REF!</definedName>
    <definedName name="Vs" localSheetId="6">#REF!</definedName>
    <definedName name="Vs" localSheetId="7">#REF!</definedName>
    <definedName name="Vs">#REF!</definedName>
    <definedName name="VT" localSheetId="1">#REF!</definedName>
    <definedName name="VT" localSheetId="6">#REF!</definedName>
    <definedName name="VT" localSheetId="7">#REF!</definedName>
    <definedName name="VT">#REF!</definedName>
    <definedName name="vtu" localSheetId="1">#REF!</definedName>
    <definedName name="vtu" localSheetId="6">#REF!</definedName>
    <definedName name="vtu" localSheetId="7">#REF!</definedName>
    <definedName name="vtu">#REF!</definedName>
    <definedName name="VTVUA" localSheetId="1">#REF!</definedName>
    <definedName name="VTVUA" localSheetId="6">#REF!</definedName>
    <definedName name="VTVUA" localSheetId="7">#REF!</definedName>
    <definedName name="VTVUA">#REF!</definedName>
    <definedName name="vthang" localSheetId="1">#REF!</definedName>
    <definedName name="vthang" localSheetId="6">#REF!</definedName>
    <definedName name="vthang" localSheetId="7">#REF!</definedName>
    <definedName name="vthang">#REF!</definedName>
    <definedName name="Vu" localSheetId="1">#REF!</definedName>
    <definedName name="Vu" localSheetId="6">#REF!</definedName>
    <definedName name="Vu" localSheetId="7">#REF!</definedName>
    <definedName name="Vu">#REF!</definedName>
    <definedName name="Vu_" localSheetId="1">#REF!</definedName>
    <definedName name="Vu_" localSheetId="6">#REF!</definedName>
    <definedName name="Vu_" localSheetId="7">#REF!</definedName>
    <definedName name="Vu_">#REF!</definedName>
    <definedName name="Vua" localSheetId="1">#REF!</definedName>
    <definedName name="Vua" localSheetId="6">#REF!</definedName>
    <definedName name="Vua" localSheetId="7">#REF!</definedName>
    <definedName name="Vua">#REF!</definedName>
    <definedName name="VUNG_NH1" localSheetId="1">#REF!</definedName>
    <definedName name="VUNG_NH1" localSheetId="6">#REF!</definedName>
    <definedName name="VUNG_NH1" localSheetId="7">#REF!</definedName>
    <definedName name="VUNG_NH1">#REF!</definedName>
    <definedName name="vung_nh2" localSheetId="1">#REF!</definedName>
    <definedName name="vung_nh2" localSheetId="6">#REF!</definedName>
    <definedName name="vung_nh2" localSheetId="7">#REF!</definedName>
    <definedName name="vung_nh2">#REF!</definedName>
    <definedName name="vungbc" localSheetId="1">#REF!</definedName>
    <definedName name="vungbc" localSheetId="6">#REF!</definedName>
    <definedName name="vungbc" localSheetId="7">#REF!</definedName>
    <definedName name="vungbc">#REF!</definedName>
    <definedName name="vungz" localSheetId="1">#REF!</definedName>
    <definedName name="vungz" localSheetId="6">#REF!</definedName>
    <definedName name="vungz" localSheetId="7">#REF!</definedName>
    <definedName name="vungz">#REF!</definedName>
    <definedName name="vvv" localSheetId="1">#REF!</definedName>
    <definedName name="vvv" localSheetId="6">#REF!</definedName>
    <definedName name="vvv" localSheetId="7">#REF!</definedName>
    <definedName name="vvv">#REF!</definedName>
    <definedName name="vxadn" localSheetId="1">#REF!</definedName>
    <definedName name="vxadn" localSheetId="6">#REF!</definedName>
    <definedName name="vxadn" localSheetId="7">#REF!</definedName>
    <definedName name="vxadn">#REF!</definedName>
    <definedName name="vxah" localSheetId="1">#REF!</definedName>
    <definedName name="vxah" localSheetId="6">#REF!</definedName>
    <definedName name="vxah" localSheetId="7">#REF!</definedName>
    <definedName name="vxah">#REF!</definedName>
    <definedName name="vxah1" localSheetId="1">#REF!</definedName>
    <definedName name="vxah1" localSheetId="6">#REF!</definedName>
    <definedName name="vxah1" localSheetId="7">#REF!</definedName>
    <definedName name="vxah1">#REF!</definedName>
    <definedName name="vxaqn" localSheetId="1">#REF!</definedName>
    <definedName name="vxaqn" localSheetId="6">#REF!</definedName>
    <definedName name="vxaqn" localSheetId="7">#REF!</definedName>
    <definedName name="vxaqn">#REF!</definedName>
    <definedName name="vxaqn2" localSheetId="1">#REF!</definedName>
    <definedName name="vxaqn2" localSheetId="6">#REF!</definedName>
    <definedName name="vxaqn2" localSheetId="7">#REF!</definedName>
    <definedName name="vxaqn2">#REF!</definedName>
    <definedName name="vxbbd" localSheetId="1">#REF!</definedName>
    <definedName name="vxbbd" localSheetId="6">#REF!</definedName>
    <definedName name="vxbbd" localSheetId="7">#REF!</definedName>
    <definedName name="vxbbd">#REF!</definedName>
    <definedName name="vxbdn" localSheetId="1">#REF!</definedName>
    <definedName name="vxbdn" localSheetId="6">#REF!</definedName>
    <definedName name="vxbdn" localSheetId="7">#REF!</definedName>
    <definedName name="vxbdn">#REF!</definedName>
    <definedName name="vxbh" localSheetId="1">#REF!</definedName>
    <definedName name="vxbh" localSheetId="6">#REF!</definedName>
    <definedName name="vxbh" localSheetId="7">#REF!</definedName>
    <definedName name="vxbh">#REF!</definedName>
    <definedName name="vxbqn" localSheetId="1">#REF!</definedName>
    <definedName name="vxbqn" localSheetId="6">#REF!</definedName>
    <definedName name="vxbqn" localSheetId="7">#REF!</definedName>
    <definedName name="vxbqn">#REF!</definedName>
    <definedName name="vxbqn2" localSheetId="1">#REF!</definedName>
    <definedName name="vxbqn2" localSheetId="6">#REF!</definedName>
    <definedName name="vxbqn2" localSheetId="7">#REF!</definedName>
    <definedName name="vxbqn2">#REF!</definedName>
    <definedName name="vxcbd" localSheetId="1">#REF!</definedName>
    <definedName name="vxcbd" localSheetId="6">#REF!</definedName>
    <definedName name="vxcbd" localSheetId="7">#REF!</definedName>
    <definedName name="vxcbd">#REF!</definedName>
    <definedName name="vxcdn" localSheetId="1">#REF!</definedName>
    <definedName name="vxcdn" localSheetId="6">#REF!</definedName>
    <definedName name="vxcdn" localSheetId="7">#REF!</definedName>
    <definedName name="vxcdn">#REF!</definedName>
    <definedName name="vxcqn" localSheetId="1">#REF!</definedName>
    <definedName name="vxcqn" localSheetId="6">#REF!</definedName>
    <definedName name="vxcqn" localSheetId="7">#REF!</definedName>
    <definedName name="vxcqn">#REF!</definedName>
    <definedName name="vxcqn2" localSheetId="1">#REF!</definedName>
    <definedName name="vxcqn2" localSheetId="6">#REF!</definedName>
    <definedName name="vxcqn2" localSheetId="7">#REF!</definedName>
    <definedName name="vxcqn2">#REF!</definedName>
    <definedName name="vxch" localSheetId="1">#REF!</definedName>
    <definedName name="vxch" localSheetId="6">#REF!</definedName>
    <definedName name="vxch" localSheetId="7">#REF!</definedName>
    <definedName name="vxch">#REF!</definedName>
    <definedName name="vxuan" localSheetId="1">#REF!</definedName>
    <definedName name="vxuan" localSheetId="6">#REF!</definedName>
    <definedName name="vxuan" localSheetId="7">#REF!</definedName>
    <definedName name="vxuan">#REF!</definedName>
    <definedName name="W" localSheetId="1">#REF!</definedName>
    <definedName name="W" localSheetId="6">#REF!</definedName>
    <definedName name="W" localSheetId="7">#REF!</definedName>
    <definedName name="W">#REF!</definedName>
    <definedName name="watertruck" localSheetId="1">#REF!</definedName>
    <definedName name="watertruck" localSheetId="6">#REF!</definedName>
    <definedName name="watertruck" localSheetId="7">#REF!</definedName>
    <definedName name="watertruck">#REF!</definedName>
    <definedName name="wb" localSheetId="1">#REF!</definedName>
    <definedName name="wb" localSheetId="6">#REF!</definedName>
    <definedName name="wb" localSheetId="7">#REF!</definedName>
    <definedName name="wb">#REF!</definedName>
    <definedName name="wc" localSheetId="1">#REF!</definedName>
    <definedName name="wc" localSheetId="6">#REF!</definedName>
    <definedName name="wc" localSheetId="7">#REF!</definedName>
    <definedName name="wc">#REF!</definedName>
    <definedName name="WD" localSheetId="1">#REF!</definedName>
    <definedName name="WD" localSheetId="6">#REF!</definedName>
    <definedName name="WD" localSheetId="7">#REF!</definedName>
    <definedName name="WD">#REF!</definedName>
    <definedName name="Wdaymong" localSheetId="1">#REF!</definedName>
    <definedName name="Wdaymong" localSheetId="6">#REF!</definedName>
    <definedName name="Wdaymong" localSheetId="7">#REF!</definedName>
    <definedName name="Wdaymong">#REF!</definedName>
    <definedName name="WIRE1">5</definedName>
    <definedName name="Wl" localSheetId="1">#REF!</definedName>
    <definedName name="Wl" localSheetId="6">#REF!</definedName>
    <definedName name="Wl" localSheetId="7">#REF!</definedName>
    <definedName name="Wl">#REF!</definedName>
    <definedName name="WPF" localSheetId="1">#REF!</definedName>
    <definedName name="WPF" localSheetId="6">#REF!</definedName>
    <definedName name="WPF" localSheetId="7">#REF!</definedName>
    <definedName name="WPF">#REF!</definedName>
    <definedName name="wr" localSheetId="22" hidden="1">{#N/A,#N/A,FALSE,"Chi tiÆt"}</definedName>
    <definedName name="wr" localSheetId="24" hidden="1">{#N/A,#N/A,FALSE,"Chi tiÆt"}</definedName>
    <definedName name="wr" hidden="1">{#N/A,#N/A,FALSE,"Chi tiÆt"}</definedName>
    <definedName name="wrn.aaa." localSheetId="22" hidden="1">{#N/A,#N/A,FALSE,"Sheet1";#N/A,#N/A,FALSE,"Sheet1";#N/A,#N/A,FALSE,"Sheet1"}</definedName>
    <definedName name="wrn.aaa." localSheetId="24" hidden="1">{#N/A,#N/A,FALSE,"Sheet1";#N/A,#N/A,FALSE,"Sheet1";#N/A,#N/A,FALSE,"Sheet1"}</definedName>
    <definedName name="wrn.aaa." hidden="1">{#N/A,#N/A,FALSE,"Sheet1";#N/A,#N/A,FALSE,"Sheet1";#N/A,#N/A,FALSE,"Sheet1"}</definedName>
    <definedName name="wrn.aaa.1" localSheetId="22" hidden="1">{#N/A,#N/A,FALSE,"Sheet1";#N/A,#N/A,FALSE,"Sheet1";#N/A,#N/A,FALSE,"Sheet1"}</definedName>
    <definedName name="wrn.aaa.1" localSheetId="24" hidden="1">{#N/A,#N/A,FALSE,"Sheet1";#N/A,#N/A,FALSE,"Sheet1";#N/A,#N/A,FALSE,"Sheet1"}</definedName>
    <definedName name="wrn.aaa.1" hidden="1">{#N/A,#N/A,FALSE,"Sheet1";#N/A,#N/A,FALSE,"Sheet1";#N/A,#N/A,FALSE,"Sheet1"}</definedName>
    <definedName name="wrn.Bang._.ke._.nhan._.hang." localSheetId="22" hidden="1">{#N/A,#N/A,FALSE,"Ke khai NH"}</definedName>
    <definedName name="wrn.Bang._.ke._.nhan._.hang." localSheetId="24" hidden="1">{#N/A,#N/A,FALSE,"Ke khai NH"}</definedName>
    <definedName name="wrn.Bang._.ke._.nhan._.hang." hidden="1">{#N/A,#N/A,FALSE,"Ke khai NH"}</definedName>
    <definedName name="wrn.cong." localSheetId="22" hidden="1">{#N/A,#N/A,FALSE,"Sheet1"}</definedName>
    <definedName name="wrn.cong." localSheetId="24" hidden="1">{#N/A,#N/A,FALSE,"Sheet1"}</definedName>
    <definedName name="wrn.cong." hidden="1">{#N/A,#N/A,FALSE,"Sheet1"}</definedName>
    <definedName name="wrn.Che._.do._.duoc._.huong." localSheetId="22" hidden="1">{#N/A,#N/A,FALSE,"BN (2)"}</definedName>
    <definedName name="wrn.Che._.do._.duoc._.huong." localSheetId="24" hidden="1">{#N/A,#N/A,FALSE,"BN (2)"}</definedName>
    <definedName name="wrn.Che._.do._.duoc._.huong." hidden="1">{#N/A,#N/A,FALSE,"BN (2)"}</definedName>
    <definedName name="wrn.chi._.tiÆt." localSheetId="22" hidden="1">{#N/A,#N/A,FALSE,"Chi tiÆt"}</definedName>
    <definedName name="wrn.chi._.tiÆt." localSheetId="24" hidden="1">{#N/A,#N/A,FALSE,"Chi tiÆt"}</definedName>
    <definedName name="wrn.chi._.tiÆt." hidden="1">{#N/A,#N/A,FALSE,"Chi tiÆt"}</definedName>
    <definedName name="wrn.Giáy._.bao._.no." localSheetId="22" hidden="1">{#N/A,#N/A,FALSE,"BN"}</definedName>
    <definedName name="wrn.Giáy._.bao._.no." localSheetId="24" hidden="1">{#N/A,#N/A,FALSE,"BN"}</definedName>
    <definedName name="wrn.Giáy._.bao._.no." hidden="1">{#N/A,#N/A,FALSE,"BN"}</definedName>
    <definedName name="wrn.Report." localSheetId="22" hidden="1">{"Offgrid",#N/A,FALSE,"OFFGRID";"Region",#N/A,FALSE,"REGION";"Offgrid -2",#N/A,FALSE,"OFFGRID";"WTP",#N/A,FALSE,"WTP";"WTP -2",#N/A,FALSE,"WTP";"Project",#N/A,FALSE,"PROJECT";"Summary -2",#N/A,FALSE,"SUMMARY"}</definedName>
    <definedName name="wrn.Report." localSheetId="2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2" hidden="1">{#N/A,#N/A,TRUE,"BT M200 da 10x20"}</definedName>
    <definedName name="wrn.vd." localSheetId="24" hidden="1">{#N/A,#N/A,TRUE,"BT M200 da 10x20"}</definedName>
    <definedName name="wrn.vd." hidden="1">{#N/A,#N/A,TRUE,"BT M200 da 10x20"}</definedName>
    <definedName name="wrnf.report" localSheetId="22" hidden="1">{"Offgrid",#N/A,FALSE,"OFFGRID";"Region",#N/A,FALSE,"REGION";"Offgrid -2",#N/A,FALSE,"OFFGRID";"WTP",#N/A,FALSE,"WTP";"WTP -2",#N/A,FALSE,"WTP";"Project",#N/A,FALSE,"PROJECT";"Summary -2",#N/A,FALSE,"SUMMARY"}</definedName>
    <definedName name="wrnf.report" localSheetId="2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6">#REF!</definedName>
    <definedName name="ws" localSheetId="7">#REF!</definedName>
    <definedName name="ws">#REF!</definedName>
    <definedName name="Wss" localSheetId="1">#REF!</definedName>
    <definedName name="Wss" localSheetId="6">#REF!</definedName>
    <definedName name="Wss" localSheetId="7">#REF!</definedName>
    <definedName name="Wss">#REF!</definedName>
    <definedName name="Wst" localSheetId="1">#REF!</definedName>
    <definedName name="Wst" localSheetId="6">#REF!</definedName>
    <definedName name="Wst" localSheetId="7">#REF!</definedName>
    <definedName name="Wst">#REF!</definedName>
    <definedName name="wt" localSheetId="1">#REF!</definedName>
    <definedName name="wt" localSheetId="6">#REF!</definedName>
    <definedName name="wt" localSheetId="7">#REF!</definedName>
    <definedName name="wt">#REF!</definedName>
    <definedName name="wup" localSheetId="1">#REF!</definedName>
    <definedName name="wup" localSheetId="6">#REF!</definedName>
    <definedName name="wup" localSheetId="7">#REF!</definedName>
    <definedName name="wup">#REF!</definedName>
    <definedName name="WW">#N/A</definedName>
    <definedName name="Wzb" localSheetId="1">#REF!</definedName>
    <definedName name="Wzb" localSheetId="6">#REF!</definedName>
    <definedName name="Wzb" localSheetId="7">#REF!</definedName>
    <definedName name="Wzb">#REF!</definedName>
    <definedName name="Wzt" localSheetId="1">#REF!</definedName>
    <definedName name="Wzt" localSheetId="6">#REF!</definedName>
    <definedName name="Wzt" localSheetId="7">#REF!</definedName>
    <definedName name="Wzt">#REF!</definedName>
    <definedName name="X" localSheetId="1">#REF!</definedName>
    <definedName name="X" localSheetId="6">#REF!</definedName>
    <definedName name="X" localSheetId="7">#REF!</definedName>
    <definedName name="X">#REF!</definedName>
    <definedName name="X_" localSheetId="1">#REF!</definedName>
    <definedName name="X_" localSheetId="6">#REF!</definedName>
    <definedName name="X_" localSheetId="7">#REF!</definedName>
    <definedName name="X_">#REF!</definedName>
    <definedName name="x_list" localSheetId="1">#REF!</definedName>
    <definedName name="x_list" localSheetId="6">#REF!</definedName>
    <definedName name="x_list" localSheetId="7">#REF!</definedName>
    <definedName name="x_list">#REF!</definedName>
    <definedName name="x1_" localSheetId="1">#REF!</definedName>
    <definedName name="x1_" localSheetId="6">#REF!</definedName>
    <definedName name="x1_" localSheetId="7">#REF!</definedName>
    <definedName name="x1_">#REF!</definedName>
    <definedName name="x1pind" localSheetId="1">#REF!</definedName>
    <definedName name="x1pind" localSheetId="6">#REF!</definedName>
    <definedName name="x1pind" localSheetId="7">#REF!</definedName>
    <definedName name="x1pind">#REF!</definedName>
    <definedName name="X1pINDnc" localSheetId="1">#REF!</definedName>
    <definedName name="X1pINDnc" localSheetId="6">#REF!</definedName>
    <definedName name="X1pINDnc" localSheetId="7">#REF!</definedName>
    <definedName name="X1pINDnc">#REF!</definedName>
    <definedName name="X1pINDvc" localSheetId="1">#REF!</definedName>
    <definedName name="X1pINDvc" localSheetId="6">#REF!</definedName>
    <definedName name="X1pINDvc" localSheetId="7">#REF!</definedName>
    <definedName name="X1pINDvc">#REF!</definedName>
    <definedName name="X1pINDvl" localSheetId="1">#REF!</definedName>
    <definedName name="X1pINDvl" localSheetId="6">#REF!</definedName>
    <definedName name="X1pINDvl" localSheetId="7">#REF!</definedName>
    <definedName name="X1pINDvl">#REF!</definedName>
    <definedName name="x1pint" localSheetId="1">#REF!</definedName>
    <definedName name="x1pint" localSheetId="6">#REF!</definedName>
    <definedName name="x1pint" localSheetId="7">#REF!</definedName>
    <definedName name="x1pint">#REF!</definedName>
    <definedName name="x1ping" localSheetId="1">#REF!</definedName>
    <definedName name="x1ping" localSheetId="6">#REF!</definedName>
    <definedName name="x1ping" localSheetId="7">#REF!</definedName>
    <definedName name="x1ping">#REF!</definedName>
    <definedName name="X1pINGnc" localSheetId="1">#REF!</definedName>
    <definedName name="X1pINGnc" localSheetId="6">#REF!</definedName>
    <definedName name="X1pINGnc" localSheetId="7">#REF!</definedName>
    <definedName name="X1pINGnc">#REF!</definedName>
    <definedName name="X1pINGvc" localSheetId="1">#REF!</definedName>
    <definedName name="X1pINGvc" localSheetId="6">#REF!</definedName>
    <definedName name="X1pINGvc" localSheetId="7">#REF!</definedName>
    <definedName name="X1pINGvc">#REF!</definedName>
    <definedName name="X1pINGvl" localSheetId="1">#REF!</definedName>
    <definedName name="X1pINGvl" localSheetId="6">#REF!</definedName>
    <definedName name="X1pINGvl" localSheetId="7">#REF!</definedName>
    <definedName name="X1pINGvl">#REF!</definedName>
    <definedName name="x2_" localSheetId="1">#REF!</definedName>
    <definedName name="x2_" localSheetId="6">#REF!</definedName>
    <definedName name="x2_" localSheetId="7">#REF!</definedName>
    <definedName name="x2_">#REF!</definedName>
    <definedName name="XA" localSheetId="1">#REF!</definedName>
    <definedName name="XA" localSheetId="6">#REF!</definedName>
    <definedName name="XA" localSheetId="7">#REF!</definedName>
    <definedName name="XA">#REF!</definedName>
    <definedName name="xa1pm" localSheetId="1">#REF!</definedName>
    <definedName name="xa1pm" localSheetId="6">#REF!</definedName>
    <definedName name="xa1pm" localSheetId="7">#REF!</definedName>
    <definedName name="xa1pm">#REF!</definedName>
    <definedName name="xa3pm" localSheetId="1">#REF!</definedName>
    <definedName name="xa3pm" localSheetId="6">#REF!</definedName>
    <definedName name="xa3pm" localSheetId="7">#REF!</definedName>
    <definedName name="xa3pm">#REF!</definedName>
    <definedName name="XayLapKhac" localSheetId="1">#REF!</definedName>
    <definedName name="XayLapKhac" localSheetId="6">#REF!</definedName>
    <definedName name="XayLapKhac" localSheetId="7">#REF!</definedName>
    <definedName name="XayLapKhac">#REF!</definedName>
    <definedName name="XB_80" localSheetId="1">#REF!</definedName>
    <definedName name="XB_80" localSheetId="6">#REF!</definedName>
    <definedName name="XB_80" localSheetId="7">#REF!</definedName>
    <definedName name="XB_80">#REF!</definedName>
    <definedName name="XBCNCKT">5600</definedName>
    <definedName name="XCCT">0.5</definedName>
    <definedName name="xcp" localSheetId="1">#REF!</definedName>
    <definedName name="xcp" localSheetId="6">#REF!</definedName>
    <definedName name="xcp" localSheetId="7">#REF!</definedName>
    <definedName name="xcp">#REF!</definedName>
    <definedName name="xd0.6" localSheetId="1">#REF!</definedName>
    <definedName name="xd0.6" localSheetId="6">#REF!</definedName>
    <definedName name="xd0.6" localSheetId="7">#REF!</definedName>
    <definedName name="xd0.6">#REF!</definedName>
    <definedName name="xd1.3" localSheetId="1">#REF!</definedName>
    <definedName name="xd1.3" localSheetId="6">#REF!</definedName>
    <definedName name="xd1.3" localSheetId="7">#REF!</definedName>
    <definedName name="xd1.3">#REF!</definedName>
    <definedName name="xd1.5" localSheetId="1">#REF!</definedName>
    <definedName name="xd1.5" localSheetId="6">#REF!</definedName>
    <definedName name="xd1.5" localSheetId="7">#REF!</definedName>
    <definedName name="xd1.5">#REF!</definedName>
    <definedName name="XDTB" localSheetId="1">#REF!</definedName>
    <definedName name="XDTB" localSheetId="6">#REF!</definedName>
    <definedName name="XDTB" localSheetId="7">#REF!</definedName>
    <definedName name="XDTB">#REF!</definedName>
    <definedName name="XDTT" localSheetId="1">#REF!</definedName>
    <definedName name="XDTT" localSheetId="6">#REF!</definedName>
    <definedName name="XDTT" localSheetId="7">#REF!</definedName>
    <definedName name="XDTT">#REF!</definedName>
    <definedName name="xelaodam" localSheetId="1">#REF!</definedName>
    <definedName name="xelaodam" localSheetId="6">#REF!</definedName>
    <definedName name="xelaodam" localSheetId="7">#REF!</definedName>
    <definedName name="xelaodam">#REF!</definedName>
    <definedName name="xetuoinhua190" localSheetId="1">#REF!</definedName>
    <definedName name="xetuoinhua190" localSheetId="6">#REF!</definedName>
    <definedName name="xetuoinhua190" localSheetId="7">#REF!</definedName>
    <definedName name="xetuoinhua190">#REF!</definedName>
    <definedName name="xethung10t" localSheetId="1">#REF!</definedName>
    <definedName name="xethung10t" localSheetId="6">#REF!</definedName>
    <definedName name="xethung10t" localSheetId="7">#REF!</definedName>
    <definedName name="xethung10t">#REF!</definedName>
    <definedName name="xetreo" localSheetId="1">#REF!</definedName>
    <definedName name="xetreo" localSheetId="6">#REF!</definedName>
    <definedName name="xetreo" localSheetId="7">#REF!</definedName>
    <definedName name="xetreo">#REF!</definedName>
    <definedName name="xfco" localSheetId="1">#REF!</definedName>
    <definedName name="xfco" localSheetId="6">#REF!</definedName>
    <definedName name="xfco" localSheetId="7">#REF!</definedName>
    <definedName name="xfco">#REF!</definedName>
    <definedName name="xfco3p" localSheetId="1">#REF!</definedName>
    <definedName name="xfco3p" localSheetId="6">#REF!</definedName>
    <definedName name="xfco3p" localSheetId="7">#REF!</definedName>
    <definedName name="xfco3p">#REF!</definedName>
    <definedName name="XFCOnc" localSheetId="1">#REF!</definedName>
    <definedName name="XFCOnc" localSheetId="6">#REF!</definedName>
    <definedName name="XFCOnc" localSheetId="7">#REF!</definedName>
    <definedName name="XFCOnc">#REF!</definedName>
    <definedName name="xfcotnc" localSheetId="1">#REF!</definedName>
    <definedName name="xfcotnc" localSheetId="6">#REF!</definedName>
    <definedName name="xfcotnc" localSheetId="7">#REF!</definedName>
    <definedName name="xfcotnc">#REF!</definedName>
    <definedName name="xfcotvl" localSheetId="1">#REF!</definedName>
    <definedName name="xfcotvl" localSheetId="6">#REF!</definedName>
    <definedName name="xfcotvl" localSheetId="7">#REF!</definedName>
    <definedName name="xfcotvl">#REF!</definedName>
    <definedName name="XFCOvl" localSheetId="1">#REF!</definedName>
    <definedName name="XFCOvl" localSheetId="6">#REF!</definedName>
    <definedName name="XFCOvl" localSheetId="7">#REF!</definedName>
    <definedName name="XFCOvl">#REF!</definedName>
    <definedName name="xgc100" localSheetId="1">#REF!</definedName>
    <definedName name="xgc100" localSheetId="6">#REF!</definedName>
    <definedName name="xgc100" localSheetId="7">#REF!</definedName>
    <definedName name="xgc100">#REF!</definedName>
    <definedName name="xgc150" localSheetId="1">#REF!</definedName>
    <definedName name="xgc150" localSheetId="6">#REF!</definedName>
    <definedName name="xgc150" localSheetId="7">#REF!</definedName>
    <definedName name="xgc150">#REF!</definedName>
    <definedName name="xgc200" localSheetId="1">#REF!</definedName>
    <definedName name="xgc200" localSheetId="6">#REF!</definedName>
    <definedName name="xgc200" localSheetId="7">#REF!</definedName>
    <definedName name="xgc200">#REF!</definedName>
    <definedName name="xh" localSheetId="1">#REF!</definedName>
    <definedName name="xh" localSheetId="6">#REF!</definedName>
    <definedName name="xh" localSheetId="7">#REF!</definedName>
    <definedName name="xh">#REF!</definedName>
    <definedName name="xhn" localSheetId="1">#REF!</definedName>
    <definedName name="xhn" localSheetId="6">#REF!</definedName>
    <definedName name="xhn" localSheetId="7">#REF!</definedName>
    <definedName name="xhn">#REF!</definedName>
    <definedName name="xig" localSheetId="1">#REF!</definedName>
    <definedName name="xig" localSheetId="6">#REF!</definedName>
    <definedName name="xig" localSheetId="7">#REF!</definedName>
    <definedName name="xig">#REF!</definedName>
    <definedName name="xig1" localSheetId="1">#REF!</definedName>
    <definedName name="xig1" localSheetId="6">#REF!</definedName>
    <definedName name="xig1" localSheetId="7">#REF!</definedName>
    <definedName name="xig1">#REF!</definedName>
    <definedName name="xig1p" localSheetId="1">#REF!</definedName>
    <definedName name="xig1p" localSheetId="6">#REF!</definedName>
    <definedName name="xig1p" localSheetId="7">#REF!</definedName>
    <definedName name="xig1p">#REF!</definedName>
    <definedName name="xig3p" localSheetId="1">#REF!</definedName>
    <definedName name="xig3p" localSheetId="6">#REF!</definedName>
    <definedName name="xig3p" localSheetId="7">#REF!</definedName>
    <definedName name="xig3p">#REF!</definedName>
    <definedName name="XIGnc" localSheetId="1">#REF!</definedName>
    <definedName name="XIGnc" localSheetId="6">#REF!</definedName>
    <definedName name="XIGnc" localSheetId="7">#REF!</definedName>
    <definedName name="XIGnc">#REF!</definedName>
    <definedName name="xignc3p" localSheetId="1">#REF!</definedName>
    <definedName name="xignc3p" localSheetId="6">#REF!</definedName>
    <definedName name="xignc3p" localSheetId="7">#REF!</definedName>
    <definedName name="xignc3p">#REF!</definedName>
    <definedName name="XIGvc" localSheetId="1">#REF!</definedName>
    <definedName name="XIGvc" localSheetId="6">#REF!</definedName>
    <definedName name="XIGvc" localSheetId="7">#REF!</definedName>
    <definedName name="XIGvc">#REF!</definedName>
    <definedName name="XIGvl" localSheetId="1">#REF!</definedName>
    <definedName name="XIGvl" localSheetId="6">#REF!</definedName>
    <definedName name="XIGvl" localSheetId="7">#REF!</definedName>
    <definedName name="XIGvl">#REF!</definedName>
    <definedName name="xigvl3p" localSheetId="1">#REF!</definedName>
    <definedName name="xigvl3p" localSheetId="6">#REF!</definedName>
    <definedName name="xigvl3p" localSheetId="7">#REF!</definedName>
    <definedName name="xigvl3p">#REF!</definedName>
    <definedName name="ximang" localSheetId="1">#REF!</definedName>
    <definedName name="ximang" localSheetId="6">#REF!</definedName>
    <definedName name="ximang" localSheetId="7">#REF!</definedName>
    <definedName name="ximang">#REF!</definedName>
    <definedName name="xin" localSheetId="1">#REF!</definedName>
    <definedName name="xin" localSheetId="6">#REF!</definedName>
    <definedName name="xin" localSheetId="7">#REF!</definedName>
    <definedName name="xin">#REF!</definedName>
    <definedName name="xin190" localSheetId="1">#REF!</definedName>
    <definedName name="xin190" localSheetId="6">#REF!</definedName>
    <definedName name="xin190" localSheetId="7">#REF!</definedName>
    <definedName name="xin190">#REF!</definedName>
    <definedName name="xin1903p" localSheetId="1">#REF!</definedName>
    <definedName name="xin1903p" localSheetId="6">#REF!</definedName>
    <definedName name="xin1903p" localSheetId="7">#REF!</definedName>
    <definedName name="xin1903p">#REF!</definedName>
    <definedName name="xin2903p" localSheetId="1">#REF!</definedName>
    <definedName name="xin2903p" localSheetId="6">#REF!</definedName>
    <definedName name="xin2903p" localSheetId="7">#REF!</definedName>
    <definedName name="xin2903p">#REF!</definedName>
    <definedName name="xin290nc3p" localSheetId="1">#REF!</definedName>
    <definedName name="xin290nc3p" localSheetId="6">#REF!</definedName>
    <definedName name="xin290nc3p" localSheetId="7">#REF!</definedName>
    <definedName name="xin290nc3p">#REF!</definedName>
    <definedName name="xin290vl3p" localSheetId="1">#REF!</definedName>
    <definedName name="xin290vl3p" localSheetId="6">#REF!</definedName>
    <definedName name="xin290vl3p" localSheetId="7">#REF!</definedName>
    <definedName name="xin290vl3p">#REF!</definedName>
    <definedName name="xin3p" localSheetId="1">#REF!</definedName>
    <definedName name="xin3p" localSheetId="6">#REF!</definedName>
    <definedName name="xin3p" localSheetId="7">#REF!</definedName>
    <definedName name="xin3p">#REF!</definedName>
    <definedName name="xind" localSheetId="1">#REF!</definedName>
    <definedName name="xind" localSheetId="6">#REF!</definedName>
    <definedName name="xind" localSheetId="7">#REF!</definedName>
    <definedName name="xind">#REF!</definedName>
    <definedName name="xind1p" localSheetId="1">#REF!</definedName>
    <definedName name="xind1p" localSheetId="6">#REF!</definedName>
    <definedName name="xind1p" localSheetId="7">#REF!</definedName>
    <definedName name="xind1p">#REF!</definedName>
    <definedName name="xind3p" localSheetId="1">#REF!</definedName>
    <definedName name="xind3p" localSheetId="6">#REF!</definedName>
    <definedName name="xind3p" localSheetId="7">#REF!</definedName>
    <definedName name="xind3p">#REF!</definedName>
    <definedName name="xindnc1p" localSheetId="1">#REF!</definedName>
    <definedName name="xindnc1p" localSheetId="6">#REF!</definedName>
    <definedName name="xindnc1p" localSheetId="7">#REF!</definedName>
    <definedName name="xindnc1p">#REF!</definedName>
    <definedName name="xindvl1p" localSheetId="1">#REF!</definedName>
    <definedName name="xindvl1p" localSheetId="6">#REF!</definedName>
    <definedName name="xindvl1p" localSheetId="7">#REF!</definedName>
    <definedName name="xindvl1p">#REF!</definedName>
    <definedName name="XINnc" localSheetId="1">#REF!</definedName>
    <definedName name="XINnc" localSheetId="6">#REF!</definedName>
    <definedName name="XINnc" localSheetId="7">#REF!</definedName>
    <definedName name="XINnc">#REF!</definedName>
    <definedName name="xinnc3p" localSheetId="1">#REF!</definedName>
    <definedName name="xinnc3p" localSheetId="6">#REF!</definedName>
    <definedName name="xinnc3p" localSheetId="7">#REF!</definedName>
    <definedName name="xinnc3p">#REF!</definedName>
    <definedName name="xint1p" localSheetId="1">#REF!</definedName>
    <definedName name="xint1p" localSheetId="6">#REF!</definedName>
    <definedName name="xint1p" localSheetId="7">#REF!</definedName>
    <definedName name="xint1p">#REF!</definedName>
    <definedName name="XINvc" localSheetId="1">#REF!</definedName>
    <definedName name="XINvc" localSheetId="6">#REF!</definedName>
    <definedName name="XINvc" localSheetId="7">#REF!</definedName>
    <definedName name="XINvc">#REF!</definedName>
    <definedName name="XINvl" localSheetId="1">#REF!</definedName>
    <definedName name="XINvl" localSheetId="6">#REF!</definedName>
    <definedName name="XINvl" localSheetId="7">#REF!</definedName>
    <definedName name="XINvl">#REF!</definedName>
    <definedName name="xinvl3p" localSheetId="1">#REF!</definedName>
    <definedName name="xinvl3p" localSheetId="6">#REF!</definedName>
    <definedName name="xinvl3p" localSheetId="7">#REF!</definedName>
    <definedName name="xinvl3p">#REF!</definedName>
    <definedName name="xing1p" localSheetId="1">#REF!</definedName>
    <definedName name="xing1p" localSheetId="6">#REF!</definedName>
    <definedName name="xing1p" localSheetId="7">#REF!</definedName>
    <definedName name="xing1p">#REF!</definedName>
    <definedName name="xingnc1p" localSheetId="1">#REF!</definedName>
    <definedName name="xingnc1p" localSheetId="6">#REF!</definedName>
    <definedName name="xingnc1p" localSheetId="7">#REF!</definedName>
    <definedName name="xingnc1p">#REF!</definedName>
    <definedName name="xingvl1p" localSheetId="1">#REF!</definedName>
    <definedName name="xingvl1p" localSheetId="6">#REF!</definedName>
    <definedName name="xingvl1p" localSheetId="7">#REF!</definedName>
    <definedName name="xingvl1p">#REF!</definedName>
    <definedName name="xit" localSheetId="1">#REF!</definedName>
    <definedName name="xit" localSheetId="6">#REF!</definedName>
    <definedName name="xit" localSheetId="7">#REF!</definedName>
    <definedName name="xit">#REF!</definedName>
    <definedName name="xit1" localSheetId="1">#REF!</definedName>
    <definedName name="xit1" localSheetId="6">#REF!</definedName>
    <definedName name="xit1" localSheetId="7">#REF!</definedName>
    <definedName name="xit1">#REF!</definedName>
    <definedName name="xit1p" localSheetId="1">#REF!</definedName>
    <definedName name="xit1p" localSheetId="6">#REF!</definedName>
    <definedName name="xit1p" localSheetId="7">#REF!</definedName>
    <definedName name="xit1p">#REF!</definedName>
    <definedName name="xit23p" localSheetId="1">#REF!</definedName>
    <definedName name="xit23p" localSheetId="6">#REF!</definedName>
    <definedName name="xit23p" localSheetId="7">#REF!</definedName>
    <definedName name="xit23p">#REF!</definedName>
    <definedName name="xit2nc3p" localSheetId="1">#REF!</definedName>
    <definedName name="xit2nc3p" localSheetId="6">#REF!</definedName>
    <definedName name="xit2nc3p" localSheetId="7">#REF!</definedName>
    <definedName name="xit2nc3p">#REF!</definedName>
    <definedName name="xit2vl3p" localSheetId="1">#REF!</definedName>
    <definedName name="xit2vl3p" localSheetId="6">#REF!</definedName>
    <definedName name="xit2vl3p" localSheetId="7">#REF!</definedName>
    <definedName name="xit2vl3p">#REF!</definedName>
    <definedName name="xit3p" localSheetId="1">#REF!</definedName>
    <definedName name="xit3p" localSheetId="6">#REF!</definedName>
    <definedName name="xit3p" localSheetId="7">#REF!</definedName>
    <definedName name="xit3p">#REF!</definedName>
    <definedName name="XITnc" localSheetId="1">#REF!</definedName>
    <definedName name="XITnc" localSheetId="6">#REF!</definedName>
    <definedName name="XITnc" localSheetId="7">#REF!</definedName>
    <definedName name="XITnc">#REF!</definedName>
    <definedName name="xitnc3p" localSheetId="1">#REF!</definedName>
    <definedName name="xitnc3p" localSheetId="6">#REF!</definedName>
    <definedName name="xitnc3p" localSheetId="7">#REF!</definedName>
    <definedName name="xitnc3p">#REF!</definedName>
    <definedName name="XITvc" localSheetId="1">#REF!</definedName>
    <definedName name="XITvc" localSheetId="6">#REF!</definedName>
    <definedName name="XITvc" localSheetId="7">#REF!</definedName>
    <definedName name="XITvc">#REF!</definedName>
    <definedName name="XITvl" localSheetId="1">#REF!</definedName>
    <definedName name="XITvl" localSheetId="6">#REF!</definedName>
    <definedName name="XITvl" localSheetId="7">#REF!</definedName>
    <definedName name="XITvl">#REF!</definedName>
    <definedName name="xitvl3p" localSheetId="1">#REF!</definedName>
    <definedName name="xitvl3p" localSheetId="6">#REF!</definedName>
    <definedName name="xitvl3p" localSheetId="7">#REF!</definedName>
    <definedName name="xitvl3p">#REF!</definedName>
    <definedName name="xk" localSheetId="1">#REF!</definedName>
    <definedName name="xk" localSheetId="6">#REF!</definedName>
    <definedName name="xk" localSheetId="7">#REF!</definedName>
    <definedName name="xk">#REF!</definedName>
    <definedName name="xk0.6" localSheetId="1">#REF!</definedName>
    <definedName name="xk0.6" localSheetId="6">#REF!</definedName>
    <definedName name="xk0.6" localSheetId="7">#REF!</definedName>
    <definedName name="xk0.6">#REF!</definedName>
    <definedName name="xk1.3" localSheetId="1">#REF!</definedName>
    <definedName name="xk1.3" localSheetId="6">#REF!</definedName>
    <definedName name="xk1.3" localSheetId="7">#REF!</definedName>
    <definedName name="xk1.3">#REF!</definedName>
    <definedName name="xk1.5" localSheetId="1">#REF!</definedName>
    <definedName name="xk1.5" localSheetId="6">#REF!</definedName>
    <definedName name="xk1.5" localSheetId="7">#REF!</definedName>
    <definedName name="xk1.5">#REF!</definedName>
    <definedName name="xkich" localSheetId="1">#REF!</definedName>
    <definedName name="xkich" localSheetId="6">#REF!</definedName>
    <definedName name="xkich" localSheetId="7">#REF!</definedName>
    <definedName name="xkich">#REF!</definedName>
    <definedName name="xl" localSheetId="1">#REF!</definedName>
    <definedName name="xl" localSheetId="6">#REF!</definedName>
    <definedName name="xl" localSheetId="7">#REF!</definedName>
    <definedName name="xl">#REF!</definedName>
    <definedName name="xl3x250" localSheetId="1">#REF!</definedName>
    <definedName name="xl3x250" localSheetId="6">#REF!</definedName>
    <definedName name="xl3x250" localSheetId="7">#REF!</definedName>
    <definedName name="xl3x250">#REF!</definedName>
    <definedName name="XL3X400" localSheetId="1">#REF!</definedName>
    <definedName name="XL3X400" localSheetId="6">#REF!</definedName>
    <definedName name="XL3X400" localSheetId="7">#REF!</definedName>
    <definedName name="XL3X400">#REF!</definedName>
    <definedName name="xlc" localSheetId="1">#REF!</definedName>
    <definedName name="xlc" localSheetId="6">#REF!</definedName>
    <definedName name="xlc" localSheetId="7">#REF!</definedName>
    <definedName name="xlc">#REF!</definedName>
    <definedName name="xld1.4" localSheetId="1">#REF!</definedName>
    <definedName name="xld1.4" localSheetId="6">#REF!</definedName>
    <definedName name="xld1.4" localSheetId="7">#REF!</definedName>
    <definedName name="xld1.4">#REF!</definedName>
    <definedName name="xlk" localSheetId="1">#REF!</definedName>
    <definedName name="xlk" localSheetId="6">#REF!</definedName>
    <definedName name="xlk" localSheetId="7">#REF!</definedName>
    <definedName name="xlk">#REF!</definedName>
    <definedName name="xlk1.4" localSheetId="1">#REF!</definedName>
    <definedName name="xlk1.4" localSheetId="6">#REF!</definedName>
    <definedName name="xlk1.4" localSheetId="7">#REF!</definedName>
    <definedName name="xlk1.4">#REF!</definedName>
    <definedName name="xls" localSheetId="22" hidden="1">{"'Sheet1'!$L$16"}</definedName>
    <definedName name="xls" localSheetId="24" hidden="1">{"'Sheet1'!$L$16"}</definedName>
    <definedName name="xls" hidden="1">{"'Sheet1'!$L$16"}</definedName>
    <definedName name="xlttbninh" localSheetId="22" hidden="1">{"'Sheet1'!$L$16"}</definedName>
    <definedName name="xlttbninh" localSheetId="24" hidden="1">{"'Sheet1'!$L$16"}</definedName>
    <definedName name="xlttbninh" hidden="1">{"'Sheet1'!$L$16"}</definedName>
    <definedName name="XM" localSheetId="1">#REF!</definedName>
    <definedName name="XM" localSheetId="6">#REF!</definedName>
    <definedName name="XM" localSheetId="7">#REF!</definedName>
    <definedName name="XM">#REF!</definedName>
    <definedName name="XM.M10.1" localSheetId="1">#REF!</definedName>
    <definedName name="XM.M10.1" localSheetId="6">#REF!</definedName>
    <definedName name="XM.M10.1" localSheetId="7">#REF!</definedName>
    <definedName name="XM.M10.1">#REF!</definedName>
    <definedName name="XM.M10.2" localSheetId="1">#REF!</definedName>
    <definedName name="XM.M10.2" localSheetId="6">#REF!</definedName>
    <definedName name="XM.M10.2" localSheetId="7">#REF!</definedName>
    <definedName name="XM.M10.2">#REF!</definedName>
    <definedName name="XM.MDT" localSheetId="1">#REF!</definedName>
    <definedName name="XM.MDT" localSheetId="6">#REF!</definedName>
    <definedName name="XM.MDT" localSheetId="7">#REF!</definedName>
    <definedName name="XM.MDT">#REF!</definedName>
    <definedName name="XMAX" localSheetId="1">#REF!</definedName>
    <definedName name="XMAX" localSheetId="6">#REF!</definedName>
    <definedName name="XMAX" localSheetId="7">#REF!</definedName>
    <definedName name="XMAX">#REF!</definedName>
    <definedName name="XMB30" localSheetId="1">#REF!</definedName>
    <definedName name="XMB30" localSheetId="6">#REF!</definedName>
    <definedName name="XMB30" localSheetId="7">#REF!</definedName>
    <definedName name="XMB30">#REF!</definedName>
    <definedName name="XMB40" localSheetId="1">#REF!</definedName>
    <definedName name="XMB40" localSheetId="6">#REF!</definedName>
    <definedName name="XMB40" localSheetId="7">#REF!</definedName>
    <definedName name="XMB40">#REF!</definedName>
    <definedName name="xmcax" localSheetId="1">#REF!</definedName>
    <definedName name="xmcax" localSheetId="6">#REF!</definedName>
    <definedName name="xmcax" localSheetId="7">#REF!</definedName>
    <definedName name="xmcax">#REF!</definedName>
    <definedName name="XMIN" localSheetId="1">#REF!</definedName>
    <definedName name="XMIN" localSheetId="6">#REF!</definedName>
    <definedName name="XMIN" localSheetId="7">#REF!</definedName>
    <definedName name="XMIN">#REF!</definedName>
    <definedName name="xmp40" localSheetId="1">#REF!</definedName>
    <definedName name="xmp40" localSheetId="6">#REF!</definedName>
    <definedName name="xmp40" localSheetId="7">#REF!</definedName>
    <definedName name="xmp40">#REF!</definedName>
    <definedName name="xn" localSheetId="1">#REF!</definedName>
    <definedName name="xn" localSheetId="6">#REF!</definedName>
    <definedName name="xn" localSheetId="7">#REF!</definedName>
    <definedName name="xn">#REF!</definedName>
    <definedName name="XTKKTTC">7500</definedName>
    <definedName name="xuclat0.4" localSheetId="1">#REF!</definedName>
    <definedName name="xuclat0.4" localSheetId="6">#REF!</definedName>
    <definedName name="xuclat0.4" localSheetId="7">#REF!</definedName>
    <definedName name="xuclat0.4">#REF!</definedName>
    <definedName name="xuclat1" localSheetId="1">#REF!</definedName>
    <definedName name="xuclat1" localSheetId="6">#REF!</definedName>
    <definedName name="xuclat1" localSheetId="7">#REF!</definedName>
    <definedName name="xuclat1">#REF!</definedName>
    <definedName name="xuclat1.65" localSheetId="1">#REF!</definedName>
    <definedName name="xuclat1.65" localSheetId="6">#REF!</definedName>
    <definedName name="xuclat1.65" localSheetId="7">#REF!</definedName>
    <definedName name="xuclat1.65">#REF!</definedName>
    <definedName name="xuclat2" localSheetId="1">#REF!</definedName>
    <definedName name="xuclat2" localSheetId="6">#REF!</definedName>
    <definedName name="xuclat2" localSheetId="7">#REF!</definedName>
    <definedName name="xuclat2">#REF!</definedName>
    <definedName name="xuclat2.8" localSheetId="1">#REF!</definedName>
    <definedName name="xuclat2.8" localSheetId="6">#REF!</definedName>
    <definedName name="xuclat2.8" localSheetId="7">#REF!</definedName>
    <definedName name="xuclat2.8">#REF!</definedName>
    <definedName name="xucxich0.22" localSheetId="1">#REF!</definedName>
    <definedName name="xucxich0.22" localSheetId="6">#REF!</definedName>
    <definedName name="xucxich0.22" localSheetId="7">#REF!</definedName>
    <definedName name="xucxich0.22">#REF!</definedName>
    <definedName name="xucxich0.25" localSheetId="1">#REF!</definedName>
    <definedName name="xucxich0.25" localSheetId="6">#REF!</definedName>
    <definedName name="xucxich0.25" localSheetId="7">#REF!</definedName>
    <definedName name="xucxich0.25">#REF!</definedName>
    <definedName name="xucxich0.3" localSheetId="1">#REF!</definedName>
    <definedName name="xucxich0.3" localSheetId="6">#REF!</definedName>
    <definedName name="xucxich0.3" localSheetId="7">#REF!</definedName>
    <definedName name="xucxich0.3">#REF!</definedName>
    <definedName name="xucxich0.35" localSheetId="1">#REF!</definedName>
    <definedName name="xucxich0.35" localSheetId="6">#REF!</definedName>
    <definedName name="xucxich0.35" localSheetId="7">#REF!</definedName>
    <definedName name="xucxich0.35">#REF!</definedName>
    <definedName name="xucxich0.4" localSheetId="1">#REF!</definedName>
    <definedName name="xucxich0.4" localSheetId="6">#REF!</definedName>
    <definedName name="xucxich0.4" localSheetId="7">#REF!</definedName>
    <definedName name="xucxich0.4">#REF!</definedName>
    <definedName name="xucxich0.5" localSheetId="1">#REF!</definedName>
    <definedName name="xucxich0.5" localSheetId="6">#REF!</definedName>
    <definedName name="xucxich0.5" localSheetId="7">#REF!</definedName>
    <definedName name="xucxich0.5">#REF!</definedName>
    <definedName name="xucxich0.65" localSheetId="1">#REF!</definedName>
    <definedName name="xucxich0.65" localSheetId="6">#REF!</definedName>
    <definedName name="xucxich0.65" localSheetId="7">#REF!</definedName>
    <definedName name="xucxich0.65">#REF!</definedName>
    <definedName name="xucxich1" localSheetId="1">#REF!</definedName>
    <definedName name="xucxich1" localSheetId="6">#REF!</definedName>
    <definedName name="xucxich1" localSheetId="7">#REF!</definedName>
    <definedName name="xucxich1">#REF!</definedName>
    <definedName name="xucxich1.2" localSheetId="1">#REF!</definedName>
    <definedName name="xucxich1.2" localSheetId="6">#REF!</definedName>
    <definedName name="xucxich1.2" localSheetId="7">#REF!</definedName>
    <definedName name="xucxich1.2">#REF!</definedName>
    <definedName name="xucxich1.25" localSheetId="1">#REF!</definedName>
    <definedName name="xucxich1.25" localSheetId="6">#REF!</definedName>
    <definedName name="xucxich1.25" localSheetId="7">#REF!</definedName>
    <definedName name="xucxich1.25">#REF!</definedName>
    <definedName name="xucxich1.6" localSheetId="1">#REF!</definedName>
    <definedName name="xucxich1.6" localSheetId="6">#REF!</definedName>
    <definedName name="xucxich1.6" localSheetId="7">#REF!</definedName>
    <definedName name="xucxich1.6">#REF!</definedName>
    <definedName name="xucxich2" localSheetId="1">#REF!</definedName>
    <definedName name="xucxich2" localSheetId="6">#REF!</definedName>
    <definedName name="xucxich2" localSheetId="7">#REF!</definedName>
    <definedName name="xucxich2">#REF!</definedName>
    <definedName name="xucxich2.5" localSheetId="1">#REF!</definedName>
    <definedName name="xucxich2.5" localSheetId="6">#REF!</definedName>
    <definedName name="xucxich2.5" localSheetId="7">#REF!</definedName>
    <definedName name="xucxich2.5">#REF!</definedName>
    <definedName name="xucxich4" localSheetId="1">#REF!</definedName>
    <definedName name="xucxich4" localSheetId="6">#REF!</definedName>
    <definedName name="xucxich4" localSheetId="7">#REF!</definedName>
    <definedName name="xucxich4">#REF!</definedName>
    <definedName name="xucxich4.6" localSheetId="1">#REF!</definedName>
    <definedName name="xucxich4.6" localSheetId="6">#REF!</definedName>
    <definedName name="xucxich4.6" localSheetId="7">#REF!</definedName>
    <definedName name="xucxich4.6">#REF!</definedName>
    <definedName name="xucxich5" localSheetId="1">#REF!</definedName>
    <definedName name="xucxich5" localSheetId="6">#REF!</definedName>
    <definedName name="xucxich5" localSheetId="7">#REF!</definedName>
    <definedName name="xucxich5">#REF!</definedName>
    <definedName name="xuchoi0.15" localSheetId="1">#REF!</definedName>
    <definedName name="xuchoi0.15" localSheetId="6">#REF!</definedName>
    <definedName name="xuchoi0.15" localSheetId="7">#REF!</definedName>
    <definedName name="xuchoi0.15">#REF!</definedName>
    <definedName name="xuchoi0.25" localSheetId="1">#REF!</definedName>
    <definedName name="xuchoi0.25" localSheetId="6">#REF!</definedName>
    <definedName name="xuchoi0.25" localSheetId="7">#REF!</definedName>
    <definedName name="xuchoi0.25">#REF!</definedName>
    <definedName name="xuchoi0.3" localSheetId="1">#REF!</definedName>
    <definedName name="xuchoi0.3" localSheetId="6">#REF!</definedName>
    <definedName name="xuchoi0.3" localSheetId="7">#REF!</definedName>
    <definedName name="xuchoi0.3">#REF!</definedName>
    <definedName name="xuchoi0.35" localSheetId="1">#REF!</definedName>
    <definedName name="xuchoi0.35" localSheetId="6">#REF!</definedName>
    <definedName name="xuchoi0.35" localSheetId="7">#REF!</definedName>
    <definedName name="xuchoi0.35">#REF!</definedName>
    <definedName name="xuchoi0.4" localSheetId="1">#REF!</definedName>
    <definedName name="xuchoi0.4" localSheetId="6">#REF!</definedName>
    <definedName name="xuchoi0.4" localSheetId="7">#REF!</definedName>
    <definedName name="xuchoi0.4">#REF!</definedName>
    <definedName name="xuchoi0.65" localSheetId="1">#REF!</definedName>
    <definedName name="xuchoi0.65" localSheetId="6">#REF!</definedName>
    <definedName name="xuchoi0.65" localSheetId="7">#REF!</definedName>
    <definedName name="xuchoi0.65">#REF!</definedName>
    <definedName name="xuchoi0.75" localSheetId="1">#REF!</definedName>
    <definedName name="xuchoi0.75" localSheetId="6">#REF!</definedName>
    <definedName name="xuchoi0.75" localSheetId="7">#REF!</definedName>
    <definedName name="xuchoi0.75">#REF!</definedName>
    <definedName name="xuchoi1.25" localSheetId="1">#REF!</definedName>
    <definedName name="xuchoi1.25" localSheetId="6">#REF!</definedName>
    <definedName name="xuchoi1.25" localSheetId="7">#REF!</definedName>
    <definedName name="xuchoi1.25">#REF!</definedName>
    <definedName name="xx" localSheetId="1">#REF!</definedName>
    <definedName name="xx" localSheetId="6">#REF!</definedName>
    <definedName name="xx" localSheetId="7">#REF!</definedName>
    <definedName name="xx">#REF!</definedName>
    <definedName name="xxx" localSheetId="1">#REF!</definedName>
    <definedName name="xxx" localSheetId="6">#REF!</definedName>
    <definedName name="xxx" localSheetId="7">#REF!</definedName>
    <definedName name="xxx">#REF!</definedName>
    <definedName name="xxx2" localSheetId="1">#REF!</definedName>
    <definedName name="xxx2" localSheetId="6">#REF!</definedName>
    <definedName name="xxx2" localSheetId="7">#REF!</definedName>
    <definedName name="xxx2">#REF!</definedName>
    <definedName name="y" localSheetId="1">#REF!</definedName>
    <definedName name="y" localSheetId="6">#REF!</definedName>
    <definedName name="y" localSheetId="7">#REF!</definedName>
    <definedName name="y">#REF!</definedName>
    <definedName name="y_list" localSheetId="1">#REF!</definedName>
    <definedName name="y_list" localSheetId="6">#REF!</definedName>
    <definedName name="y_list" localSheetId="7">#REF!</definedName>
    <definedName name="y_list">#REF!</definedName>
    <definedName name="yb" localSheetId="1">#REF!</definedName>
    <definedName name="yb" localSheetId="6">#REF!</definedName>
    <definedName name="yb" localSheetId="7">#REF!</definedName>
    <definedName name="yb">#REF!</definedName>
    <definedName name="ycp" localSheetId="1">#REF!</definedName>
    <definedName name="ycp" localSheetId="6">#REF!</definedName>
    <definedName name="ycp" localSheetId="7">#REF!</definedName>
    <definedName name="ycp">#REF!</definedName>
    <definedName name="yen">142.83</definedName>
    <definedName name="yen1" localSheetId="1">#REF!</definedName>
    <definedName name="yen1" localSheetId="6">#REF!</definedName>
    <definedName name="yen1" localSheetId="7">#REF!</definedName>
    <definedName name="yen1">#REF!</definedName>
    <definedName name="yen2" localSheetId="1">#REF!</definedName>
    <definedName name="yen2" localSheetId="6">#REF!</definedName>
    <definedName name="yen2" localSheetId="7">#REF!</definedName>
    <definedName name="yen2">#REF!</definedName>
    <definedName name="Yenthanh2" localSheetId="22" hidden="1">{"'Sheet1'!$L$16"}</definedName>
    <definedName name="Yenthanh2" localSheetId="24" hidden="1">{"'Sheet1'!$L$16"}</definedName>
    <definedName name="Yenthanh2" hidden="1">{"'Sheet1'!$L$16"}</definedName>
    <definedName name="YMAX" localSheetId="1">#REF!</definedName>
    <definedName name="YMAX" localSheetId="6">#REF!</definedName>
    <definedName name="YMAX" localSheetId="7">#REF!</definedName>
    <definedName name="YMAX">#REF!</definedName>
    <definedName name="YMIN" localSheetId="1">#REF!</definedName>
    <definedName name="YMIN" localSheetId="6">#REF!</definedName>
    <definedName name="YMIN" localSheetId="7">#REF!</definedName>
    <definedName name="YMIN">#REF!</definedName>
    <definedName name="yo" localSheetId="1">#REF!</definedName>
    <definedName name="yo" localSheetId="6">#REF!</definedName>
    <definedName name="yo" localSheetId="7">#REF!</definedName>
    <definedName name="yo">#REF!</definedName>
    <definedName name="Yt" localSheetId="1">#REF!</definedName>
    <definedName name="Yt" localSheetId="6">#REF!</definedName>
    <definedName name="Yt" localSheetId="7">#REF!</definedName>
    <definedName name="Yt">#REF!</definedName>
    <definedName name="ytd" localSheetId="1">#REF!</definedName>
    <definedName name="ytd" localSheetId="6">#REF!</definedName>
    <definedName name="ytd" localSheetId="7">#REF!</definedName>
    <definedName name="ytd">#REF!</definedName>
    <definedName name="z" localSheetId="1">#REF!</definedName>
    <definedName name="z" localSheetId="6">#REF!</definedName>
    <definedName name="z" localSheetId="7">#REF!</definedName>
    <definedName name="z">#REF!</definedName>
    <definedName name="Z_65C511AE_CCDF_463B_B970_868F14E4D6C8_.wvu.Cols" localSheetId="1" hidden="1">'B 1'!#REF!,'B 1'!#REF!,'B 1'!#REF!,'B 1'!#REF!</definedName>
    <definedName name="Z_65C511AE_CCDF_463B_B970_868F14E4D6C8_.wvu.Cols" localSheetId="6" hidden="1">'II Ung chua giao TH'!#REF!,'II Ung chua giao TH'!#REF!,'II Ung chua giao TH'!#REF!,'II Ung chua giao TH'!#REF!</definedName>
    <definedName name="Z_65C511AE_CCDF_463B_B970_868F14E4D6C8_.wvu.Cols" localSheetId="5" hidden="1">'II Ung da giao TH'!#REF!,'II Ung da giao TH'!$I:$K,'II Ung da giao TH'!#REF!,'II Ung da giao TH'!#REF!</definedName>
    <definedName name="Z_65C511AE_CCDF_463B_B970_868F14E4D6C8_.wvu.Cols" localSheetId="7" hidden="1">'III No XDCB'!#REF!,'III No XDCB'!#REF!,'III No XDCB'!#REF!,'III No XDCB'!#REF!</definedName>
    <definedName name="Z_65C511AE_CCDF_463B_B970_868F14E4D6C8_.wvu.FilterData" localSheetId="1" hidden="1">'B 1'!$A$7:$J$17</definedName>
    <definedName name="Z_65C511AE_CCDF_463B_B970_868F14E4D6C8_.wvu.FilterData" localSheetId="6" hidden="1">'II Ung chua giao TH'!$A$13:$J$22</definedName>
    <definedName name="Z_65C511AE_CCDF_463B_B970_868F14E4D6C8_.wvu.FilterData" localSheetId="5" hidden="1">'II Ung da giao TH'!$A$13:$N$26</definedName>
    <definedName name="Z_65C511AE_CCDF_463B_B970_868F14E4D6C8_.wvu.FilterData" localSheetId="7" hidden="1">'III No XDCB'!$A$13:$J$17</definedName>
    <definedName name="Z_65C511AE_CCDF_463B_B970_868F14E4D6C8_.wvu.PrintArea" localSheetId="1" hidden="1">'B 1'!$A$1:$J$17</definedName>
    <definedName name="Z_65C511AE_CCDF_463B_B970_868F14E4D6C8_.wvu.PrintArea" localSheetId="6" hidden="1">'II Ung chua giao TH'!$A$1:$J$22</definedName>
    <definedName name="Z_65C511AE_CCDF_463B_B970_868F14E4D6C8_.wvu.PrintArea" localSheetId="5" hidden="1">'II Ung da giao TH'!$A$1:$N$26</definedName>
    <definedName name="Z_65C511AE_CCDF_463B_B970_868F14E4D6C8_.wvu.PrintArea" localSheetId="7" hidden="1">'III No XDCB'!$A$1:$J$17</definedName>
    <definedName name="Z_65C511AE_CCDF_463B_B970_868F14E4D6C8_.wvu.PrintTitles" localSheetId="1" hidden="1">'B 1'!$6:$6</definedName>
    <definedName name="Z_65C511AE_CCDF_463B_B970_868F14E4D6C8_.wvu.PrintTitles" localSheetId="6" hidden="1">'II Ung chua giao TH'!$7:$11</definedName>
    <definedName name="Z_65C511AE_CCDF_463B_B970_868F14E4D6C8_.wvu.PrintTitles" localSheetId="5" hidden="1">'II Ung da giao TH'!$7:$11</definedName>
    <definedName name="Z_65C511AE_CCDF_463B_B970_868F14E4D6C8_.wvu.PrintTitles" localSheetId="7" hidden="1">'III No XDCB'!$7:$11</definedName>
    <definedName name="Z_65C511AE_CCDF_463B_B970_868F14E4D6C8_.wvu.Rows" localSheetId="1" hidden="1">'B 1'!#REF!</definedName>
    <definedName name="Z_65C511AE_CCDF_463B_B970_868F14E4D6C8_.wvu.Rows" localSheetId="6" hidden="1">'II Ung chua giao TH'!#REF!</definedName>
    <definedName name="Z_65C511AE_CCDF_463B_B970_868F14E4D6C8_.wvu.Rows" localSheetId="5" hidden="1">'II Ung da giao TH'!#REF!</definedName>
    <definedName name="Z_65C511AE_CCDF_463B_B970_868F14E4D6C8_.wvu.Rows" localSheetId="7" hidden="1">'III No XDCB'!#REF!</definedName>
    <definedName name="Z_77D8F391_6123_4F5F_8CD7_A2C979C8C7EB_.wvu.PrintArea" localSheetId="1" hidden="1">'B 1'!$A$1:$J$17</definedName>
    <definedName name="Z_77D8F391_6123_4F5F_8CD7_A2C979C8C7EB_.wvu.PrintArea" localSheetId="6" hidden="1">'II Ung chua giao TH'!$A$3:$J$22</definedName>
    <definedName name="Z_77D8F391_6123_4F5F_8CD7_A2C979C8C7EB_.wvu.PrintArea" localSheetId="5" hidden="1">'II Ung da giao TH'!$A$3:$N$26</definedName>
    <definedName name="Z_77D8F391_6123_4F5F_8CD7_A2C979C8C7EB_.wvu.PrintArea" localSheetId="7" hidden="1">'III No XDCB'!$A$3:$J$17</definedName>
    <definedName name="Z_77D8F391_6123_4F5F_8CD7_A2C979C8C7EB_.wvu.PrintTitles" localSheetId="1" hidden="1">'B 1'!$6:$6</definedName>
    <definedName name="Z_77D8F391_6123_4F5F_8CD7_A2C979C8C7EB_.wvu.PrintTitles" localSheetId="6" hidden="1">'II Ung chua giao TH'!$7:$11</definedName>
    <definedName name="Z_77D8F391_6123_4F5F_8CD7_A2C979C8C7EB_.wvu.PrintTitles" localSheetId="5" hidden="1">'II Ung da giao TH'!$7:$11</definedName>
    <definedName name="Z_77D8F391_6123_4F5F_8CD7_A2C979C8C7EB_.wvu.PrintTitles" localSheetId="7" hidden="1">'III No XDCB'!$7:$11</definedName>
    <definedName name="Z_77D8F391_6123_4F5F_8CD7_A2C979C8C7EB_.wvu.Rows" localSheetId="1" hidden="1">'B 1'!#REF!,'B 1'!#REF!,'B 1'!#REF!,'B 1'!#REF!,'B 1'!#REF!,'B 1'!#REF!,'B 1'!#REF!,'B 1'!#REF!,'B 1'!#REF!,'B 1'!$8:$17,'B 1'!#REF!,'B 1'!#REF!,'B 1'!#REF!,'B 1'!#REF!,'B 1'!#REF!,'B 1'!#REF!,'B 1'!#REF!,'B 1'!#REF!,'B 1'!#REF!,'B 1'!#REF!,'B 1'!#REF!,'B 1'!#REF!,'B 1'!#REF!,'B 1'!#REF!,'B 1'!#REF!,'B 1'!#REF!,'B 1'!#REF!,'B 1'!#REF!,'B 1'!#REF!,'B 1'!#REF!,'B 1'!#REF!,'B 1'!#REF!,'B 1'!#REF!,'B 1'!#REF!,'B 1'!#REF!,'B 1'!#REF!,'B 1'!#REF!,'B 1'!#REF!,'B 1'!#REF!,'B 1'!#REF!,'B 1'!#REF!,'B 1'!#REF!,'B 1'!#REF!</definedName>
    <definedName name="Z_77D8F391_6123_4F5F_8CD7_A2C979C8C7EB_.wvu.Rows" localSheetId="6" hidden="1">'II Ung chua giao TH'!#REF!,'II Ung chua giao TH'!#REF!,'II Ung chua giao TH'!#REF!,'II Ung chua giao TH'!#REF!,'II Ung chua giao TH'!#REF!,'II Ung chua giao TH'!#REF!,'II Ung chua giao TH'!#REF!,'II Ung chua giao TH'!#REF!,'II Ung chua giao TH'!#REF!,'II Ung chua giao TH'!$22:$22,'II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definedName>
    <definedName name="Z_77D8F391_6123_4F5F_8CD7_A2C979C8C7EB_.wvu.Rows" localSheetId="5" hidden="1">'II Ung da giao TH'!#REF!,'II Ung da giao TH'!#REF!,'II Ung da giao TH'!#REF!,'II Ung da giao TH'!#REF!,'II Ung da giao TH'!#REF!,'II Ung da giao TH'!#REF!,'II Ung da giao TH'!#REF!,'II Ung da giao TH'!#REF!,'II Ung da giao TH'!#REF!,'II Ung da giao TH'!$26:$26,'II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definedName>
    <definedName name="Z_77D8F391_6123_4F5F_8CD7_A2C979C8C7EB_.wvu.Rows" localSheetId="7" hidden="1">'III No XDCB'!#REF!,'III No XDCB'!#REF!,'III No XDCB'!#REF!,'III No XDCB'!#REF!,'III No XDCB'!#REF!,'III No XDCB'!#REF!,'III No XDCB'!#REF!,'III No XDCB'!#REF!,'III No XDCB'!#REF!,'III No XDCB'!$14:$17,'III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definedName>
    <definedName name="Z_8907C667_B47F_4BC9_A9C3_020AE0CDB067_.wvu.FilterData" localSheetId="1" hidden="1">'B 1'!$A$7:$J$17</definedName>
    <definedName name="Z_8907C667_B47F_4BC9_A9C3_020AE0CDB067_.wvu.FilterData" localSheetId="6" hidden="1">'II Ung chua giao TH'!$A$13:$J$22</definedName>
    <definedName name="Z_8907C667_B47F_4BC9_A9C3_020AE0CDB067_.wvu.FilterData" localSheetId="5" hidden="1">'II Ung da giao TH'!$A$13:$N$26</definedName>
    <definedName name="Z_8907C667_B47F_4BC9_A9C3_020AE0CDB067_.wvu.FilterData" localSheetId="7" hidden="1">'III No XDCB'!$A$13:$J$17</definedName>
    <definedName name="Z_8907C667_B47F_4BC9_A9C3_020AE0CDB067_.wvu.PrintArea" localSheetId="1" hidden="1">'B 1'!$A$1:$J$17</definedName>
    <definedName name="Z_8907C667_B47F_4BC9_A9C3_020AE0CDB067_.wvu.PrintArea" localSheetId="6" hidden="1">'II Ung chua giao TH'!$A$1:$J$22</definedName>
    <definedName name="Z_8907C667_B47F_4BC9_A9C3_020AE0CDB067_.wvu.PrintArea" localSheetId="5" hidden="1">'II Ung da giao TH'!$A$1:$N$26</definedName>
    <definedName name="Z_8907C667_B47F_4BC9_A9C3_020AE0CDB067_.wvu.PrintArea" localSheetId="7" hidden="1">'III No XDCB'!$A$1:$J$17</definedName>
    <definedName name="Z_8907C667_B47F_4BC9_A9C3_020AE0CDB067_.wvu.PrintTitles" localSheetId="1" hidden="1">'B 1'!$6:$6</definedName>
    <definedName name="Z_8907C667_B47F_4BC9_A9C3_020AE0CDB067_.wvu.PrintTitles" localSheetId="6" hidden="1">'II Ung chua giao TH'!$7:$11</definedName>
    <definedName name="Z_8907C667_B47F_4BC9_A9C3_020AE0CDB067_.wvu.PrintTitles" localSheetId="5" hidden="1">'II Ung da giao TH'!$7:$11</definedName>
    <definedName name="Z_8907C667_B47F_4BC9_A9C3_020AE0CDB067_.wvu.PrintTitles" localSheetId="7" hidden="1">'III No XDCB'!$7:$11</definedName>
    <definedName name="Z_8E8C6C16_5F16_4018_8553_15B2FA40A56E_.wvu.PrintArea" localSheetId="1" hidden="1">'B 1'!$A$1:$J$17</definedName>
    <definedName name="Z_8E8C6C16_5F16_4018_8553_15B2FA40A56E_.wvu.PrintArea" localSheetId="6" hidden="1">'II Ung chua giao TH'!$A$3:$J$22</definedName>
    <definedName name="Z_8E8C6C16_5F16_4018_8553_15B2FA40A56E_.wvu.PrintArea" localSheetId="5" hidden="1">'II Ung da giao TH'!$A$3:$N$26</definedName>
    <definedName name="Z_8E8C6C16_5F16_4018_8553_15B2FA40A56E_.wvu.PrintArea" localSheetId="7" hidden="1">'III No XDCB'!$A$3:$J$17</definedName>
    <definedName name="Z_8E8C6C16_5F16_4018_8553_15B2FA40A56E_.wvu.PrintTitles" localSheetId="1" hidden="1">'B 1'!$6:$6</definedName>
    <definedName name="Z_8E8C6C16_5F16_4018_8553_15B2FA40A56E_.wvu.PrintTitles" localSheetId="6" hidden="1">'II Ung chua giao TH'!$7:$11</definedName>
    <definedName name="Z_8E8C6C16_5F16_4018_8553_15B2FA40A56E_.wvu.PrintTitles" localSheetId="5" hidden="1">'II Ung da giao TH'!$7:$11</definedName>
    <definedName name="Z_8E8C6C16_5F16_4018_8553_15B2FA40A56E_.wvu.PrintTitles" localSheetId="7" hidden="1">'III No XDCB'!$7:$11</definedName>
    <definedName name="Z_8E8C6C16_5F16_4018_8553_15B2FA40A56E_.wvu.Rows" localSheetId="1" hidden="1">'B 1'!#REF!,'B 1'!#REF!,'B 1'!#REF!,'B 1'!#REF!,'B 1'!#REF!,'B 1'!#REF!,'B 1'!#REF!,'B 1'!#REF!,'B 1'!#REF!,'B 1'!$8:$17,'B 1'!#REF!,'B 1'!#REF!,'B 1'!#REF!,'B 1'!#REF!,'B 1'!#REF!,'B 1'!#REF!,'B 1'!#REF!,'B 1'!#REF!,'B 1'!#REF!,'B 1'!#REF!,'B 1'!#REF!,'B 1'!#REF!,'B 1'!#REF!,'B 1'!#REF!,'B 1'!#REF!,'B 1'!#REF!,'B 1'!#REF!,'B 1'!#REF!,'B 1'!#REF!,'B 1'!#REF!,'B 1'!#REF!,'B 1'!#REF!,'B 1'!#REF!,'B 1'!#REF!,'B 1'!#REF!,'B 1'!#REF!,'B 1'!#REF!,'B 1'!#REF!,'B 1'!#REF!,'B 1'!#REF!,'B 1'!#REF!,'B 1'!#REF!,'B 1'!#REF!,'B 1'!#REF!,'B 1'!#REF!</definedName>
    <definedName name="Z_8E8C6C16_5F16_4018_8553_15B2FA40A56E_.wvu.Rows" localSheetId="6" hidden="1">'II Ung chua giao TH'!#REF!,'II Ung chua giao TH'!#REF!,'II Ung chua giao TH'!#REF!,'II Ung chua giao TH'!#REF!,'II Ung chua giao TH'!#REF!,'II Ung chua giao TH'!#REF!,'II Ung chua giao TH'!#REF!,'II Ung chua giao TH'!#REF!,'II Ung chua giao TH'!#REF!,'II Ung chua giao TH'!$22:$22,'II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definedName>
    <definedName name="Z_8E8C6C16_5F16_4018_8553_15B2FA40A56E_.wvu.Rows" localSheetId="5" hidden="1">'II Ung da giao TH'!#REF!,'II Ung da giao TH'!#REF!,'II Ung da giao TH'!#REF!,'II Ung da giao TH'!#REF!,'II Ung da giao TH'!#REF!,'II Ung da giao TH'!#REF!,'II Ung da giao TH'!#REF!,'II Ung da giao TH'!#REF!,'II Ung da giao TH'!#REF!,'II Ung da giao TH'!$26:$26,'II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definedName>
    <definedName name="Z_8E8C6C16_5F16_4018_8553_15B2FA40A56E_.wvu.Rows" localSheetId="7" hidden="1">'III No XDCB'!#REF!,'III No XDCB'!#REF!,'III No XDCB'!#REF!,'III No XDCB'!#REF!,'III No XDCB'!#REF!,'III No XDCB'!#REF!,'III No XDCB'!#REF!,'III No XDCB'!#REF!,'III No XDCB'!#REF!,'III No XDCB'!$14:$17,'III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definedName>
    <definedName name="Z_A8B3FFB2_453F_4AE2_8382_BC739CF226D1_.wvu.PrintArea" localSheetId="1" hidden="1">'B 1'!$A$1:$J$17</definedName>
    <definedName name="Z_A8B3FFB2_453F_4AE2_8382_BC739CF226D1_.wvu.PrintArea" localSheetId="6" hidden="1">'II Ung chua giao TH'!$A$3:$J$22</definedName>
    <definedName name="Z_A8B3FFB2_453F_4AE2_8382_BC739CF226D1_.wvu.PrintArea" localSheetId="5" hidden="1">'II Ung da giao TH'!$A$3:$N$26</definedName>
    <definedName name="Z_A8B3FFB2_453F_4AE2_8382_BC739CF226D1_.wvu.PrintArea" localSheetId="7" hidden="1">'III No XDCB'!$A$3:$J$17</definedName>
    <definedName name="Z_A8B3FFB2_453F_4AE2_8382_BC739CF226D1_.wvu.PrintTitles" localSheetId="1" hidden="1">'B 1'!$6:$6</definedName>
    <definedName name="Z_A8B3FFB2_453F_4AE2_8382_BC739CF226D1_.wvu.PrintTitles" localSheetId="6" hidden="1">'II Ung chua giao TH'!$7:$11</definedName>
    <definedName name="Z_A8B3FFB2_453F_4AE2_8382_BC739CF226D1_.wvu.PrintTitles" localSheetId="5" hidden="1">'II Ung da giao TH'!$7:$11</definedName>
    <definedName name="Z_A8B3FFB2_453F_4AE2_8382_BC739CF226D1_.wvu.PrintTitles" localSheetId="7" hidden="1">'III No XDCB'!$7:$11</definedName>
    <definedName name="Z_A8B3FFB2_453F_4AE2_8382_BC739CF226D1_.wvu.Rows" localSheetId="1" hidden="1">'B 1'!#REF!,'B 1'!#REF!,'B 1'!#REF!,'B 1'!#REF!,'B 1'!#REF!,'B 1'!#REF!,'B 1'!#REF!,'B 1'!#REF!,'B 1'!#REF!,'B 1'!$8:$17,'B 1'!#REF!,'B 1'!#REF!,'B 1'!#REF!,'B 1'!#REF!,'B 1'!#REF!,'B 1'!#REF!,'B 1'!#REF!,'B 1'!#REF!,'B 1'!#REF!,'B 1'!#REF!,'B 1'!#REF!,'B 1'!#REF!,'B 1'!#REF!,'B 1'!#REF!,'B 1'!#REF!,'B 1'!#REF!,'B 1'!#REF!,'B 1'!#REF!,'B 1'!#REF!,'B 1'!#REF!,'B 1'!#REF!,'B 1'!#REF!,'B 1'!#REF!,'B 1'!#REF!,'B 1'!#REF!,'B 1'!#REF!,'B 1'!#REF!,'B 1'!#REF!,'B 1'!#REF!,'B 1'!#REF!,'B 1'!#REF!,'B 1'!#REF!</definedName>
    <definedName name="Z_A8B3FFB2_453F_4AE2_8382_BC739CF226D1_.wvu.Rows" localSheetId="6" hidden="1">'II Ung chua giao TH'!#REF!,'II Ung chua giao TH'!#REF!,'II Ung chua giao TH'!#REF!,'II Ung chua giao TH'!#REF!,'II Ung chua giao TH'!#REF!,'II Ung chua giao TH'!#REF!,'II Ung chua giao TH'!#REF!,'II Ung chua giao TH'!#REF!,'II Ung chua giao TH'!#REF!,'II Ung chua giao TH'!$22:$22,'II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definedName>
    <definedName name="Z_A8B3FFB2_453F_4AE2_8382_BC739CF226D1_.wvu.Rows" localSheetId="5" hidden="1">'II Ung da giao TH'!#REF!,'II Ung da giao TH'!#REF!,'II Ung da giao TH'!#REF!,'II Ung da giao TH'!#REF!,'II Ung da giao TH'!#REF!,'II Ung da giao TH'!#REF!,'II Ung da giao TH'!#REF!,'II Ung da giao TH'!#REF!,'II Ung da giao TH'!#REF!,'II Ung da giao TH'!$26:$26,'II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definedName>
    <definedName name="Z_A8B3FFB2_453F_4AE2_8382_BC739CF226D1_.wvu.Rows" localSheetId="7" hidden="1">'III No XDCB'!#REF!,'III No XDCB'!#REF!,'III No XDCB'!#REF!,'III No XDCB'!#REF!,'III No XDCB'!#REF!,'III No XDCB'!#REF!,'III No XDCB'!#REF!,'III No XDCB'!#REF!,'III No XDCB'!#REF!,'III No XDCB'!$14:$17,'III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definedName>
    <definedName name="Z_B468A8CE_9540_401F_8CD3_19E711E25811_.wvu.Cols" localSheetId="1" hidden="1">'B 1'!#REF!,'B 1'!#REF!,'B 1'!#REF!,'B 1'!#REF!</definedName>
    <definedName name="Z_B468A8CE_9540_401F_8CD3_19E711E25811_.wvu.Cols" localSheetId="6" hidden="1">'II Ung chua giao TH'!#REF!,'II Ung chua giao TH'!#REF!,'II Ung chua giao TH'!#REF!,'II Ung chua giao TH'!#REF!</definedName>
    <definedName name="Z_B468A8CE_9540_401F_8CD3_19E711E25811_.wvu.Cols" localSheetId="5" hidden="1">'II Ung da giao TH'!#REF!,'II Ung da giao TH'!$I:$K,'II Ung da giao TH'!#REF!,'II Ung da giao TH'!#REF!</definedName>
    <definedName name="Z_B468A8CE_9540_401F_8CD3_19E711E25811_.wvu.Cols" localSheetId="7" hidden="1">'III No XDCB'!#REF!,'III No XDCB'!#REF!,'III No XDCB'!#REF!,'III No XDCB'!#REF!</definedName>
    <definedName name="Z_B468A8CE_9540_401F_8CD3_19E711E25811_.wvu.FilterData" localSheetId="1" hidden="1">'B 1'!$A$7:$J$17</definedName>
    <definedName name="Z_B468A8CE_9540_401F_8CD3_19E711E25811_.wvu.FilterData" localSheetId="6" hidden="1">'II Ung chua giao TH'!$A$13:$J$22</definedName>
    <definedName name="Z_B468A8CE_9540_401F_8CD3_19E711E25811_.wvu.FilterData" localSheetId="5" hidden="1">'II Ung da giao TH'!$A$13:$N$26</definedName>
    <definedName name="Z_B468A8CE_9540_401F_8CD3_19E711E25811_.wvu.FilterData" localSheetId="7" hidden="1">'III No XDCB'!$A$13:$J$17</definedName>
    <definedName name="Z_B468A8CE_9540_401F_8CD3_19E711E25811_.wvu.PrintArea" localSheetId="1" hidden="1">'B 1'!$A$1:$J$17</definedName>
    <definedName name="Z_B468A8CE_9540_401F_8CD3_19E711E25811_.wvu.PrintArea" localSheetId="6" hidden="1">'II Ung chua giao TH'!$A$1:$J$22</definedName>
    <definedName name="Z_B468A8CE_9540_401F_8CD3_19E711E25811_.wvu.PrintArea" localSheetId="5" hidden="1">'II Ung da giao TH'!$A$1:$N$26</definedName>
    <definedName name="Z_B468A8CE_9540_401F_8CD3_19E711E25811_.wvu.PrintArea" localSheetId="7" hidden="1">'III No XDCB'!$A$1:$J$17</definedName>
    <definedName name="Z_B468A8CE_9540_401F_8CD3_19E711E25811_.wvu.PrintTitles" localSheetId="1" hidden="1">'B 1'!$6:$6</definedName>
    <definedName name="Z_B468A8CE_9540_401F_8CD3_19E711E25811_.wvu.PrintTitles" localSheetId="6" hidden="1">'II Ung chua giao TH'!$7:$11</definedName>
    <definedName name="Z_B468A8CE_9540_401F_8CD3_19E711E25811_.wvu.PrintTitles" localSheetId="5" hidden="1">'II Ung da giao TH'!$7:$11</definedName>
    <definedName name="Z_B468A8CE_9540_401F_8CD3_19E711E25811_.wvu.PrintTitles" localSheetId="7" hidden="1">'III No XDCB'!$7:$11</definedName>
    <definedName name="Z_B468A8CE_9540_401F_8CD3_19E711E25811_.wvu.Rows" localSheetId="1" hidden="1">'B 1'!#REF!</definedName>
    <definedName name="Z_B468A8CE_9540_401F_8CD3_19E711E25811_.wvu.Rows" localSheetId="6" hidden="1">'II Ung chua giao TH'!#REF!</definedName>
    <definedName name="Z_B468A8CE_9540_401F_8CD3_19E711E25811_.wvu.Rows" localSheetId="5" hidden="1">'II Ung da giao TH'!#REF!</definedName>
    <definedName name="Z_B468A8CE_9540_401F_8CD3_19E711E25811_.wvu.Rows" localSheetId="7" hidden="1">'III No XDCB'!#REF!</definedName>
    <definedName name="Z_BDF38860_64C4_4F3D_AE35_65899FBC4C2B_.wvu.PrintArea" localSheetId="1" hidden="1">'B 1'!$A$1:$J$17</definedName>
    <definedName name="Z_BDF38860_64C4_4F3D_AE35_65899FBC4C2B_.wvu.PrintArea" localSheetId="6" hidden="1">'II Ung chua giao TH'!$A$3:$J$22</definedName>
    <definedName name="Z_BDF38860_64C4_4F3D_AE35_65899FBC4C2B_.wvu.PrintArea" localSheetId="5" hidden="1">'II Ung da giao TH'!$A$3:$N$26</definedName>
    <definedName name="Z_BDF38860_64C4_4F3D_AE35_65899FBC4C2B_.wvu.PrintArea" localSheetId="7" hidden="1">'III No XDCB'!$A$3:$J$17</definedName>
    <definedName name="Z_BDF38860_64C4_4F3D_AE35_65899FBC4C2B_.wvu.PrintTitles" localSheetId="1" hidden="1">'B 1'!$6:$6</definedName>
    <definedName name="Z_BDF38860_64C4_4F3D_AE35_65899FBC4C2B_.wvu.PrintTitles" localSheetId="6" hidden="1">'II Ung chua giao TH'!$7:$11</definedName>
    <definedName name="Z_BDF38860_64C4_4F3D_AE35_65899FBC4C2B_.wvu.PrintTitles" localSheetId="5" hidden="1">'II Ung da giao TH'!$7:$11</definedName>
    <definedName name="Z_BDF38860_64C4_4F3D_AE35_65899FBC4C2B_.wvu.PrintTitles" localSheetId="7" hidden="1">'III No XDCB'!$7:$11</definedName>
    <definedName name="Z_BDF38860_64C4_4F3D_AE35_65899FBC4C2B_.wvu.Rows" localSheetId="1" hidden="1">'B 1'!#REF!,'B 1'!#REF!,'B 1'!#REF!,'B 1'!#REF!,'B 1'!#REF!,'B 1'!#REF!,'B 1'!#REF!,'B 1'!#REF!,'B 1'!#REF!,'B 1'!$8:$17,'B 1'!#REF!,'B 1'!#REF!,'B 1'!#REF!,'B 1'!#REF!,'B 1'!#REF!,'B 1'!#REF!,'B 1'!#REF!,'B 1'!#REF!,'B 1'!#REF!,'B 1'!#REF!,'B 1'!#REF!,'B 1'!#REF!,'B 1'!#REF!,'B 1'!#REF!,'B 1'!#REF!,'B 1'!#REF!,'B 1'!#REF!,'B 1'!#REF!,'B 1'!#REF!,'B 1'!#REF!,'B 1'!#REF!,'B 1'!#REF!,'B 1'!#REF!,'B 1'!#REF!,'B 1'!#REF!,'B 1'!#REF!,'B 1'!#REF!,'B 1'!#REF!,'B 1'!#REF!,'B 1'!#REF!,'B 1'!#REF!,'B 1'!#REF!,'B 1'!#REF!</definedName>
    <definedName name="Z_BDF38860_64C4_4F3D_AE35_65899FBC4C2B_.wvu.Rows" localSheetId="6" hidden="1">'II Ung chua giao TH'!#REF!,'II Ung chua giao TH'!#REF!,'II Ung chua giao TH'!#REF!,'II Ung chua giao TH'!#REF!,'II Ung chua giao TH'!#REF!,'II Ung chua giao TH'!#REF!,'II Ung chua giao TH'!#REF!,'II Ung chua giao TH'!#REF!,'II Ung chua giao TH'!#REF!,'II Ung chua giao TH'!$22:$22,'II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definedName>
    <definedName name="Z_BDF38860_64C4_4F3D_AE35_65899FBC4C2B_.wvu.Rows" localSheetId="5" hidden="1">'II Ung da giao TH'!#REF!,'II Ung da giao TH'!#REF!,'II Ung da giao TH'!#REF!,'II Ung da giao TH'!#REF!,'II Ung da giao TH'!#REF!,'II Ung da giao TH'!#REF!,'II Ung da giao TH'!#REF!,'II Ung da giao TH'!#REF!,'II Ung da giao TH'!#REF!,'II Ung da giao TH'!$26:$26,'II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definedName>
    <definedName name="Z_BDF38860_64C4_4F3D_AE35_65899FBC4C2B_.wvu.Rows" localSheetId="7" hidden="1">'III No XDCB'!#REF!,'III No XDCB'!#REF!,'III No XDCB'!#REF!,'III No XDCB'!#REF!,'III No XDCB'!#REF!,'III No XDCB'!#REF!,'III No XDCB'!#REF!,'III No XDCB'!#REF!,'III No XDCB'!#REF!,'III No XDCB'!$14:$17,'III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definedName>
    <definedName name="Z_dh" localSheetId="1">#REF!</definedName>
    <definedName name="Z_dh" localSheetId="6">#REF!</definedName>
    <definedName name="Z_dh" localSheetId="7">#REF!</definedName>
    <definedName name="Z_dh">#REF!</definedName>
    <definedName name="Z_F13DFEE3_CB07_4640_B493_6686BB548E84_.wvu.PrintArea" localSheetId="1" hidden="1">'B 1'!$A$1:$J$17</definedName>
    <definedName name="Z_F13DFEE3_CB07_4640_B493_6686BB548E84_.wvu.PrintArea" localSheetId="6" hidden="1">'II Ung chua giao TH'!$A$3:$J$22</definedName>
    <definedName name="Z_F13DFEE3_CB07_4640_B493_6686BB548E84_.wvu.PrintArea" localSheetId="5" hidden="1">'II Ung da giao TH'!$A$3:$N$26</definedName>
    <definedName name="Z_F13DFEE3_CB07_4640_B493_6686BB548E84_.wvu.PrintArea" localSheetId="7" hidden="1">'III No XDCB'!$A$3:$J$17</definedName>
    <definedName name="Z_F13DFEE3_CB07_4640_B493_6686BB548E84_.wvu.PrintTitles" localSheetId="1" hidden="1">'B 1'!$6:$6</definedName>
    <definedName name="Z_F13DFEE3_CB07_4640_B493_6686BB548E84_.wvu.PrintTitles" localSheetId="6" hidden="1">'II Ung chua giao TH'!$7:$11</definedName>
    <definedName name="Z_F13DFEE3_CB07_4640_B493_6686BB548E84_.wvu.PrintTitles" localSheetId="5" hidden="1">'II Ung da giao TH'!$7:$11</definedName>
    <definedName name="Z_F13DFEE3_CB07_4640_B493_6686BB548E84_.wvu.PrintTitles" localSheetId="7" hidden="1">'III No XDCB'!$7:$11</definedName>
    <definedName name="Z_F13DFEE3_CB07_4640_B493_6686BB548E84_.wvu.Rows" localSheetId="1" hidden="1">'B 1'!#REF!,'B 1'!#REF!,'B 1'!#REF!,'B 1'!#REF!,'B 1'!#REF!,'B 1'!#REF!,'B 1'!#REF!,'B 1'!#REF!,'B 1'!$8:$17,'B 1'!#REF!,'B 1'!#REF!,'B 1'!#REF!,'B 1'!#REF!,'B 1'!#REF!,'B 1'!#REF!,'B 1'!#REF!,'B 1'!#REF!,'B 1'!#REF!,'B 1'!#REF!,'B 1'!#REF!,'B 1'!#REF!,'B 1'!#REF!,'B 1'!#REF!,'B 1'!#REF!,'B 1'!#REF!,'B 1'!#REF!,'B 1'!#REF!,'B 1'!#REF!,'B 1'!#REF!,'B 1'!#REF!,'B 1'!#REF!,'B 1'!#REF!,'B 1'!#REF!,'B 1'!#REF!,'B 1'!#REF!,'B 1'!#REF!,'B 1'!#REF!,'B 1'!#REF!,'B 1'!#REF!,'B 1'!#REF!,'B 1'!#REF!,'B 1'!#REF!,'B 1'!#REF!</definedName>
    <definedName name="Z_F13DFEE3_CB07_4640_B493_6686BB548E84_.wvu.Rows" localSheetId="6" hidden="1">'II Ung chua giao TH'!#REF!,'II Ung chua giao TH'!#REF!,'II Ung chua giao TH'!#REF!,'II Ung chua giao TH'!#REF!,'II Ung chua giao TH'!#REF!,'II Ung chua giao TH'!#REF!,'II Ung chua giao TH'!#REF!,'II Ung chua giao TH'!#REF!,'II Ung chua giao TH'!$22:$22,'II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TH'!#REF!,'II Ung chua giao TH'!#REF!</definedName>
    <definedName name="Z_F13DFEE3_CB07_4640_B493_6686BB548E84_.wvu.Rows" localSheetId="5" hidden="1">'II Ung da giao TH'!#REF!,'II Ung da giao TH'!#REF!,'II Ung da giao TH'!#REF!,'II Ung da giao TH'!#REF!,'II Ung da giao TH'!#REF!,'II Ung da giao TH'!#REF!,'II Ung da giao TH'!#REF!,'II Ung da giao TH'!#REF!,'II Ung da giao TH'!$26:$26,'II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TH'!#REF!,'II Ung da giao TH'!#REF!</definedName>
    <definedName name="Z_F13DFEE3_CB07_4640_B493_6686BB548E84_.wvu.Rows" localSheetId="7" hidden="1">'III No XDCB'!#REF!,'III No XDCB'!#REF!,'III No XDCB'!#REF!,'III No XDCB'!#REF!,'III No XDCB'!#REF!,'III No XDCB'!#REF!,'III No XDCB'!#REF!,'III No XDCB'!#REF!,'III No XDCB'!$14:$17,'III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XDCB'!#REF!,'III No XDCB'!#REF!</definedName>
    <definedName name="Z_FEC94F90_A07C_4FBD_B2AD_B1157235C6F5_.wvu.PrintArea" localSheetId="1" hidden="1">'B 1'!$A$1:$J$17</definedName>
    <definedName name="Z_FEC94F90_A07C_4FBD_B2AD_B1157235C6F5_.wvu.PrintArea" localSheetId="6" hidden="1">'II Ung chua giao TH'!$A$3:$J$22</definedName>
    <definedName name="Z_FEC94F90_A07C_4FBD_B2AD_B1157235C6F5_.wvu.PrintArea" localSheetId="5" hidden="1">'II Ung da giao TH'!$A$3:$N$26</definedName>
    <definedName name="Z_FEC94F90_A07C_4FBD_B2AD_B1157235C6F5_.wvu.PrintArea" localSheetId="7" hidden="1">'III No XDCB'!$A$3:$J$17</definedName>
    <definedName name="Z_FEC94F90_A07C_4FBD_B2AD_B1157235C6F5_.wvu.PrintTitles" localSheetId="1" hidden="1">'B 1'!$6:$6</definedName>
    <definedName name="Z_FEC94F90_A07C_4FBD_B2AD_B1157235C6F5_.wvu.PrintTitles" localSheetId="6" hidden="1">'II Ung chua giao TH'!$7:$11</definedName>
    <definedName name="Z_FEC94F90_A07C_4FBD_B2AD_B1157235C6F5_.wvu.PrintTitles" localSheetId="5" hidden="1">'II Ung da giao TH'!$7:$11</definedName>
    <definedName name="Z_FEC94F90_A07C_4FBD_B2AD_B1157235C6F5_.wvu.PrintTitles" localSheetId="7" hidden="1">'III No XDCB'!$7:$11</definedName>
    <definedName name="zbot" localSheetId="1">#REF!</definedName>
    <definedName name="zbot" localSheetId="6">#REF!</definedName>
    <definedName name="zbot" localSheetId="7">#REF!</definedName>
    <definedName name="zbot">#REF!</definedName>
    <definedName name="Zip" localSheetId="1">#REF!</definedName>
    <definedName name="Zip" localSheetId="6">#REF!</definedName>
    <definedName name="Zip" localSheetId="7">#REF!</definedName>
    <definedName name="Zip">#REF!</definedName>
    <definedName name="zl" localSheetId="1">#REF!</definedName>
    <definedName name="zl" localSheetId="6">#REF!</definedName>
    <definedName name="zl" localSheetId="7">#REF!</definedName>
    <definedName name="zl">#REF!</definedName>
    <definedName name="zt" localSheetId="1">#REF!</definedName>
    <definedName name="zt" localSheetId="6">#REF!</definedName>
    <definedName name="zt" localSheetId="7">#REF!</definedName>
    <definedName name="zt">#REF!</definedName>
    <definedName name="ztop" localSheetId="1">#REF!</definedName>
    <definedName name="ztop" localSheetId="6">#REF!</definedName>
    <definedName name="ztop" localSheetId="7">#REF!</definedName>
    <definedName name="ztop">#REF!</definedName>
    <definedName name="Zw" localSheetId="1">#REF!</definedName>
    <definedName name="Zw" localSheetId="6">#REF!</definedName>
    <definedName name="Zw" localSheetId="7">#REF!</definedName>
    <definedName name="Zw">#REF!</definedName>
    <definedName name="ZXD" localSheetId="1">#REF!</definedName>
    <definedName name="ZXD" localSheetId="6">#REF!</definedName>
    <definedName name="ZXD" localSheetId="7">#REF!</definedName>
    <definedName name="ZXD">#REF!</definedName>
    <definedName name="Zxl" localSheetId="1">#REF!</definedName>
    <definedName name="Zxl" localSheetId="6">#REF!</definedName>
    <definedName name="Zxl" localSheetId="7">#REF!</definedName>
    <definedName name="Zxl">#REF!</definedName>
    <definedName name="ZYX" localSheetId="1">#REF!</definedName>
    <definedName name="ZYX" localSheetId="6">#REF!</definedName>
    <definedName name="ZYX" localSheetId="7">#REF!</definedName>
    <definedName name="ZYX">#REF!</definedName>
    <definedName name="ZZZ" localSheetId="1">#REF!</definedName>
    <definedName name="ZZZ" localSheetId="6">#REF!</definedName>
    <definedName name="ZZZ" localSheetId="7">#REF!</definedName>
    <definedName name="ZZZ">#REF!</definedName>
    <definedName name="전" localSheetId="1">#REF!</definedName>
    <definedName name="전" localSheetId="6">#REF!</definedName>
    <definedName name="전" localSheetId="7">#REF!</definedName>
    <definedName name="전">#REF!</definedName>
    <definedName name="주택사업본부" localSheetId="1">#REF!</definedName>
    <definedName name="주택사업본부" localSheetId="6">#REF!</definedName>
    <definedName name="주택사업본부" localSheetId="7">#REF!</definedName>
    <definedName name="주택사업본부">#REF!</definedName>
    <definedName name="철구사업본부" localSheetId="1">#REF!</definedName>
    <definedName name="철구사업본부" localSheetId="6">#REF!</definedName>
    <definedName name="철구사업본부" localSheetId="7">#REF!</definedName>
    <definedName name="철구사업본부">#REF!</definedName>
    <definedName name="템플리트모듈1" localSheetId="1">BlankMacro1</definedName>
    <definedName name="템플리트모듈1" localSheetId="22">BlankMacro1</definedName>
    <definedName name="템플리트모듈1" localSheetId="24">BlankMacro1</definedName>
    <definedName name="템플리트모듈1" localSheetId="6">BlankMacro1</definedName>
    <definedName name="템플리트모듈1" localSheetId="7">BlankMacro1</definedName>
    <definedName name="템플리트모듈1">BlankMacro1</definedName>
    <definedName name="템플리트모듈2" localSheetId="1">BlankMacro1</definedName>
    <definedName name="템플리트모듈2" localSheetId="22">BlankMacro1</definedName>
    <definedName name="템플리트모듈2" localSheetId="24">BlankMacro1</definedName>
    <definedName name="템플리트모듈2" localSheetId="6">BlankMacro1</definedName>
    <definedName name="템플리트모듈2" localSheetId="7">BlankMacro1</definedName>
    <definedName name="템플리트모듈2">BlankMacro1</definedName>
    <definedName name="템플리트모듈3" localSheetId="1">BlankMacro1</definedName>
    <definedName name="템플리트모듈3" localSheetId="22">BlankMacro1</definedName>
    <definedName name="템플리트모듈3" localSheetId="24">BlankMacro1</definedName>
    <definedName name="템플리트모듈3" localSheetId="6">BlankMacro1</definedName>
    <definedName name="템플리트모듈3" localSheetId="7">BlankMacro1</definedName>
    <definedName name="템플리트모듈3">BlankMacro1</definedName>
    <definedName name="템플리트모듈4" localSheetId="1">BlankMacro1</definedName>
    <definedName name="템플리트모듈4" localSheetId="22">BlankMacro1</definedName>
    <definedName name="템플리트모듈4" localSheetId="24">BlankMacro1</definedName>
    <definedName name="템플리트모듈4" localSheetId="6">BlankMacro1</definedName>
    <definedName name="템플리트모듈4" localSheetId="7">BlankMacro1</definedName>
    <definedName name="템플리트모듈4">BlankMacro1</definedName>
    <definedName name="템플리트모듈5" localSheetId="1">BlankMacro1</definedName>
    <definedName name="템플리트모듈5" localSheetId="22">BlankMacro1</definedName>
    <definedName name="템플리트모듈5" localSheetId="24">BlankMacro1</definedName>
    <definedName name="템플리트모듈5" localSheetId="6">BlankMacro1</definedName>
    <definedName name="템플리트모듈5" localSheetId="7">BlankMacro1</definedName>
    <definedName name="템플리트모듈5">BlankMacro1</definedName>
    <definedName name="템플리트모듈6" localSheetId="1">BlankMacro1</definedName>
    <definedName name="템플리트모듈6" localSheetId="22">BlankMacro1</definedName>
    <definedName name="템플리트모듈6" localSheetId="24">BlankMacro1</definedName>
    <definedName name="템플리트모듈6" localSheetId="6">BlankMacro1</definedName>
    <definedName name="템플리트모듈6" localSheetId="7">BlankMacro1</definedName>
    <definedName name="템플리트모듈6">BlankMacro1</definedName>
    <definedName name="피팅" localSheetId="1">BlankMacro1</definedName>
    <definedName name="피팅" localSheetId="22">BlankMacro1</definedName>
    <definedName name="피팅" localSheetId="24">BlankMacro1</definedName>
    <definedName name="피팅" localSheetId="6">BlankMacro1</definedName>
    <definedName name="피팅" localSheetId="7">BlankMacro1</definedName>
    <definedName name="피팅">BlankMacro1</definedName>
  </definedNames>
  <calcPr calcId="152511"/>
</workbook>
</file>

<file path=xl/calcChain.xml><?xml version="1.0" encoding="utf-8"?>
<calcChain xmlns="http://schemas.openxmlformats.org/spreadsheetml/2006/main">
  <c r="H23" i="3" l="1"/>
  <c r="H25" i="3"/>
  <c r="J38" i="6"/>
  <c r="K38" i="6"/>
  <c r="L38" i="6"/>
  <c r="P38" i="6"/>
  <c r="Q38" i="6"/>
  <c r="W38" i="6"/>
  <c r="X38" i="6"/>
  <c r="H39" i="6"/>
  <c r="H38" i="6" s="1"/>
  <c r="AA38" i="6" s="1"/>
  <c r="I39" i="6"/>
  <c r="I38" i="6" s="1"/>
  <c r="J39" i="6"/>
  <c r="K39" i="6"/>
  <c r="L39" i="6"/>
  <c r="M39" i="6"/>
  <c r="M38" i="6" s="1"/>
  <c r="N39" i="6"/>
  <c r="N38" i="6" s="1"/>
  <c r="O39" i="6"/>
  <c r="O38" i="6" s="1"/>
  <c r="P39" i="6"/>
  <c r="Q39" i="6"/>
  <c r="R39" i="6"/>
  <c r="AC39" i="6" s="1"/>
  <c r="S39" i="6"/>
  <c r="S38" i="6" s="1"/>
  <c r="T39" i="6"/>
  <c r="T38" i="6" s="1"/>
  <c r="U39" i="6"/>
  <c r="U38" i="6" s="1"/>
  <c r="V39" i="6"/>
  <c r="V38" i="6" s="1"/>
  <c r="W39" i="6"/>
  <c r="X39" i="6"/>
  <c r="G38" i="6"/>
  <c r="G39" i="6"/>
  <c r="AA39" i="6"/>
  <c r="Q40" i="6"/>
  <c r="R40" i="6"/>
  <c r="Z40" i="6"/>
  <c r="AA40" i="6"/>
  <c r="Q41" i="6"/>
  <c r="R41" i="6"/>
  <c r="Z41" i="6"/>
  <c r="AA41" i="6"/>
  <c r="I15" i="29"/>
  <c r="J15" i="29"/>
  <c r="K15" i="29"/>
  <c r="N15" i="29"/>
  <c r="P15" i="29"/>
  <c r="Q15" i="29"/>
  <c r="R15" i="29"/>
  <c r="T15" i="29"/>
  <c r="U15" i="29"/>
  <c r="V15" i="29"/>
  <c r="X15" i="29"/>
  <c r="Y15" i="29"/>
  <c r="AB15" i="29"/>
  <c r="AC15" i="29"/>
  <c r="AD15" i="29"/>
  <c r="AF15" i="29"/>
  <c r="AG15" i="29"/>
  <c r="AH15" i="29"/>
  <c r="AJ15" i="29" s="1"/>
  <c r="AK20" i="29"/>
  <c r="AE23" i="29"/>
  <c r="AE20" i="29"/>
  <c r="AH23" i="29"/>
  <c r="AH20" i="29"/>
  <c r="R38" i="6" l="1"/>
  <c r="AC38" i="6" s="1"/>
  <c r="Z39" i="6"/>
  <c r="Z38" i="6"/>
  <c r="U12" i="27" l="1"/>
  <c r="V12" i="27" s="1"/>
  <c r="I36" i="6"/>
  <c r="Z36" i="6"/>
  <c r="AA36" i="6"/>
  <c r="I34" i="6"/>
  <c r="Z34" i="6"/>
  <c r="AA34" i="6"/>
  <c r="I35" i="6"/>
  <c r="Z35" i="6"/>
  <c r="AA35" i="6"/>
  <c r="B13" i="29"/>
  <c r="E13" i="29"/>
  <c r="I14" i="29"/>
  <c r="J14" i="29"/>
  <c r="K14" i="29"/>
  <c r="N14" i="29"/>
  <c r="P14" i="29"/>
  <c r="Q14" i="29"/>
  <c r="R14" i="29"/>
  <c r="T14" i="29"/>
  <c r="U14" i="29"/>
  <c r="V14" i="29"/>
  <c r="X14" i="29"/>
  <c r="Y14" i="29"/>
  <c r="AB14" i="29"/>
  <c r="AC14" i="29"/>
  <c r="AD14" i="29"/>
  <c r="AF14" i="29"/>
  <c r="AG14" i="29"/>
  <c r="AH14" i="29"/>
  <c r="L19" i="29"/>
  <c r="O19" i="29"/>
  <c r="AA19" i="29"/>
  <c r="AE19" i="29"/>
  <c r="L25" i="29"/>
  <c r="H25" i="29" s="1"/>
  <c r="O25" i="29"/>
  <c r="W25" i="29"/>
  <c r="AA25" i="29"/>
  <c r="AE25" i="29"/>
  <c r="Z26" i="29"/>
  <c r="Z27" i="29"/>
  <c r="W27" i="29" s="1"/>
  <c r="H28" i="29"/>
  <c r="M28" i="29"/>
  <c r="O28" i="29"/>
  <c r="S28" i="29"/>
  <c r="W28" i="29"/>
  <c r="AA28" i="29"/>
  <c r="AE28" i="29"/>
  <c r="L29" i="29"/>
  <c r="H29" i="29" s="1"/>
  <c r="O29" i="29"/>
  <c r="W29" i="29"/>
  <c r="AA29" i="29"/>
  <c r="AE29" i="29"/>
  <c r="H30" i="29"/>
  <c r="L30" i="29"/>
  <c r="Z30" i="29"/>
  <c r="W30" i="29" s="1"/>
  <c r="AA30" i="29"/>
  <c r="AE30" i="29"/>
  <c r="Z31" i="29"/>
  <c r="W31" i="29" s="1"/>
  <c r="Z32" i="29"/>
  <c r="W32" i="29" s="1"/>
  <c r="Z33" i="29"/>
  <c r="W33" i="29" s="1"/>
  <c r="L34" i="29"/>
  <c r="H34" i="29" s="1"/>
  <c r="O34" i="29"/>
  <c r="W34" i="29"/>
  <c r="AA34" i="29"/>
  <c r="AE34" i="29"/>
  <c r="Z35" i="29"/>
  <c r="W35" i="29" s="1"/>
  <c r="Z36" i="29"/>
  <c r="W36" i="29" s="1"/>
  <c r="Z37" i="29"/>
  <c r="W37" i="29" s="1"/>
  <c r="L38" i="29"/>
  <c r="H38" i="29" s="1"/>
  <c r="O38" i="29"/>
  <c r="S38" i="29"/>
  <c r="W38" i="29"/>
  <c r="AA38" i="29"/>
  <c r="AE38" i="29"/>
  <c r="S15" i="29" l="1"/>
  <c r="AA15" i="29"/>
  <c r="O15" i="29"/>
  <c r="O14" i="29" s="1"/>
  <c r="L15" i="29"/>
  <c r="L14" i="29" s="1"/>
  <c r="M15" i="29"/>
  <c r="M14" i="29" s="1"/>
  <c r="Z15" i="29"/>
  <c r="Z14" i="29" s="1"/>
  <c r="AE15" i="29"/>
  <c r="AE14" i="29" s="1"/>
  <c r="S14" i="29"/>
  <c r="AA14" i="29"/>
  <c r="H19" i="29"/>
  <c r="W26" i="29"/>
  <c r="W15" i="29" l="1"/>
  <c r="W14" i="29" s="1"/>
  <c r="H15" i="29"/>
  <c r="H14" i="29" s="1"/>
  <c r="AA25" i="3"/>
  <c r="AA22" i="3"/>
  <c r="H14" i="6"/>
  <c r="H13" i="6" s="1"/>
  <c r="AA13" i="6" s="1"/>
  <c r="I14" i="6"/>
  <c r="I13" i="6" s="1"/>
  <c r="J14" i="6"/>
  <c r="K14" i="6"/>
  <c r="K13" i="6" s="1"/>
  <c r="L14" i="6"/>
  <c r="L13" i="6" s="1"/>
  <c r="M14" i="6"/>
  <c r="M13" i="6" s="1"/>
  <c r="N14" i="6"/>
  <c r="N13" i="6" s="1"/>
  <c r="O14" i="6"/>
  <c r="O13" i="6" s="1"/>
  <c r="P14" i="6"/>
  <c r="P13" i="6" s="1"/>
  <c r="Q14" i="6"/>
  <c r="Q13" i="6" s="1"/>
  <c r="R14" i="6"/>
  <c r="R13" i="6" s="1"/>
  <c r="S14" i="6"/>
  <c r="S13" i="6" s="1"/>
  <c r="T14" i="6"/>
  <c r="T13" i="6" s="1"/>
  <c r="U14" i="6"/>
  <c r="U13" i="6" s="1"/>
  <c r="V14" i="6"/>
  <c r="W14" i="6"/>
  <c r="W13" i="6" s="1"/>
  <c r="AA15" i="6"/>
  <c r="Z15" i="6"/>
  <c r="AA14" i="6"/>
  <c r="X14" i="6"/>
  <c r="X13" i="6" s="1"/>
  <c r="G14" i="6"/>
  <c r="G13" i="6" s="1"/>
  <c r="AB23" i="3"/>
  <c r="H14" i="28"/>
  <c r="I14" i="28"/>
  <c r="J14" i="28"/>
  <c r="K14" i="28"/>
  <c r="L14" i="28"/>
  <c r="M14" i="28"/>
  <c r="N14" i="28"/>
  <c r="O14" i="28"/>
  <c r="P14" i="28"/>
  <c r="S14" i="28"/>
  <c r="T14" i="28"/>
  <c r="U14" i="28"/>
  <c r="V14" i="28"/>
  <c r="G14" i="28"/>
  <c r="AA16" i="28"/>
  <c r="Z16" i="28"/>
  <c r="AA18" i="28"/>
  <c r="Z18" i="28"/>
  <c r="R18" i="28"/>
  <c r="Q18" i="28"/>
  <c r="AA17" i="28"/>
  <c r="Z17" i="28"/>
  <c r="R17" i="28"/>
  <c r="R14" i="28" s="1"/>
  <c r="Q17" i="28"/>
  <c r="Q14" i="28" s="1"/>
  <c r="Z14" i="6" l="1"/>
  <c r="AC14" i="6"/>
  <c r="V13" i="6"/>
  <c r="Z13" i="6" s="1"/>
  <c r="J13" i="6"/>
  <c r="AC13" i="6" s="1"/>
  <c r="H20" i="3" l="1"/>
  <c r="AH18" i="6"/>
  <c r="AA15" i="28"/>
  <c r="Z15" i="28"/>
  <c r="X14" i="28"/>
  <c r="W14" i="28"/>
  <c r="V13" i="28"/>
  <c r="V12" i="28" s="1"/>
  <c r="U13" i="28"/>
  <c r="U12" i="28" s="1"/>
  <c r="K13" i="28"/>
  <c r="K12" i="28" s="1"/>
  <c r="J13" i="28"/>
  <c r="J12" i="28" s="1"/>
  <c r="AA14" i="28"/>
  <c r="X13" i="28"/>
  <c r="X12" i="28" s="1"/>
  <c r="W13" i="28"/>
  <c r="W12" i="28" s="1"/>
  <c r="T13" i="28"/>
  <c r="T12" i="28" s="1"/>
  <c r="S13" i="28"/>
  <c r="S12" i="28" s="1"/>
  <c r="R13" i="28"/>
  <c r="R12" i="28" s="1"/>
  <c r="Q13" i="28"/>
  <c r="Q12" i="28" s="1"/>
  <c r="P13" i="28"/>
  <c r="P12" i="28" s="1"/>
  <c r="O13" i="28"/>
  <c r="O12" i="28" s="1"/>
  <c r="N13" i="28"/>
  <c r="N12" i="28" s="1"/>
  <c r="M13" i="28"/>
  <c r="M12" i="28" s="1"/>
  <c r="L13" i="28"/>
  <c r="L12" i="28" s="1"/>
  <c r="Z8" i="28" s="1"/>
  <c r="I13" i="28"/>
  <c r="I12" i="28" s="1"/>
  <c r="H13" i="28"/>
  <c r="H12" i="28" s="1"/>
  <c r="G13" i="28"/>
  <c r="G12" i="28" s="1"/>
  <c r="AA11" i="28"/>
  <c r="Z11" i="28"/>
  <c r="AB6" i="28"/>
  <c r="A3" i="28"/>
  <c r="AA36" i="27"/>
  <c r="Z36" i="27"/>
  <c r="X35" i="27"/>
  <c r="X34" i="27" s="1"/>
  <c r="T35" i="27"/>
  <c r="T34" i="27" s="1"/>
  <c r="S35" i="27"/>
  <c r="S34" i="27" s="1"/>
  <c r="R35" i="27"/>
  <c r="R34" i="27" s="1"/>
  <c r="Q35" i="27"/>
  <c r="Q34" i="27" s="1"/>
  <c r="P35" i="27"/>
  <c r="P34" i="27" s="1"/>
  <c r="O35" i="27"/>
  <c r="O34" i="27" s="1"/>
  <c r="N35" i="27"/>
  <c r="N34" i="27" s="1"/>
  <c r="M35" i="27"/>
  <c r="M34" i="27" s="1"/>
  <c r="L35" i="27"/>
  <c r="L34" i="27" s="1"/>
  <c r="K35" i="27"/>
  <c r="K34" i="27" s="1"/>
  <c r="J35" i="27"/>
  <c r="J34" i="27" s="1"/>
  <c r="I35" i="27"/>
  <c r="I34" i="27" s="1"/>
  <c r="H35" i="27"/>
  <c r="AA35" i="27" s="1"/>
  <c r="G35" i="27"/>
  <c r="G34" i="27" s="1"/>
  <c r="AA33" i="27"/>
  <c r="R33" i="27"/>
  <c r="Q33" i="27"/>
  <c r="Q30" i="27" s="1"/>
  <c r="P33" i="27"/>
  <c r="AA32" i="27"/>
  <c r="Z32" i="27"/>
  <c r="R32" i="27"/>
  <c r="P32" i="27"/>
  <c r="X31" i="27"/>
  <c r="T31" i="27"/>
  <c r="S31" i="27"/>
  <c r="O31" i="27"/>
  <c r="N31" i="27"/>
  <c r="M31" i="27"/>
  <c r="L31" i="27"/>
  <c r="K31" i="27"/>
  <c r="J31" i="27"/>
  <c r="I31" i="27"/>
  <c r="H31" i="27"/>
  <c r="AA31" i="27" s="1"/>
  <c r="G31" i="27"/>
  <c r="Y30" i="27"/>
  <c r="X30" i="27"/>
  <c r="T30" i="27"/>
  <c r="S30" i="27"/>
  <c r="O30" i="27"/>
  <c r="N30" i="27"/>
  <c r="M30" i="27"/>
  <c r="L30" i="27"/>
  <c r="K30" i="27"/>
  <c r="J30" i="27"/>
  <c r="I30" i="27"/>
  <c r="H30" i="27"/>
  <c r="AA30" i="27" s="1"/>
  <c r="G30" i="27"/>
  <c r="AA29" i="27"/>
  <c r="Z29" i="27"/>
  <c r="I29" i="27"/>
  <c r="AA28" i="27"/>
  <c r="Z28" i="27"/>
  <c r="I28" i="27"/>
  <c r="AA27" i="27"/>
  <c r="Z27" i="27"/>
  <c r="I27" i="27"/>
  <c r="AA26" i="27"/>
  <c r="Z26" i="27"/>
  <c r="I26" i="27"/>
  <c r="AA25" i="27"/>
  <c r="Z25" i="27"/>
  <c r="X24" i="27"/>
  <c r="T24" i="27"/>
  <c r="T23" i="27" s="1"/>
  <c r="S24" i="27"/>
  <c r="S23" i="27" s="1"/>
  <c r="R24" i="27"/>
  <c r="R23" i="27" s="1"/>
  <c r="Q24" i="27"/>
  <c r="Q23" i="27" s="1"/>
  <c r="P24" i="27"/>
  <c r="P23" i="27" s="1"/>
  <c r="O24" i="27"/>
  <c r="O23" i="27" s="1"/>
  <c r="N24" i="27"/>
  <c r="N23" i="27" s="1"/>
  <c r="M24" i="27"/>
  <c r="M23" i="27" s="1"/>
  <c r="L24" i="27"/>
  <c r="L23" i="27" s="1"/>
  <c r="K24" i="27"/>
  <c r="K23" i="27" s="1"/>
  <c r="J24" i="27"/>
  <c r="J23" i="27" s="1"/>
  <c r="H24" i="27"/>
  <c r="AA24" i="27" s="1"/>
  <c r="G24" i="27"/>
  <c r="G23" i="27" s="1"/>
  <c r="X23" i="27"/>
  <c r="AA22" i="27"/>
  <c r="Z22" i="27"/>
  <c r="R22" i="27"/>
  <c r="R18" i="27" s="1"/>
  <c r="R17" i="27" s="1"/>
  <c r="Q22" i="27"/>
  <c r="Q18" i="27" s="1"/>
  <c r="Q17" i="27" s="1"/>
  <c r="AA21" i="27"/>
  <c r="Z21" i="27"/>
  <c r="AA20" i="27"/>
  <c r="Z20" i="27"/>
  <c r="AA19" i="27"/>
  <c r="Z19" i="27"/>
  <c r="X18" i="27"/>
  <c r="T18" i="27"/>
  <c r="T17" i="27" s="1"/>
  <c r="S18" i="27"/>
  <c r="S17" i="27" s="1"/>
  <c r="P18" i="27"/>
  <c r="P17" i="27" s="1"/>
  <c r="O18" i="27"/>
  <c r="O17" i="27" s="1"/>
  <c r="N18" i="27"/>
  <c r="N17" i="27" s="1"/>
  <c r="M18" i="27"/>
  <c r="M17" i="27" s="1"/>
  <c r="L18" i="27"/>
  <c r="L17" i="27" s="1"/>
  <c r="K18" i="27"/>
  <c r="K17" i="27" s="1"/>
  <c r="J18" i="27"/>
  <c r="J17" i="27" s="1"/>
  <c r="I18" i="27"/>
  <c r="I17" i="27" s="1"/>
  <c r="H18" i="27"/>
  <c r="AA18" i="27" s="1"/>
  <c r="G18" i="27"/>
  <c r="G17" i="27" s="1"/>
  <c r="AA15" i="27"/>
  <c r="Z15" i="27"/>
  <c r="T14" i="27"/>
  <c r="T13" i="27" s="1"/>
  <c r="S14" i="27"/>
  <c r="S13" i="27" s="1"/>
  <c r="R14" i="27"/>
  <c r="R13" i="27" s="1"/>
  <c r="Q14" i="27"/>
  <c r="Q13" i="27" s="1"/>
  <c r="P14" i="27"/>
  <c r="P13" i="27" s="1"/>
  <c r="O14" i="27"/>
  <c r="O13" i="27" s="1"/>
  <c r="N14" i="27"/>
  <c r="N13" i="27" s="1"/>
  <c r="M14" i="27"/>
  <c r="M13" i="27" s="1"/>
  <c r="L14" i="27"/>
  <c r="L13" i="27" s="1"/>
  <c r="K14" i="27"/>
  <c r="K13" i="27" s="1"/>
  <c r="J14" i="27"/>
  <c r="J13" i="27" s="1"/>
  <c r="I14" i="27"/>
  <c r="I13" i="27" s="1"/>
  <c r="H14" i="27"/>
  <c r="AA14" i="27" s="1"/>
  <c r="G14" i="27"/>
  <c r="G13" i="27" s="1"/>
  <c r="X13" i="27"/>
  <c r="AA11" i="27"/>
  <c r="Z11" i="27"/>
  <c r="A3" i="27"/>
  <c r="A3" i="29" s="1"/>
  <c r="L16" i="27" l="1"/>
  <c r="L12" i="27" s="1"/>
  <c r="X12" i="27"/>
  <c r="N16" i="27"/>
  <c r="N12" i="27" s="1"/>
  <c r="M16" i="27"/>
  <c r="M12" i="27" s="1"/>
  <c r="S16" i="27"/>
  <c r="S12" i="27" s="1"/>
  <c r="G16" i="27"/>
  <c r="G12" i="27" s="1"/>
  <c r="T16" i="27"/>
  <c r="T12" i="27" s="1"/>
  <c r="O16" i="27"/>
  <c r="O12" i="27" s="1"/>
  <c r="J16" i="27"/>
  <c r="J12" i="27" s="1"/>
  <c r="P16" i="27"/>
  <c r="K16" i="27"/>
  <c r="K12" i="27" s="1"/>
  <c r="H17" i="27"/>
  <c r="H23" i="27"/>
  <c r="AA2" i="28"/>
  <c r="H13" i="27"/>
  <c r="P30" i="27"/>
  <c r="AC18" i="27"/>
  <c r="Q31" i="27"/>
  <c r="R30" i="27"/>
  <c r="AC30" i="27" s="1"/>
  <c r="AC24" i="27"/>
  <c r="X17" i="27"/>
  <c r="X14" i="27" s="1"/>
  <c r="AA8" i="27"/>
  <c r="AC8" i="27" s="1"/>
  <c r="Z30" i="27"/>
  <c r="R31" i="27"/>
  <c r="AC31" i="27" s="1"/>
  <c r="AC35" i="27"/>
  <c r="Z33" i="27"/>
  <c r="Z14" i="27"/>
  <c r="I24" i="27"/>
  <c r="I23" i="27" s="1"/>
  <c r="I16" i="27" s="1"/>
  <c r="I12" i="27" s="1"/>
  <c r="P31" i="27"/>
  <c r="AC14" i="27"/>
  <c r="AB6" i="27"/>
  <c r="Z24" i="27"/>
  <c r="Z31" i="27"/>
  <c r="AC13" i="27"/>
  <c r="Q16" i="27"/>
  <c r="Q12" i="27" s="1"/>
  <c r="Z35" i="27"/>
  <c r="Z18" i="27"/>
  <c r="AC14" i="28"/>
  <c r="AC12" i="28"/>
  <c r="Z13" i="28"/>
  <c r="Z14" i="28"/>
  <c r="AA12" i="28"/>
  <c r="AA13" i="28"/>
  <c r="H34" i="27"/>
  <c r="Z34" i="27" s="1"/>
  <c r="P12" i="27" l="1"/>
  <c r="AA13" i="27"/>
  <c r="AA2" i="27"/>
  <c r="H16" i="27"/>
  <c r="AA16" i="27" s="1"/>
  <c r="AA23" i="27"/>
  <c r="AC23" i="27"/>
  <c r="Z13" i="27"/>
  <c r="AC17" i="27"/>
  <c r="Z8" i="27"/>
  <c r="AE12" i="27"/>
  <c r="Z23" i="27"/>
  <c r="AA17" i="27"/>
  <c r="Z17" i="27"/>
  <c r="AA8" i="28"/>
  <c r="AC8" i="28" s="1"/>
  <c r="AE12" i="28"/>
  <c r="Z12" i="28"/>
  <c r="AA7" i="28"/>
  <c r="AC11" i="28"/>
  <c r="AB7" i="28"/>
  <c r="AA34" i="27"/>
  <c r="H12" i="27" l="1"/>
  <c r="AA12" i="27" s="1"/>
  <c r="R16" i="27"/>
  <c r="Z16" i="27"/>
  <c r="AA7" i="27"/>
  <c r="AC11" i="27"/>
  <c r="AB7" i="27"/>
  <c r="R12" i="27" l="1"/>
  <c r="AC12" i="27" s="1"/>
  <c r="AC16" i="27"/>
  <c r="Z12" i="27"/>
  <c r="H31" i="6" l="1"/>
  <c r="J31" i="6"/>
  <c r="K31" i="6"/>
  <c r="L31" i="6"/>
  <c r="M31" i="6"/>
  <c r="N31" i="6"/>
  <c r="O31" i="6"/>
  <c r="P31" i="6"/>
  <c r="Q31" i="6"/>
  <c r="R31" i="6"/>
  <c r="S31" i="6"/>
  <c r="T31" i="6"/>
  <c r="U31" i="6"/>
  <c r="V31" i="6"/>
  <c r="W31" i="6"/>
  <c r="X31" i="6"/>
  <c r="G31" i="6"/>
  <c r="U30" i="6"/>
  <c r="V30" i="6"/>
  <c r="AJ18" i="6" s="1"/>
  <c r="W30" i="6"/>
  <c r="AA18" i="6" l="1"/>
  <c r="AA22" i="6"/>
  <c r="AA23" i="6"/>
  <c r="AA30" i="6"/>
  <c r="AA32" i="6"/>
  <c r="AA33" i="6"/>
  <c r="AA37" i="6"/>
  <c r="AE35" i="25" l="1"/>
  <c r="AA35" i="25"/>
  <c r="W35" i="25"/>
  <c r="S35" i="25"/>
  <c r="O35" i="25"/>
  <c r="L35" i="25"/>
  <c r="H35" i="25" s="1"/>
  <c r="Z34" i="25"/>
  <c r="W34" i="25" s="1"/>
  <c r="Z33" i="25"/>
  <c r="W33" i="25" s="1"/>
  <c r="Z32" i="25"/>
  <c r="W32" i="25" s="1"/>
  <c r="Z31" i="25"/>
  <c r="W31" i="25" s="1"/>
  <c r="O31" i="25"/>
  <c r="L31" i="25"/>
  <c r="H31" i="25" s="1"/>
  <c r="AE30" i="25"/>
  <c r="AA30" i="25"/>
  <c r="W30" i="25"/>
  <c r="O30" i="25"/>
  <c r="L30" i="25"/>
  <c r="H30" i="25" s="1"/>
  <c r="Z29" i="25"/>
  <c r="W29" i="25" s="1"/>
  <c r="Z28" i="25"/>
  <c r="W28" i="25" s="1"/>
  <c r="Z27" i="25"/>
  <c r="W27" i="25"/>
  <c r="AE26" i="25"/>
  <c r="AA26" i="25"/>
  <c r="Z26" i="25"/>
  <c r="W26" i="25" s="1"/>
  <c r="L26" i="25"/>
  <c r="H26" i="25"/>
  <c r="AE25" i="25"/>
  <c r="AA25" i="25"/>
  <c r="W25" i="25"/>
  <c r="O25" i="25"/>
  <c r="L25" i="25"/>
  <c r="H25" i="25" s="1"/>
  <c r="AE24" i="25"/>
  <c r="AA24" i="25"/>
  <c r="W24" i="25"/>
  <c r="S24" i="25"/>
  <c r="O24" i="25"/>
  <c r="H24" i="25"/>
  <c r="Z23" i="25"/>
  <c r="W23" i="25"/>
  <c r="Z22" i="25"/>
  <c r="AE21" i="25"/>
  <c r="AA21" i="25"/>
  <c r="W21" i="25"/>
  <c r="O21" i="25"/>
  <c r="L21" i="25"/>
  <c r="H21" i="25" s="1"/>
  <c r="AE20" i="25"/>
  <c r="AA20" i="25"/>
  <c r="O20" i="25"/>
  <c r="L20" i="25"/>
  <c r="H20" i="25"/>
  <c r="AH16" i="25"/>
  <c r="AH15" i="25" s="1"/>
  <c r="AG16" i="25"/>
  <c r="AG15" i="25" s="1"/>
  <c r="AF16" i="25"/>
  <c r="AF15" i="25" s="1"/>
  <c r="AD16" i="25"/>
  <c r="AD15" i="25" s="1"/>
  <c r="AC16" i="25"/>
  <c r="AC15" i="25" s="1"/>
  <c r="AB16" i="25"/>
  <c r="AB15" i="25" s="1"/>
  <c r="Y16" i="25"/>
  <c r="Y15" i="25" s="1"/>
  <c r="X16" i="25"/>
  <c r="X15" i="25" s="1"/>
  <c r="V16" i="25"/>
  <c r="V15" i="25" s="1"/>
  <c r="U16" i="25"/>
  <c r="U15" i="25" s="1"/>
  <c r="T16" i="25"/>
  <c r="T15" i="25" s="1"/>
  <c r="R16" i="25"/>
  <c r="R15" i="25" s="1"/>
  <c r="Q16" i="25"/>
  <c r="Q15" i="25" s="1"/>
  <c r="P16" i="25"/>
  <c r="P15" i="25" s="1"/>
  <c r="N16" i="25"/>
  <c r="N15" i="25" s="1"/>
  <c r="M16" i="25"/>
  <c r="M15" i="25" s="1"/>
  <c r="K16" i="25"/>
  <c r="K15" i="25" s="1"/>
  <c r="J16" i="25"/>
  <c r="J15" i="25" s="1"/>
  <c r="I16" i="25"/>
  <c r="I15" i="25" s="1"/>
  <c r="E14" i="25"/>
  <c r="B14" i="25"/>
  <c r="Z16" i="25" l="1"/>
  <c r="Z15" i="25" s="1"/>
  <c r="AE16" i="25"/>
  <c r="AE15" i="25" s="1"/>
  <c r="W22" i="25"/>
  <c r="W16" i="25" s="1"/>
  <c r="W15" i="25" s="1"/>
  <c r="S16" i="25"/>
  <c r="S15" i="25" s="1"/>
  <c r="H16" i="25"/>
  <c r="H15" i="25" s="1"/>
  <c r="L16" i="25"/>
  <c r="L15" i="25" s="1"/>
  <c r="AA16" i="25"/>
  <c r="AA15" i="25" s="1"/>
  <c r="O16" i="25"/>
  <c r="O15" i="25" s="1"/>
  <c r="AA11" i="6" l="1"/>
  <c r="Z18" i="6"/>
  <c r="Z22" i="6"/>
  <c r="Z23" i="6"/>
  <c r="Z32" i="6"/>
  <c r="Z33" i="6"/>
  <c r="Z37" i="6"/>
  <c r="BE104" i="26"/>
  <c r="BC104" i="26"/>
  <c r="BB104" i="26"/>
  <c r="BA104" i="26"/>
  <c r="AU104" i="26"/>
  <c r="AO104" i="26"/>
  <c r="AN104" i="26"/>
  <c r="AM104" i="26"/>
  <c r="AL104" i="26"/>
  <c r="AK104" i="26"/>
  <c r="AJ104" i="26"/>
  <c r="AI104" i="26"/>
  <c r="AH104" i="26"/>
  <c r="AT104" i="26" s="1"/>
  <c r="AG104" i="26"/>
  <c r="AR104" i="26" s="1"/>
  <c r="AF104" i="26"/>
  <c r="AE104" i="26"/>
  <c r="AD104" i="26"/>
  <c r="AC104" i="26"/>
  <c r="AB104" i="26"/>
  <c r="AA104" i="26"/>
  <c r="Z104" i="26"/>
  <c r="X104" i="26"/>
  <c r="W104" i="26"/>
  <c r="P104" i="26"/>
  <c r="O104" i="26"/>
  <c r="BB103" i="26"/>
  <c r="X102" i="26"/>
  <c r="X101" i="26" s="1"/>
  <c r="W102" i="26"/>
  <c r="W101" i="26" s="1"/>
  <c r="V102" i="26"/>
  <c r="U102" i="26"/>
  <c r="BB102" i="26" s="1"/>
  <c r="T102" i="26"/>
  <c r="T101" i="26" s="1"/>
  <c r="S102" i="26"/>
  <c r="S101" i="26" s="1"/>
  <c r="R102" i="26"/>
  <c r="BE102" i="26" s="1"/>
  <c r="Q102" i="26"/>
  <c r="P102" i="26"/>
  <c r="P101" i="26" s="1"/>
  <c r="O102" i="26"/>
  <c r="O101" i="26" s="1"/>
  <c r="N102" i="26"/>
  <c r="N101" i="26" s="1"/>
  <c r="M102" i="26"/>
  <c r="L102" i="26"/>
  <c r="K102" i="26"/>
  <c r="K101" i="26" s="1"/>
  <c r="J102" i="26"/>
  <c r="I102" i="26"/>
  <c r="H102" i="26"/>
  <c r="H101" i="26" s="1"/>
  <c r="G102" i="26"/>
  <c r="G101" i="26" s="1"/>
  <c r="V101" i="26"/>
  <c r="U101" i="26"/>
  <c r="BB101" i="26" s="1"/>
  <c r="R101" i="26"/>
  <c r="Q101" i="26"/>
  <c r="M101" i="26"/>
  <c r="L101" i="26"/>
  <c r="J101" i="26"/>
  <c r="I101" i="26"/>
  <c r="BB100" i="26"/>
  <c r="R100" i="26"/>
  <c r="Q100" i="26"/>
  <c r="P100" i="26"/>
  <c r="P98" i="26" s="1"/>
  <c r="BB99" i="26"/>
  <c r="R99" i="26"/>
  <c r="P99" i="26"/>
  <c r="X98" i="26"/>
  <c r="W98" i="26"/>
  <c r="V98" i="26"/>
  <c r="U98" i="26"/>
  <c r="BB98" i="26" s="1"/>
  <c r="T98" i="26"/>
  <c r="S98" i="26"/>
  <c r="R98" i="26"/>
  <c r="Q98" i="26"/>
  <c r="O98" i="26"/>
  <c r="N98" i="26"/>
  <c r="M98" i="26"/>
  <c r="L98" i="26"/>
  <c r="K98" i="26"/>
  <c r="J98" i="26"/>
  <c r="I98" i="26"/>
  <c r="H98" i="26"/>
  <c r="G98" i="26"/>
  <c r="BC97" i="26"/>
  <c r="AP97" i="26"/>
  <c r="AO97" i="26"/>
  <c r="AN97" i="26"/>
  <c r="AM97" i="26"/>
  <c r="AR97" i="26" s="1"/>
  <c r="AL97" i="26"/>
  <c r="AK97" i="26"/>
  <c r="AJ97" i="26"/>
  <c r="AI97" i="26"/>
  <c r="AH97" i="26"/>
  <c r="AQ97" i="26" s="1"/>
  <c r="AG97" i="26"/>
  <c r="AF97" i="26"/>
  <c r="AE97" i="26"/>
  <c r="AD97" i="26"/>
  <c r="AC97" i="26"/>
  <c r="AB97" i="26"/>
  <c r="AA97" i="26"/>
  <c r="Z97" i="26"/>
  <c r="Y97" i="26"/>
  <c r="X97" i="26"/>
  <c r="W97" i="26"/>
  <c r="V97" i="26"/>
  <c r="BB97" i="26" s="1"/>
  <c r="U97" i="26"/>
  <c r="T97" i="26"/>
  <c r="S97" i="26"/>
  <c r="R97" i="26"/>
  <c r="Q97" i="26"/>
  <c r="O97" i="26"/>
  <c r="N97" i="26"/>
  <c r="M97" i="26"/>
  <c r="L97" i="26"/>
  <c r="K97" i="26"/>
  <c r="J97" i="26"/>
  <c r="AU97" i="26" s="1"/>
  <c r="I97" i="26"/>
  <c r="H97" i="26"/>
  <c r="G97" i="26"/>
  <c r="BE96" i="26"/>
  <c r="BC96" i="26"/>
  <c r="BB96" i="26"/>
  <c r="BA96" i="26"/>
  <c r="AU96" i="26"/>
  <c r="AR96" i="26"/>
  <c r="AF96" i="26"/>
  <c r="AF95" i="26" s="1"/>
  <c r="AF91" i="26" s="1"/>
  <c r="AF87" i="26" s="1"/>
  <c r="AE96" i="26"/>
  <c r="AG96" i="26" s="1"/>
  <c r="AD96" i="26"/>
  <c r="P96" i="26"/>
  <c r="O96" i="26"/>
  <c r="O94" i="26" s="1"/>
  <c r="O91" i="26" s="1"/>
  <c r="N96" i="26"/>
  <c r="M96" i="26"/>
  <c r="BE95" i="26"/>
  <c r="BC95" i="26"/>
  <c r="BB95" i="26"/>
  <c r="BA95" i="26"/>
  <c r="AP95" i="26"/>
  <c r="AO95" i="26"/>
  <c r="AO91" i="26" s="1"/>
  <c r="AO87" i="26" s="1"/>
  <c r="AN95" i="26"/>
  <c r="AM95" i="26"/>
  <c r="AL95" i="26"/>
  <c r="AK95" i="26"/>
  <c r="AK91" i="26" s="1"/>
  <c r="AK87" i="26" s="1"/>
  <c r="AJ95" i="26"/>
  <c r="AJ91" i="26" s="1"/>
  <c r="AI95" i="26"/>
  <c r="AI91" i="26" s="1"/>
  <c r="AI87" i="26" s="1"/>
  <c r="AE95" i="26"/>
  <c r="AE91" i="26" s="1"/>
  <c r="AD95" i="26"/>
  <c r="AD91" i="26" s="1"/>
  <c r="AD87" i="26" s="1"/>
  <c r="AC95" i="26"/>
  <c r="AC91" i="26" s="1"/>
  <c r="AC87" i="26" s="1"/>
  <c r="AB95" i="26"/>
  <c r="AA95" i="26"/>
  <c r="AA91" i="26" s="1"/>
  <c r="AA87" i="26" s="1"/>
  <c r="Z95" i="26"/>
  <c r="Z91" i="26" s="1"/>
  <c r="Z87" i="26" s="1"/>
  <c r="P95" i="26"/>
  <c r="O95" i="26"/>
  <c r="N95" i="26"/>
  <c r="M95" i="26"/>
  <c r="W94" i="26"/>
  <c r="V94" i="26"/>
  <c r="V91" i="26" s="1"/>
  <c r="U94" i="26"/>
  <c r="BB94" i="26" s="1"/>
  <c r="T94" i="26"/>
  <c r="S94" i="26"/>
  <c r="R94" i="26"/>
  <c r="Q94" i="26"/>
  <c r="P94" i="26"/>
  <c r="L94" i="26"/>
  <c r="K94" i="26"/>
  <c r="J94" i="26"/>
  <c r="I94" i="26"/>
  <c r="H94" i="26"/>
  <c r="G94" i="26"/>
  <c r="BE93" i="26"/>
  <c r="BB93" i="26"/>
  <c r="BA93" i="26"/>
  <c r="AU93" i="26"/>
  <c r="AE93" i="26"/>
  <c r="AD93" i="26"/>
  <c r="P93" i="26"/>
  <c r="O93" i="26"/>
  <c r="O92" i="26" s="1"/>
  <c r="N93" i="26"/>
  <c r="M93" i="26"/>
  <c r="M92" i="26" s="1"/>
  <c r="X92" i="26"/>
  <c r="W92" i="26"/>
  <c r="V92" i="26"/>
  <c r="U92" i="26"/>
  <c r="BB92" i="26" s="1"/>
  <c r="T92" i="26"/>
  <c r="T91" i="26" s="1"/>
  <c r="S92" i="26"/>
  <c r="R92" i="26"/>
  <c r="Q92" i="26"/>
  <c r="P92" i="26"/>
  <c r="N92" i="26"/>
  <c r="L92" i="26"/>
  <c r="L91" i="26" s="1"/>
  <c r="K92" i="26"/>
  <c r="J92" i="26"/>
  <c r="I92" i="26"/>
  <c r="H92" i="26"/>
  <c r="H91" i="26" s="1"/>
  <c r="BC87" i="26" s="1"/>
  <c r="G92" i="26"/>
  <c r="BC91" i="26"/>
  <c r="AP91" i="26"/>
  <c r="AN91" i="26"/>
  <c r="AN87" i="26" s="1"/>
  <c r="AL91" i="26"/>
  <c r="AL87" i="26" s="1"/>
  <c r="AB91" i="26"/>
  <c r="AB87" i="26" s="1"/>
  <c r="Y91" i="26"/>
  <c r="X91" i="26"/>
  <c r="W91" i="26"/>
  <c r="U91" i="26"/>
  <c r="S91" i="26"/>
  <c r="P91" i="26"/>
  <c r="J91" i="26"/>
  <c r="I91" i="26"/>
  <c r="BB90" i="26"/>
  <c r="R90" i="26"/>
  <c r="Q90" i="26"/>
  <c r="Q88" i="26" s="1"/>
  <c r="Q85" i="26" s="1"/>
  <c r="Q83" i="26" s="1"/>
  <c r="BB89" i="26"/>
  <c r="R89" i="26"/>
  <c r="Q89" i="26"/>
  <c r="X88" i="26"/>
  <c r="W88" i="26"/>
  <c r="V88" i="26"/>
  <c r="U88" i="26"/>
  <c r="T88" i="26"/>
  <c r="S88" i="26"/>
  <c r="P88" i="26"/>
  <c r="O88" i="26"/>
  <c r="N88" i="26"/>
  <c r="M88" i="26"/>
  <c r="L88" i="26"/>
  <c r="K88" i="26"/>
  <c r="J88" i="26"/>
  <c r="I88" i="26"/>
  <c r="H88" i="26"/>
  <c r="G88" i="26"/>
  <c r="BE87" i="26"/>
  <c r="BB87" i="26"/>
  <c r="BA87" i="26"/>
  <c r="AU87" i="26"/>
  <c r="AP87" i="26"/>
  <c r="AJ87" i="26"/>
  <c r="AE87" i="26"/>
  <c r="P87" i="26"/>
  <c r="O87" i="26"/>
  <c r="O86" i="26" s="1"/>
  <c r="O85" i="26" s="1"/>
  <c r="N87" i="26"/>
  <c r="M87" i="26"/>
  <c r="X86" i="26"/>
  <c r="W86" i="26"/>
  <c r="W85" i="26" s="1"/>
  <c r="W83" i="26" s="1"/>
  <c r="V86" i="26"/>
  <c r="U86" i="26"/>
  <c r="T86" i="26"/>
  <c r="S86" i="26"/>
  <c r="S85" i="26" s="1"/>
  <c r="R86" i="26"/>
  <c r="Q86" i="26"/>
  <c r="P86" i="26"/>
  <c r="P85" i="26" s="1"/>
  <c r="N86" i="26"/>
  <c r="M86" i="26"/>
  <c r="L86" i="26"/>
  <c r="L85" i="26" s="1"/>
  <c r="L83" i="26" s="1"/>
  <c r="K86" i="26"/>
  <c r="K85" i="26" s="1"/>
  <c r="K83" i="26" s="1"/>
  <c r="J86" i="26"/>
  <c r="J85" i="26" s="1"/>
  <c r="I86" i="26"/>
  <c r="H86" i="26"/>
  <c r="G86" i="26"/>
  <c r="BC85" i="26"/>
  <c r="AR85" i="26"/>
  <c r="AQ85" i="26"/>
  <c r="AD85" i="26"/>
  <c r="X85" i="26"/>
  <c r="U85" i="26"/>
  <c r="U83" i="26" s="1"/>
  <c r="N85" i="26"/>
  <c r="N83" i="26" s="1"/>
  <c r="M85" i="26"/>
  <c r="M83" i="26" s="1"/>
  <c r="I85" i="26"/>
  <c r="I83" i="26" s="1"/>
  <c r="H85" i="26"/>
  <c r="H83" i="26" s="1"/>
  <c r="G85" i="26"/>
  <c r="G83" i="26" s="1"/>
  <c r="BE84" i="26"/>
  <c r="BB84" i="26"/>
  <c r="BA84" i="26"/>
  <c r="AP84" i="26"/>
  <c r="AO84" i="26"/>
  <c r="AN84" i="26"/>
  <c r="AM84" i="26"/>
  <c r="AR84" i="26" s="1"/>
  <c r="AL84" i="26"/>
  <c r="AK84" i="26"/>
  <c r="AJ84" i="26"/>
  <c r="AI84" i="26"/>
  <c r="AH84" i="26"/>
  <c r="AG84" i="26"/>
  <c r="AD84" i="26"/>
  <c r="AC84" i="26"/>
  <c r="AC78" i="26" s="1"/>
  <c r="AB84" i="26"/>
  <c r="AA84" i="26"/>
  <c r="Z84" i="26"/>
  <c r="P84" i="26"/>
  <c r="BC82" i="26" s="1"/>
  <c r="O84" i="26"/>
  <c r="O82" i="26" s="1"/>
  <c r="N84" i="26"/>
  <c r="AU84" i="26" s="1"/>
  <c r="M84" i="26"/>
  <c r="S83" i="26"/>
  <c r="BA82" i="26"/>
  <c r="AR82" i="26"/>
  <c r="AD82" i="26"/>
  <c r="X82" i="26"/>
  <c r="W82" i="26"/>
  <c r="V82" i="26"/>
  <c r="U82" i="26"/>
  <c r="BB82" i="26" s="1"/>
  <c r="T82" i="26"/>
  <c r="S82" i="26"/>
  <c r="R82" i="26"/>
  <c r="BE82" i="26" s="1"/>
  <c r="Q82" i="26"/>
  <c r="M82" i="26"/>
  <c r="L82" i="26"/>
  <c r="K82" i="26"/>
  <c r="J82" i="26"/>
  <c r="I82" i="26"/>
  <c r="H82" i="26"/>
  <c r="AE82" i="26" s="1"/>
  <c r="G82" i="26"/>
  <c r="BE81" i="26"/>
  <c r="BB81" i="26"/>
  <c r="BA81" i="26"/>
  <c r="AO81" i="26"/>
  <c r="AO80" i="26" s="1"/>
  <c r="AN81" i="26"/>
  <c r="AM81" i="26"/>
  <c r="AL81" i="26"/>
  <c r="AL80" i="26" s="1"/>
  <c r="AK81" i="26"/>
  <c r="AK80" i="26" s="1"/>
  <c r="AK78" i="26" s="1"/>
  <c r="AJ81" i="26"/>
  <c r="AJ80" i="26" s="1"/>
  <c r="AJ78" i="26" s="1"/>
  <c r="AI81" i="26"/>
  <c r="AD81" i="26"/>
  <c r="AD80" i="26" s="1"/>
  <c r="AD78" i="26" s="1"/>
  <c r="AC81" i="26"/>
  <c r="AB81" i="26"/>
  <c r="AA81" i="26"/>
  <c r="Z81" i="26"/>
  <c r="P81" i="26"/>
  <c r="O81" i="26" s="1"/>
  <c r="O78" i="26" s="1"/>
  <c r="N81" i="26"/>
  <c r="AU81" i="26" s="1"/>
  <c r="M81" i="26"/>
  <c r="BE80" i="26"/>
  <c r="BB80" i="26"/>
  <c r="BA80" i="26"/>
  <c r="AN80" i="26"/>
  <c r="AM80" i="26"/>
  <c r="AI80" i="26"/>
  <c r="AC80" i="26"/>
  <c r="AB80" i="26"/>
  <c r="AA80" i="26"/>
  <c r="Z80" i="26"/>
  <c r="Z78" i="26" s="1"/>
  <c r="P80" i="26"/>
  <c r="O80" i="26" s="1"/>
  <c r="O79" i="26" s="1"/>
  <c r="N80" i="26"/>
  <c r="M80" i="26"/>
  <c r="M79" i="26" s="1"/>
  <c r="X79" i="26"/>
  <c r="W79" i="26"/>
  <c r="V79" i="26"/>
  <c r="U79" i="26"/>
  <c r="BB79" i="26" s="1"/>
  <c r="T79" i="26"/>
  <c r="S79" i="26"/>
  <c r="R79" i="26"/>
  <c r="Q79" i="26"/>
  <c r="P79" i="26"/>
  <c r="L79" i="26"/>
  <c r="K79" i="26"/>
  <c r="J79" i="26"/>
  <c r="I79" i="26"/>
  <c r="H79" i="26"/>
  <c r="G79" i="26"/>
  <c r="BC78" i="26"/>
  <c r="AM78" i="26"/>
  <c r="AA78" i="26"/>
  <c r="X78" i="26"/>
  <c r="W78" i="26"/>
  <c r="V78" i="26"/>
  <c r="U78" i="26"/>
  <c r="BB78" i="26" s="1"/>
  <c r="T78" i="26"/>
  <c r="S78" i="26"/>
  <c r="R78" i="26"/>
  <c r="BA78" i="26" s="1"/>
  <c r="Q78" i="26"/>
  <c r="P78" i="26"/>
  <c r="L78" i="26"/>
  <c r="K78" i="26"/>
  <c r="J78" i="26"/>
  <c r="I78" i="26"/>
  <c r="H78" i="26"/>
  <c r="G78" i="26"/>
  <c r="BB77" i="26"/>
  <c r="I77" i="26"/>
  <c r="BB76" i="26"/>
  <c r="I76" i="26"/>
  <c r="BB75" i="26"/>
  <c r="I75" i="26"/>
  <c r="BB74" i="26"/>
  <c r="I74" i="26"/>
  <c r="BB73" i="26"/>
  <c r="I73" i="26"/>
  <c r="BB72" i="26"/>
  <c r="I72" i="26"/>
  <c r="BB71" i="26"/>
  <c r="I71" i="26"/>
  <c r="BB70" i="26"/>
  <c r="I70" i="26"/>
  <c r="BB69" i="26"/>
  <c r="I69" i="26"/>
  <c r="BB68" i="26"/>
  <c r="I68" i="26"/>
  <c r="I66" i="26" s="1"/>
  <c r="BB67" i="26"/>
  <c r="X66" i="26"/>
  <c r="W66" i="26"/>
  <c r="V66" i="26"/>
  <c r="U66" i="26"/>
  <c r="BB66" i="26" s="1"/>
  <c r="T66" i="26"/>
  <c r="T58" i="26" s="1"/>
  <c r="S66" i="26"/>
  <c r="S58" i="26" s="1"/>
  <c r="R66" i="26"/>
  <c r="BE66" i="26" s="1"/>
  <c r="Q66" i="26"/>
  <c r="P66" i="26"/>
  <c r="O66" i="26"/>
  <c r="N66" i="26"/>
  <c r="M66" i="26"/>
  <c r="L66" i="26"/>
  <c r="L58" i="26" s="1"/>
  <c r="K66" i="26"/>
  <c r="K58" i="26" s="1"/>
  <c r="J66" i="26"/>
  <c r="H66" i="26"/>
  <c r="H58" i="26" s="1"/>
  <c r="G66" i="26"/>
  <c r="G58" i="26" s="1"/>
  <c r="BE65" i="26"/>
  <c r="AU65" i="26"/>
  <c r="AR65" i="26"/>
  <c r="AE65" i="26"/>
  <c r="AD65" i="26"/>
  <c r="AH65" i="26" s="1"/>
  <c r="W65" i="26"/>
  <c r="BB65" i="26" s="1"/>
  <c r="V65" i="26"/>
  <c r="U65" i="26"/>
  <c r="Q65" i="26"/>
  <c r="P65" i="26"/>
  <c r="P64" i="26" s="1"/>
  <c r="O65" i="26"/>
  <c r="O64" i="26" s="1"/>
  <c r="N65" i="26"/>
  <c r="M65" i="26"/>
  <c r="M64" i="26" s="1"/>
  <c r="X64" i="26"/>
  <c r="W64" i="26"/>
  <c r="U64" i="26"/>
  <c r="T64" i="26"/>
  <c r="S64" i="26"/>
  <c r="R64" i="26"/>
  <c r="Q64" i="26"/>
  <c r="N64" i="26"/>
  <c r="L64" i="26"/>
  <c r="K64" i="26"/>
  <c r="J64" i="26"/>
  <c r="I64" i="26"/>
  <c r="H64" i="26"/>
  <c r="G64" i="26"/>
  <c r="BE63" i="26"/>
  <c r="BC63" i="26"/>
  <c r="BB63" i="26"/>
  <c r="BA63" i="26"/>
  <c r="AO63" i="26"/>
  <c r="AO62" i="26" s="1"/>
  <c r="AN63" i="26"/>
  <c r="AN62" i="26" s="1"/>
  <c r="AM63" i="26"/>
  <c r="AL63" i="26"/>
  <c r="AK63" i="26"/>
  <c r="AJ63" i="26"/>
  <c r="AJ62" i="26" s="1"/>
  <c r="AI63" i="26"/>
  <c r="AI62" i="26" s="1"/>
  <c r="AG63" i="26"/>
  <c r="AE63" i="26"/>
  <c r="AC63" i="26"/>
  <c r="AC62" i="26" s="1"/>
  <c r="AB63" i="26"/>
  <c r="AA63" i="26"/>
  <c r="Z63" i="26"/>
  <c r="Z62" i="26" s="1"/>
  <c r="P63" i="26"/>
  <c r="N63" i="26"/>
  <c r="AU63" i="26" s="1"/>
  <c r="M63" i="26"/>
  <c r="BE62" i="26"/>
  <c r="BB62" i="26"/>
  <c r="BA62" i="26"/>
  <c r="AU62" i="26"/>
  <c r="AM62" i="26"/>
  <c r="AL62" i="26"/>
  <c r="AK62" i="26"/>
  <c r="AG62" i="26"/>
  <c r="AE62" i="26"/>
  <c r="AB62" i="26"/>
  <c r="AA62" i="26"/>
  <c r="P62" i="26"/>
  <c r="O62" i="26" s="1"/>
  <c r="BE61" i="26"/>
  <c r="BB61" i="26"/>
  <c r="BA61" i="26"/>
  <c r="AR61" i="26"/>
  <c r="AG61" i="26"/>
  <c r="AH61" i="26" s="1"/>
  <c r="AE61" i="26"/>
  <c r="AD61" i="26"/>
  <c r="P61" i="26"/>
  <c r="O61" i="26"/>
  <c r="N61" i="26"/>
  <c r="N59" i="26" s="1"/>
  <c r="N58" i="26" s="1"/>
  <c r="AU58" i="26" s="1"/>
  <c r="M61" i="26"/>
  <c r="BE60" i="26"/>
  <c r="BC60" i="26"/>
  <c r="BB60" i="26"/>
  <c r="BA60" i="26"/>
  <c r="AU60" i="26"/>
  <c r="AO60" i="26"/>
  <c r="AO58" i="26" s="1"/>
  <c r="AN60" i="26"/>
  <c r="AR60" i="26" s="1"/>
  <c r="AM60" i="26"/>
  <c r="AL60" i="26"/>
  <c r="AL58" i="26" s="1"/>
  <c r="AK60" i="26"/>
  <c r="AK58" i="26" s="1"/>
  <c r="AJ60" i="26"/>
  <c r="AI60" i="26"/>
  <c r="AG60" i="26"/>
  <c r="AG58" i="26" s="1"/>
  <c r="AD60" i="26"/>
  <c r="AC60" i="26"/>
  <c r="AB60" i="26"/>
  <c r="AB58" i="26" s="1"/>
  <c r="AA60" i="26"/>
  <c r="Z60" i="26"/>
  <c r="Z58" i="26" s="1"/>
  <c r="P60" i="26"/>
  <c r="O60" i="26"/>
  <c r="N60" i="26"/>
  <c r="M60" i="26"/>
  <c r="X59" i="26"/>
  <c r="X58" i="26" s="1"/>
  <c r="W59" i="26"/>
  <c r="V59" i="26"/>
  <c r="U59" i="26"/>
  <c r="BB59" i="26" s="1"/>
  <c r="T59" i="26"/>
  <c r="S59" i="26"/>
  <c r="R59" i="26"/>
  <c r="R58" i="26" s="1"/>
  <c r="Q59" i="26"/>
  <c r="L59" i="26"/>
  <c r="K59" i="26"/>
  <c r="J59" i="26"/>
  <c r="I59" i="26"/>
  <c r="I58" i="26" s="1"/>
  <c r="H59" i="26"/>
  <c r="G59" i="26"/>
  <c r="BC58" i="26"/>
  <c r="AM58" i="26"/>
  <c r="AJ58" i="26"/>
  <c r="AJ16" i="26" s="1"/>
  <c r="AJ15" i="26" s="1"/>
  <c r="AJ13" i="26" s="1"/>
  <c r="AJ12" i="26" s="1"/>
  <c r="AI58" i="26"/>
  <c r="AD58" i="26"/>
  <c r="AC58" i="26"/>
  <c r="AA58" i="26"/>
  <c r="U58" i="26"/>
  <c r="J58" i="26"/>
  <c r="BE57" i="26"/>
  <c r="BB57" i="26"/>
  <c r="BA57" i="26"/>
  <c r="AU57" i="26"/>
  <c r="AR57" i="26"/>
  <c r="AF57" i="26"/>
  <c r="AE57" i="26"/>
  <c r="AD57" i="26"/>
  <c r="AG57" i="26" s="1"/>
  <c r="P57" i="26"/>
  <c r="P56" i="26" s="1"/>
  <c r="BC48" i="26" s="1"/>
  <c r="O57" i="26"/>
  <c r="N57" i="26"/>
  <c r="M57" i="26"/>
  <c r="M56" i="26" s="1"/>
  <c r="BC56" i="26"/>
  <c r="AR56" i="26"/>
  <c r="AO56" i="26"/>
  <c r="AN56" i="26"/>
  <c r="AM56" i="26"/>
  <c r="AL56" i="26"/>
  <c r="AK56" i="26"/>
  <c r="AJ56" i="26"/>
  <c r="AI56" i="26"/>
  <c r="AF56" i="26"/>
  <c r="AE56" i="26"/>
  <c r="AD56" i="26"/>
  <c r="AC56" i="26"/>
  <c r="AC34" i="26" s="1"/>
  <c r="AB56" i="26"/>
  <c r="AB34" i="26" s="1"/>
  <c r="AA56" i="26"/>
  <c r="Z56" i="26"/>
  <c r="W56" i="26"/>
  <c r="V56" i="26"/>
  <c r="BB56" i="26" s="1"/>
  <c r="U56" i="26"/>
  <c r="T56" i="26"/>
  <c r="S56" i="26"/>
  <c r="R56" i="26"/>
  <c r="BA56" i="26" s="1"/>
  <c r="Q56" i="26"/>
  <c r="O56" i="26"/>
  <c r="N56" i="26"/>
  <c r="L56" i="26"/>
  <c r="K56" i="26"/>
  <c r="J56" i="26"/>
  <c r="AU56" i="26" s="1"/>
  <c r="I56" i="26"/>
  <c r="H56" i="26"/>
  <c r="G56" i="26"/>
  <c r="BB55" i="26"/>
  <c r="R55" i="26"/>
  <c r="Q55" i="26"/>
  <c r="U54" i="26"/>
  <c r="BB54" i="26" s="1"/>
  <c r="U53" i="26"/>
  <c r="BB53" i="26" s="1"/>
  <c r="U52" i="26"/>
  <c r="BB52" i="26" s="1"/>
  <c r="X51" i="26"/>
  <c r="W51" i="26"/>
  <c r="V51" i="26"/>
  <c r="T51" i="26"/>
  <c r="S51" i="26"/>
  <c r="R51" i="26"/>
  <c r="Q51" i="26"/>
  <c r="Q28" i="26" s="1"/>
  <c r="P51" i="26"/>
  <c r="O51" i="26"/>
  <c r="N51" i="26"/>
  <c r="M51" i="26"/>
  <c r="L51" i="26"/>
  <c r="K51" i="26"/>
  <c r="J51" i="26"/>
  <c r="I51" i="26"/>
  <c r="H51" i="26"/>
  <c r="G51" i="26"/>
  <c r="BE50" i="26"/>
  <c r="BC50" i="26"/>
  <c r="AO50" i="26"/>
  <c r="AN50" i="26"/>
  <c r="AM50" i="26"/>
  <c r="AL50" i="26"/>
  <c r="AK50" i="26"/>
  <c r="AJ50" i="26"/>
  <c r="AI50" i="26"/>
  <c r="AC50" i="26"/>
  <c r="AB50" i="26"/>
  <c r="AA50" i="26"/>
  <c r="Z50" i="26"/>
  <c r="V50" i="26"/>
  <c r="BA50" i="26" s="1"/>
  <c r="U50" i="26"/>
  <c r="U49" i="26" s="1"/>
  <c r="BB49" i="26" s="1"/>
  <c r="P50" i="26"/>
  <c r="O50" i="26" s="1"/>
  <c r="O49" i="26" s="1"/>
  <c r="N50" i="26"/>
  <c r="AU50" i="26" s="1"/>
  <c r="M50" i="26"/>
  <c r="M49" i="26" s="1"/>
  <c r="X49" i="26"/>
  <c r="W49" i="26"/>
  <c r="V49" i="26"/>
  <c r="T49" i="26"/>
  <c r="S49" i="26"/>
  <c r="S28" i="26" s="1"/>
  <c r="R49" i="26"/>
  <c r="Q49" i="26"/>
  <c r="P49" i="26"/>
  <c r="N49" i="26"/>
  <c r="L49" i="26"/>
  <c r="K49" i="26"/>
  <c r="J49" i="26"/>
  <c r="I49" i="26"/>
  <c r="H49" i="26"/>
  <c r="G49" i="26"/>
  <c r="BE48" i="26"/>
  <c r="BB48" i="26"/>
  <c r="BA48" i="26"/>
  <c r="AT48" i="26"/>
  <c r="AR48" i="26"/>
  <c r="AQ48" i="26"/>
  <c r="AD48" i="26"/>
  <c r="AF48" i="26" s="1"/>
  <c r="P48" i="26"/>
  <c r="N48" i="26"/>
  <c r="AU48" i="26" s="1"/>
  <c r="M48" i="26"/>
  <c r="BE47" i="26"/>
  <c r="BB47" i="26"/>
  <c r="BA47" i="26"/>
  <c r="AR47" i="26"/>
  <c r="AH47" i="26"/>
  <c r="AE47" i="26"/>
  <c r="AD47" i="26"/>
  <c r="AF47" i="26" s="1"/>
  <c r="P47" i="26"/>
  <c r="O47" i="26" s="1"/>
  <c r="N47" i="26"/>
  <c r="AU47" i="26" s="1"/>
  <c r="M47" i="26"/>
  <c r="BE46" i="26"/>
  <c r="BB46" i="26"/>
  <c r="BA46" i="26"/>
  <c r="AT46" i="26"/>
  <c r="AR46" i="26"/>
  <c r="AQ46" i="26"/>
  <c r="AF46" i="26"/>
  <c r="AD46" i="26"/>
  <c r="P46" i="26"/>
  <c r="O46" i="26"/>
  <c r="N46" i="26"/>
  <c r="AU46" i="26" s="1"/>
  <c r="M46" i="26"/>
  <c r="BE45" i="26"/>
  <c r="BC45" i="26"/>
  <c r="BB45" i="26"/>
  <c r="BA45" i="26"/>
  <c r="AT45" i="26"/>
  <c r="AR45" i="26"/>
  <c r="AH45" i="26"/>
  <c r="AQ45" i="26" s="1"/>
  <c r="AD45" i="26"/>
  <c r="AF45" i="26" s="1"/>
  <c r="P45" i="26"/>
  <c r="BC44" i="26" s="1"/>
  <c r="N45" i="26"/>
  <c r="AU45" i="26" s="1"/>
  <c r="M45" i="26"/>
  <c r="BE44" i="26"/>
  <c r="BB44" i="26"/>
  <c r="BA44" i="26"/>
  <c r="AR44" i="26"/>
  <c r="AG44" i="26"/>
  <c r="AH44" i="26" s="1"/>
  <c r="AT44" i="26" s="1"/>
  <c r="AF44" i="26"/>
  <c r="AD44" i="26"/>
  <c r="P44" i="26"/>
  <c r="BC43" i="26" s="1"/>
  <c r="N44" i="26"/>
  <c r="AU44" i="26" s="1"/>
  <c r="M44" i="26"/>
  <c r="BE43" i="26"/>
  <c r="BB43" i="26"/>
  <c r="BA43" i="26"/>
  <c r="AU43" i="26"/>
  <c r="P43" i="26"/>
  <c r="O43" i="26"/>
  <c r="N43" i="26"/>
  <c r="M43" i="26"/>
  <c r="BE42" i="26"/>
  <c r="BC42" i="26"/>
  <c r="BB42" i="26"/>
  <c r="BA42" i="26"/>
  <c r="AR42" i="26"/>
  <c r="AG42" i="26"/>
  <c r="AH42" i="26" s="1"/>
  <c r="AE42" i="26"/>
  <c r="AD42" i="26"/>
  <c r="P42" i="26"/>
  <c r="BC41" i="26" s="1"/>
  <c r="N42" i="26"/>
  <c r="AU42" i="26" s="1"/>
  <c r="M42" i="26"/>
  <c r="BE41" i="26"/>
  <c r="BB41" i="26"/>
  <c r="BA41" i="26"/>
  <c r="AU41" i="26"/>
  <c r="AR41" i="26"/>
  <c r="AE41" i="26"/>
  <c r="AD41" i="26"/>
  <c r="AF41" i="26" s="1"/>
  <c r="AG41" i="26" s="1"/>
  <c r="AH41" i="26" s="1"/>
  <c r="P41" i="26"/>
  <c r="O41" i="26" s="1"/>
  <c r="N41" i="26"/>
  <c r="M41" i="26"/>
  <c r="BC40" i="26"/>
  <c r="BB40" i="26"/>
  <c r="BA40" i="26"/>
  <c r="AR40" i="26"/>
  <c r="AG40" i="26"/>
  <c r="AE40" i="26"/>
  <c r="AD40" i="26"/>
  <c r="N40" i="26"/>
  <c r="M40" i="26"/>
  <c r="J40" i="26"/>
  <c r="BE40" i="26" s="1"/>
  <c r="I40" i="26"/>
  <c r="BE39" i="26"/>
  <c r="BB39" i="26"/>
  <c r="BA39" i="26"/>
  <c r="AT39" i="26"/>
  <c r="AR39" i="26"/>
  <c r="AQ39" i="26"/>
  <c r="AE39" i="26"/>
  <c r="AD39" i="26"/>
  <c r="AF39" i="26" s="1"/>
  <c r="P39" i="26"/>
  <c r="O39" i="26"/>
  <c r="N39" i="26"/>
  <c r="AU39" i="26" s="1"/>
  <c r="M39" i="26"/>
  <c r="BE38" i="26"/>
  <c r="BC38" i="26"/>
  <c r="BB38" i="26"/>
  <c r="BA38" i="26"/>
  <c r="AR38" i="26"/>
  <c r="AQ38" i="26"/>
  <c r="AH38" i="26"/>
  <c r="AT38" i="26" s="1"/>
  <c r="AE38" i="26"/>
  <c r="AD38" i="26"/>
  <c r="AF38" i="26" s="1"/>
  <c r="P38" i="26"/>
  <c r="N38" i="26"/>
  <c r="AU38" i="26" s="1"/>
  <c r="M38" i="26"/>
  <c r="BE37" i="26"/>
  <c r="BB37" i="26"/>
  <c r="BA37" i="26"/>
  <c r="AR37" i="26"/>
  <c r="AQ37" i="26"/>
  <c r="AH37" i="26"/>
  <c r="AT37" i="26" s="1"/>
  <c r="AD37" i="26"/>
  <c r="AF37" i="26" s="1"/>
  <c r="P37" i="26"/>
  <c r="BC36" i="26" s="1"/>
  <c r="N37" i="26"/>
  <c r="AU37" i="26" s="1"/>
  <c r="M37" i="26"/>
  <c r="BE36" i="26"/>
  <c r="BB36" i="26"/>
  <c r="BA36" i="26"/>
  <c r="AT36" i="26"/>
  <c r="AR36" i="26"/>
  <c r="AH36" i="26"/>
  <c r="AQ36" i="26" s="1"/>
  <c r="AE36" i="26"/>
  <c r="AD36" i="26"/>
  <c r="P36" i="26"/>
  <c r="O36" i="26" s="1"/>
  <c r="N36" i="26"/>
  <c r="AU36" i="26" s="1"/>
  <c r="M36" i="26"/>
  <c r="L36" i="26"/>
  <c r="K36" i="26"/>
  <c r="BE35" i="26"/>
  <c r="BB35" i="26"/>
  <c r="BA35" i="26"/>
  <c r="AU35" i="26"/>
  <c r="AO35" i="26"/>
  <c r="AN35" i="26"/>
  <c r="AM35" i="26"/>
  <c r="AL35" i="26"/>
  <c r="AL34" i="26" s="1"/>
  <c r="AK35" i="26"/>
  <c r="AJ35" i="26"/>
  <c r="AI35" i="26"/>
  <c r="AI34" i="26" s="1"/>
  <c r="AC35" i="26"/>
  <c r="AB35" i="26"/>
  <c r="AA35" i="26"/>
  <c r="AA34" i="26" s="1"/>
  <c r="Z35" i="26"/>
  <c r="Z34" i="26" s="1"/>
  <c r="P35" i="26"/>
  <c r="O35" i="26" s="1"/>
  <c r="N35" i="26"/>
  <c r="M35" i="26"/>
  <c r="L35" i="26"/>
  <c r="K35" i="26"/>
  <c r="BE34" i="26"/>
  <c r="BB34" i="26"/>
  <c r="BA34" i="26"/>
  <c r="AO34" i="26"/>
  <c r="AN34" i="26"/>
  <c r="AM34" i="26"/>
  <c r="AK34" i="26"/>
  <c r="AJ34" i="26"/>
  <c r="P34" i="26"/>
  <c r="O34" i="26" s="1"/>
  <c r="N34" i="26"/>
  <c r="AU34" i="26" s="1"/>
  <c r="M34" i="26"/>
  <c r="L34" i="26"/>
  <c r="K34" i="26"/>
  <c r="BE33" i="26"/>
  <c r="BB33" i="26"/>
  <c r="BA33" i="26"/>
  <c r="AU33" i="26"/>
  <c r="AE33" i="26"/>
  <c r="AE50" i="26" s="1"/>
  <c r="AD33" i="26"/>
  <c r="P33" i="26"/>
  <c r="O33" i="26" s="1"/>
  <c r="N33" i="26"/>
  <c r="M33" i="26"/>
  <c r="L33" i="26"/>
  <c r="K33" i="26"/>
  <c r="BE32" i="26"/>
  <c r="BC32" i="26"/>
  <c r="AE32" i="26"/>
  <c r="AD32" i="26"/>
  <c r="V32" i="26"/>
  <c r="P32" i="26"/>
  <c r="N32" i="26"/>
  <c r="AU32" i="26" s="1"/>
  <c r="M32" i="26"/>
  <c r="L32" i="26"/>
  <c r="K32" i="26"/>
  <c r="BE31" i="26"/>
  <c r="BB31" i="26"/>
  <c r="BA31" i="26"/>
  <c r="AE31" i="26"/>
  <c r="AD31" i="26"/>
  <c r="P31" i="26"/>
  <c r="N31" i="26"/>
  <c r="AU31" i="26" s="1"/>
  <c r="M31" i="26"/>
  <c r="BE30" i="26"/>
  <c r="BB30" i="26"/>
  <c r="BA30" i="26"/>
  <c r="AT30" i="26"/>
  <c r="AQ30" i="26"/>
  <c r="AG30" i="26"/>
  <c r="AR30" i="26" s="1"/>
  <c r="AF30" i="26"/>
  <c r="AE30" i="26"/>
  <c r="AD30" i="26"/>
  <c r="P30" i="26"/>
  <c r="O30" i="26"/>
  <c r="N30" i="26"/>
  <c r="AU30" i="26" s="1"/>
  <c r="M30" i="26"/>
  <c r="X29" i="26"/>
  <c r="W29" i="26"/>
  <c r="W28" i="26" s="1"/>
  <c r="T29" i="26"/>
  <c r="S29" i="26"/>
  <c r="R29" i="26"/>
  <c r="R28" i="26" s="1"/>
  <c r="Q29" i="26"/>
  <c r="J29" i="26"/>
  <c r="I29" i="26"/>
  <c r="H29" i="26"/>
  <c r="H28" i="26" s="1"/>
  <c r="G29" i="26"/>
  <c r="BC28" i="26"/>
  <c r="AD28" i="26"/>
  <c r="Y28" i="26"/>
  <c r="X28" i="26"/>
  <c r="H27" i="26"/>
  <c r="BB26" i="26"/>
  <c r="W25" i="26"/>
  <c r="V25" i="26"/>
  <c r="U25" i="26"/>
  <c r="T25" i="26"/>
  <c r="S25" i="26"/>
  <c r="R25" i="26"/>
  <c r="Q25" i="26"/>
  <c r="Q22" i="26" s="1"/>
  <c r="P25" i="26"/>
  <c r="O25" i="26"/>
  <c r="N25" i="26"/>
  <c r="M25" i="26"/>
  <c r="L25" i="26"/>
  <c r="K25" i="26"/>
  <c r="J25" i="26"/>
  <c r="I25" i="26"/>
  <c r="H25" i="26"/>
  <c r="G25" i="26"/>
  <c r="BE24" i="26"/>
  <c r="BB24" i="26"/>
  <c r="BA24" i="26"/>
  <c r="AQ24" i="26"/>
  <c r="AE24" i="26"/>
  <c r="AD24" i="26"/>
  <c r="AH24" i="26" s="1"/>
  <c r="AG24" i="26" s="1"/>
  <c r="AR24" i="26" s="1"/>
  <c r="P24" i="26"/>
  <c r="N24" i="26"/>
  <c r="M24" i="26"/>
  <c r="X23" i="26"/>
  <c r="W23" i="26"/>
  <c r="W22" i="26" s="1"/>
  <c r="V23" i="26"/>
  <c r="U23" i="26"/>
  <c r="BB23" i="26" s="1"/>
  <c r="T23" i="26"/>
  <c r="S23" i="26"/>
  <c r="S22" i="26" s="1"/>
  <c r="R23" i="26"/>
  <c r="Q23" i="26"/>
  <c r="M23" i="26"/>
  <c r="L23" i="26"/>
  <c r="L22" i="26" s="1"/>
  <c r="K23" i="26"/>
  <c r="K22" i="26" s="1"/>
  <c r="J23" i="26"/>
  <c r="I23" i="26"/>
  <c r="I22" i="26" s="1"/>
  <c r="H23" i="26"/>
  <c r="H22" i="26" s="1"/>
  <c r="G23" i="26"/>
  <c r="BC22" i="26"/>
  <c r="AO22" i="26"/>
  <c r="AN22" i="26"/>
  <c r="AM22" i="26"/>
  <c r="AL22" i="26"/>
  <c r="AK22" i="26"/>
  <c r="AK16" i="26" s="1"/>
  <c r="AK15" i="26" s="1"/>
  <c r="AK13" i="26" s="1"/>
  <c r="AK12" i="26" s="1"/>
  <c r="AJ22" i="26"/>
  <c r="AI22" i="26"/>
  <c r="AD22" i="26"/>
  <c r="AC22" i="26"/>
  <c r="AC16" i="26" s="1"/>
  <c r="AC15" i="26" s="1"/>
  <c r="AC13" i="26" s="1"/>
  <c r="AC12" i="26" s="1"/>
  <c r="AB22" i="26"/>
  <c r="AA22" i="26"/>
  <c r="Z22" i="26"/>
  <c r="X22" i="26"/>
  <c r="T22" i="26"/>
  <c r="J22" i="26"/>
  <c r="U21" i="26"/>
  <c r="BB21" i="26" s="1"/>
  <c r="X20" i="26"/>
  <c r="W20" i="26"/>
  <c r="V20" i="26"/>
  <c r="V19" i="26" s="1"/>
  <c r="U20" i="26"/>
  <c r="BB20" i="26" s="1"/>
  <c r="T20" i="26"/>
  <c r="S20" i="26"/>
  <c r="R20" i="26"/>
  <c r="Q20" i="26"/>
  <c r="P20" i="26"/>
  <c r="O20" i="26"/>
  <c r="N20" i="26"/>
  <c r="N19" i="26" s="1"/>
  <c r="M20" i="26"/>
  <c r="L20" i="26"/>
  <c r="K20" i="26"/>
  <c r="J20" i="26"/>
  <c r="J19" i="26" s="1"/>
  <c r="I20" i="26"/>
  <c r="I19" i="26" s="1"/>
  <c r="H20" i="26"/>
  <c r="G20" i="26"/>
  <c r="BC19" i="26"/>
  <c r="AT19" i="26"/>
  <c r="AR19" i="26"/>
  <c r="AH19" i="26"/>
  <c r="AQ19" i="26" s="1"/>
  <c r="AD19" i="26"/>
  <c r="X19" i="26"/>
  <c r="W19" i="26"/>
  <c r="U19" i="26"/>
  <c r="BB19" i="26" s="1"/>
  <c r="T19" i="26"/>
  <c r="S19" i="26"/>
  <c r="Q19" i="26"/>
  <c r="P19" i="26"/>
  <c r="BC16" i="26" s="1"/>
  <c r="O19" i="26"/>
  <c r="M19" i="26"/>
  <c r="L19" i="26"/>
  <c r="K19" i="26"/>
  <c r="H19" i="26"/>
  <c r="AE19" i="26" s="1"/>
  <c r="G19" i="26"/>
  <c r="AF19" i="26" s="1"/>
  <c r="U18" i="26"/>
  <c r="BB18" i="26" s="1"/>
  <c r="X17" i="26"/>
  <c r="W17" i="26"/>
  <c r="V17" i="26"/>
  <c r="U17" i="26"/>
  <c r="T17" i="26"/>
  <c r="T13" i="26" s="1"/>
  <c r="S17" i="26"/>
  <c r="R17" i="26"/>
  <c r="Q17" i="26"/>
  <c r="Q13" i="26" s="1"/>
  <c r="P17" i="26"/>
  <c r="O17" i="26"/>
  <c r="N17" i="26"/>
  <c r="M17" i="26"/>
  <c r="L17" i="26"/>
  <c r="K17" i="26"/>
  <c r="J17" i="26"/>
  <c r="I17" i="26"/>
  <c r="H17" i="26"/>
  <c r="G17" i="26"/>
  <c r="BE16" i="26"/>
  <c r="BB16" i="26"/>
  <c r="BA16" i="26"/>
  <c r="P16" i="26"/>
  <c r="O16" i="26" s="1"/>
  <c r="O14" i="26" s="1"/>
  <c r="O13" i="26" s="1"/>
  <c r="N16" i="26"/>
  <c r="AU16" i="26" s="1"/>
  <c r="M16" i="26"/>
  <c r="BE15" i="26"/>
  <c r="BC15" i="26"/>
  <c r="BB15" i="26"/>
  <c r="BA15" i="26"/>
  <c r="AP15" i="26"/>
  <c r="P15" i="26"/>
  <c r="O15" i="26"/>
  <c r="N15" i="26"/>
  <c r="AU15" i="26" s="1"/>
  <c r="M15" i="26"/>
  <c r="X14" i="26"/>
  <c r="W14" i="26"/>
  <c r="W13" i="26" s="1"/>
  <c r="V14" i="26"/>
  <c r="V13" i="26" s="1"/>
  <c r="U14" i="26"/>
  <c r="T14" i="26"/>
  <c r="S14" i="26"/>
  <c r="S13" i="26" s="1"/>
  <c r="R14" i="26"/>
  <c r="R13" i="26" s="1"/>
  <c r="AX13" i="26" s="1"/>
  <c r="Q14" i="26"/>
  <c r="P14" i="26"/>
  <c r="L14" i="26"/>
  <c r="L13" i="26" s="1"/>
  <c r="K14" i="26"/>
  <c r="J14" i="26"/>
  <c r="J13" i="26" s="1"/>
  <c r="I14" i="26"/>
  <c r="H14" i="26"/>
  <c r="H13" i="26" s="1"/>
  <c r="G14" i="26"/>
  <c r="BC13" i="26"/>
  <c r="X13" i="26"/>
  <c r="X12" i="26" s="1"/>
  <c r="K13" i="26"/>
  <c r="G13" i="26"/>
  <c r="AW12" i="26"/>
  <c r="BB11" i="26"/>
  <c r="AT11" i="26"/>
  <c r="A3" i="26"/>
  <c r="AB6" i="6"/>
  <c r="O38" i="26" l="1"/>
  <c r="BC37" i="26"/>
  <c r="AB16" i="26"/>
  <c r="AB15" i="26" s="1"/>
  <c r="AB13" i="26" s="1"/>
  <c r="AB12" i="26" s="1"/>
  <c r="AH40" i="26"/>
  <c r="AG35" i="26"/>
  <c r="AT47" i="26"/>
  <c r="AQ47" i="26"/>
  <c r="AE60" i="26"/>
  <c r="AE58" i="26" s="1"/>
  <c r="AF61" i="26"/>
  <c r="AF60" i="26" s="1"/>
  <c r="AF58" i="26" s="1"/>
  <c r="AO16" i="26"/>
  <c r="AO15" i="26" s="1"/>
  <c r="AO13" i="26" s="1"/>
  <c r="AO12" i="26" s="1"/>
  <c r="M22" i="26"/>
  <c r="BB25" i="26"/>
  <c r="U22" i="26"/>
  <c r="Z16" i="26"/>
  <c r="Z15" i="26" s="1"/>
  <c r="Z13" i="26" s="1"/>
  <c r="Z12" i="26" s="1"/>
  <c r="U32" i="26"/>
  <c r="BA32" i="26"/>
  <c r="V29" i="26"/>
  <c r="V28" i="26" s="1"/>
  <c r="AG82" i="26"/>
  <c r="AE81" i="26"/>
  <c r="AE80" i="26" s="1"/>
  <c r="AQ84" i="26"/>
  <c r="AT84" i="26"/>
  <c r="H12" i="26"/>
  <c r="AU61" i="26"/>
  <c r="BE25" i="26"/>
  <c r="O31" i="26"/>
  <c r="BC30" i="26"/>
  <c r="O48" i="26"/>
  <c r="BC47" i="26"/>
  <c r="BE51" i="26"/>
  <c r="O59" i="26"/>
  <c r="O58" i="26" s="1"/>
  <c r="BA65" i="26"/>
  <c r="V64" i="26"/>
  <c r="BB64" i="26" s="1"/>
  <c r="AU95" i="26"/>
  <c r="N94" i="26"/>
  <c r="N91" i="26" s="1"/>
  <c r="BA97" i="26"/>
  <c r="BE97" i="26"/>
  <c r="I13" i="26"/>
  <c r="R22" i="26"/>
  <c r="V22" i="26"/>
  <c r="AU24" i="26"/>
  <c r="N23" i="26"/>
  <c r="N22" i="26" s="1"/>
  <c r="AD35" i="26"/>
  <c r="AD34" i="26" s="1"/>
  <c r="AT61" i="26"/>
  <c r="AH60" i="26"/>
  <c r="AQ60" i="26" s="1"/>
  <c r="O63" i="26"/>
  <c r="BC62" i="26"/>
  <c r="AU80" i="26"/>
  <c r="N78" i="26"/>
  <c r="AU78" i="26" s="1"/>
  <c r="AE85" i="26"/>
  <c r="O83" i="26"/>
  <c r="BB91" i="26"/>
  <c r="AU19" i="26"/>
  <c r="BE20" i="26"/>
  <c r="R19" i="26"/>
  <c r="BA19" i="26" s="1"/>
  <c r="X25" i="26"/>
  <c r="G28" i="26"/>
  <c r="G27" i="26" s="1"/>
  <c r="AD50" i="26"/>
  <c r="AF33" i="26"/>
  <c r="AF42" i="26"/>
  <c r="S27" i="26"/>
  <c r="S12" i="26" s="1"/>
  <c r="W58" i="26"/>
  <c r="W27" i="26" s="1"/>
  <c r="W12" i="26" s="1"/>
  <c r="N79" i="26"/>
  <c r="AR80" i="26"/>
  <c r="AL78" i="26"/>
  <c r="AL16" i="26" s="1"/>
  <c r="AL15" i="26" s="1"/>
  <c r="AL13" i="26" s="1"/>
  <c r="AL12" i="26" s="1"/>
  <c r="AF82" i="26"/>
  <c r="AF81" i="26" s="1"/>
  <c r="AF80" i="26" s="1"/>
  <c r="AO78" i="26"/>
  <c r="T85" i="26"/>
  <c r="T83" i="26" s="1"/>
  <c r="G91" i="26"/>
  <c r="K91" i="26"/>
  <c r="Q91" i="26"/>
  <c r="AH96" i="26"/>
  <c r="AT96" i="26" s="1"/>
  <c r="AG95" i="26"/>
  <c r="AG91" i="26" s="1"/>
  <c r="AG87" i="26" s="1"/>
  <c r="AQ104" i="26"/>
  <c r="P13" i="26"/>
  <c r="BC12" i="26" s="1"/>
  <c r="BE17" i="26"/>
  <c r="BB17" i="26"/>
  <c r="AT24" i="26"/>
  <c r="G22" i="26"/>
  <c r="I28" i="26"/>
  <c r="I27" i="26" s="1"/>
  <c r="AF32" i="26"/>
  <c r="AE35" i="26"/>
  <c r="AE34" i="26" s="1"/>
  <c r="M59" i="26"/>
  <c r="M58" i="26" s="1"/>
  <c r="AR62" i="26"/>
  <c r="Q58" i="26"/>
  <c r="Q27" i="26" s="1"/>
  <c r="Q12" i="26" s="1"/>
  <c r="BC65" i="26"/>
  <c r="AB78" i="26"/>
  <c r="BC80" i="26"/>
  <c r="AI78" i="26"/>
  <c r="AI16" i="26" s="1"/>
  <c r="AI15" i="26" s="1"/>
  <c r="AI13" i="26" s="1"/>
  <c r="AI12" i="26" s="1"/>
  <c r="BB88" i="26"/>
  <c r="R88" i="26"/>
  <c r="BE88" i="26" s="1"/>
  <c r="AU91" i="26"/>
  <c r="R91" i="26"/>
  <c r="AF93" i="26"/>
  <c r="AG93" i="26" s="1"/>
  <c r="BE98" i="26"/>
  <c r="BB14" i="26"/>
  <c r="M14" i="26"/>
  <c r="M13" i="26" s="1"/>
  <c r="J28" i="26"/>
  <c r="J27" i="26" s="1"/>
  <c r="T28" i="26"/>
  <c r="T27" i="26" s="1"/>
  <c r="T12" i="26" s="1"/>
  <c r="M29" i="26"/>
  <c r="M28" i="26" s="1"/>
  <c r="AG32" i="26"/>
  <c r="K29" i="26"/>
  <c r="K28" i="26" s="1"/>
  <c r="K27" i="26" s="1"/>
  <c r="K12" i="26" s="1"/>
  <c r="AF40" i="26"/>
  <c r="AR63" i="26"/>
  <c r="AR81" i="26"/>
  <c r="BB86" i="26"/>
  <c r="AR95" i="26"/>
  <c r="M94" i="26"/>
  <c r="M91" i="26" s="1"/>
  <c r="Z30" i="6"/>
  <c r="AA16" i="26"/>
  <c r="AA15" i="26" s="1"/>
  <c r="AA13" i="26" s="1"/>
  <c r="AA12" i="26" s="1"/>
  <c r="J12" i="26"/>
  <c r="AY13" i="26"/>
  <c r="AZ12" i="26"/>
  <c r="BA13" i="26"/>
  <c r="BE19" i="26"/>
  <c r="AG31" i="26"/>
  <c r="AF31" i="26"/>
  <c r="BB32" i="26"/>
  <c r="U29" i="26"/>
  <c r="AT42" i="26"/>
  <c r="AQ42" i="26"/>
  <c r="O32" i="26"/>
  <c r="BC31" i="26"/>
  <c r="AU22" i="26"/>
  <c r="AE28" i="26"/>
  <c r="AT41" i="26"/>
  <c r="AQ41" i="26"/>
  <c r="BC84" i="26"/>
  <c r="P83" i="26"/>
  <c r="BE13" i="26"/>
  <c r="O24" i="26"/>
  <c r="O23" i="26" s="1"/>
  <c r="O22" i="26" s="1"/>
  <c r="P23" i="26"/>
  <c r="P22" i="26" s="1"/>
  <c r="BC93" i="26" s="1"/>
  <c r="AQ40" i="26"/>
  <c r="AT40" i="26"/>
  <c r="AU85" i="26"/>
  <c r="J83" i="26"/>
  <c r="U13" i="26"/>
  <c r="BA28" i="26"/>
  <c r="AH32" i="26"/>
  <c r="AF50" i="26"/>
  <c r="AG33" i="26"/>
  <c r="L29" i="26"/>
  <c r="L28" i="26" s="1"/>
  <c r="L27" i="26" s="1"/>
  <c r="L12" i="26" s="1"/>
  <c r="BB8" i="26" s="1"/>
  <c r="N14" i="26"/>
  <c r="N13" i="26" s="1"/>
  <c r="AH57" i="26"/>
  <c r="AG56" i="26"/>
  <c r="AT65" i="26"/>
  <c r="AT63" i="26" s="1"/>
  <c r="AT62" i="26" s="1"/>
  <c r="AH63" i="26"/>
  <c r="AQ65" i="26"/>
  <c r="AG81" i="26"/>
  <c r="AG80" i="26" s="1"/>
  <c r="AG78" i="26" s="1"/>
  <c r="AH82" i="26"/>
  <c r="BA91" i="26"/>
  <c r="BE91" i="26"/>
  <c r="AH93" i="26"/>
  <c r="AR93" i="26"/>
  <c r="N29" i="26"/>
  <c r="N28" i="26" s="1"/>
  <c r="U51" i="26"/>
  <c r="BB51" i="26" s="1"/>
  <c r="BE58" i="26"/>
  <c r="AT60" i="26"/>
  <c r="BE78" i="26"/>
  <c r="AU40" i="26"/>
  <c r="O42" i="26"/>
  <c r="BC46" i="26"/>
  <c r="BB50" i="26"/>
  <c r="BE56" i="26"/>
  <c r="M78" i="26"/>
  <c r="M27" i="26" s="1"/>
  <c r="P82" i="26"/>
  <c r="BC81" i="26" s="1"/>
  <c r="V85" i="26"/>
  <c r="BB85" i="26" s="1"/>
  <c r="AM91" i="26"/>
  <c r="AH95" i="26"/>
  <c r="AT97" i="26"/>
  <c r="P97" i="26"/>
  <c r="AF24" i="26"/>
  <c r="AH35" i="26"/>
  <c r="AF36" i="26"/>
  <c r="O37" i="26"/>
  <c r="O44" i="26"/>
  <c r="AQ44" i="26"/>
  <c r="AN58" i="26"/>
  <c r="AR58" i="26" s="1"/>
  <c r="AQ61" i="26"/>
  <c r="BC61" i="26"/>
  <c r="AD63" i="26"/>
  <c r="AD62" i="26" s="1"/>
  <c r="AD16" i="26" s="1"/>
  <c r="AD15" i="26" s="1"/>
  <c r="AD13" i="26" s="1"/>
  <c r="AD12" i="26" s="1"/>
  <c r="AN78" i="26"/>
  <c r="AR78" i="26" s="1"/>
  <c r="AQ96" i="26"/>
  <c r="P40" i="26"/>
  <c r="P29" i="26" s="1"/>
  <c r="P28" i="26" s="1"/>
  <c r="P27" i="26" s="1"/>
  <c r="BC24" i="26" s="1"/>
  <c r="V58" i="26"/>
  <c r="P59" i="26"/>
  <c r="P58" i="26" s="1"/>
  <c r="BC57" i="26" s="1"/>
  <c r="AF65" i="26"/>
  <c r="AF63" i="26" s="1"/>
  <c r="AF62" i="26" s="1"/>
  <c r="BC33" i="26"/>
  <c r="BC34" i="26"/>
  <c r="BC35" i="26"/>
  <c r="N82" i="26"/>
  <c r="AU82" i="26" s="1"/>
  <c r="G12" i="26" l="1"/>
  <c r="M12" i="26"/>
  <c r="I12" i="26"/>
  <c r="AE78" i="26"/>
  <c r="BB22" i="26"/>
  <c r="AG34" i="26"/>
  <c r="R85" i="26"/>
  <c r="R27" i="26" s="1"/>
  <c r="BA27" i="26" s="1"/>
  <c r="BE28" i="26"/>
  <c r="BA22" i="26"/>
  <c r="BE22" i="26"/>
  <c r="AH58" i="26"/>
  <c r="AQ58" i="26" s="1"/>
  <c r="AF35" i="26"/>
  <c r="AF34" i="26" s="1"/>
  <c r="AU28" i="26"/>
  <c r="AE84" i="26"/>
  <c r="AF85" i="26"/>
  <c r="AF84" i="26" s="1"/>
  <c r="AF78" i="26" s="1"/>
  <c r="BC27" i="26"/>
  <c r="AH31" i="26"/>
  <c r="AR31" i="26" s="1"/>
  <c r="P12" i="26"/>
  <c r="BC11" i="26" s="1"/>
  <c r="AQ95" i="26"/>
  <c r="AH91" i="26"/>
  <c r="AT95" i="26"/>
  <c r="AQ93" i="26"/>
  <c r="AT93" i="26"/>
  <c r="AQ32" i="26"/>
  <c r="AT32" i="26"/>
  <c r="AG28" i="26"/>
  <c r="AF28" i="26"/>
  <c r="AF22" i="26" s="1"/>
  <c r="AE22" i="26"/>
  <c r="AE16" i="26" s="1"/>
  <c r="AE15" i="26" s="1"/>
  <c r="AE13" i="26" s="1"/>
  <c r="AE12" i="26" s="1"/>
  <c r="AT85" i="26"/>
  <c r="V83" i="26"/>
  <c r="BB83" i="26" s="1"/>
  <c r="AT82" i="26"/>
  <c r="AQ82" i="26"/>
  <c r="AH81" i="26"/>
  <c r="N27" i="26"/>
  <c r="AU27" i="26" s="1"/>
  <c r="AQ57" i="26"/>
  <c r="AH56" i="26"/>
  <c r="AT57" i="26"/>
  <c r="AG50" i="26"/>
  <c r="AH33" i="26"/>
  <c r="AR33" i="26"/>
  <c r="BB58" i="26"/>
  <c r="AT58" i="26"/>
  <c r="V27" i="26"/>
  <c r="V12" i="26" s="1"/>
  <c r="AQ63" i="26"/>
  <c r="AH62" i="26"/>
  <c r="AQ62" i="26" s="1"/>
  <c r="BA58" i="26"/>
  <c r="AR32" i="26"/>
  <c r="BB13" i="26"/>
  <c r="BC2" i="26"/>
  <c r="O40" i="26"/>
  <c r="O29" i="26" s="1"/>
  <c r="O28" i="26" s="1"/>
  <c r="O27" i="26" s="1"/>
  <c r="O12" i="26" s="1"/>
  <c r="BC39" i="26"/>
  <c r="AN16" i="26"/>
  <c r="AN15" i="26" s="1"/>
  <c r="AN13" i="26" s="1"/>
  <c r="AN12" i="26" s="1"/>
  <c r="AQ35" i="26"/>
  <c r="AT35" i="26"/>
  <c r="AM87" i="26"/>
  <c r="AR91" i="26"/>
  <c r="R83" i="26"/>
  <c r="BE85" i="26"/>
  <c r="AR35" i="26"/>
  <c r="BB29" i="26"/>
  <c r="U28" i="26"/>
  <c r="AU13" i="26"/>
  <c r="AF16" i="26" l="1"/>
  <c r="AF15" i="26" s="1"/>
  <c r="AF13" i="26" s="1"/>
  <c r="AF12" i="26" s="1"/>
  <c r="BA85" i="26"/>
  <c r="BE27" i="26"/>
  <c r="R12" i="26"/>
  <c r="BE12" i="26" s="1"/>
  <c r="N12" i="26"/>
  <c r="AU12" i="26" s="1"/>
  <c r="AT56" i="26"/>
  <c r="AQ56" i="26"/>
  <c r="AH28" i="26"/>
  <c r="AG22" i="26"/>
  <c r="AQ91" i="26"/>
  <c r="AH87" i="26"/>
  <c r="AT91" i="26"/>
  <c r="AR87" i="26"/>
  <c r="AM16" i="26"/>
  <c r="AM15" i="26" s="1"/>
  <c r="AM13" i="26" s="1"/>
  <c r="AM12" i="26" s="1"/>
  <c r="AS11" i="26" s="1"/>
  <c r="AV15" i="26"/>
  <c r="AH34" i="26"/>
  <c r="AQ33" i="26"/>
  <c r="AT33" i="26"/>
  <c r="AH50" i="26"/>
  <c r="BE11" i="26"/>
  <c r="BD7" i="26"/>
  <c r="BC7" i="26"/>
  <c r="Y5" i="26" s="1"/>
  <c r="AX12" i="26"/>
  <c r="AT81" i="26"/>
  <c r="AQ81" i="26"/>
  <c r="AH80" i="26"/>
  <c r="AT31" i="26"/>
  <c r="AQ31" i="26"/>
  <c r="U27" i="26"/>
  <c r="BB28" i="26"/>
  <c r="BA12" i="26" l="1"/>
  <c r="AT50" i="26"/>
  <c r="AQ50" i="26"/>
  <c r="AG16" i="26"/>
  <c r="BB27" i="26"/>
  <c r="U12" i="26"/>
  <c r="BB12" i="26" s="1"/>
  <c r="AR50" i="26"/>
  <c r="AQ28" i="26"/>
  <c r="AH22" i="26"/>
  <c r="AT28" i="26"/>
  <c r="AR28" i="26"/>
  <c r="AQ34" i="26"/>
  <c r="AT34" i="26"/>
  <c r="AR34" i="26"/>
  <c r="AQ80" i="26"/>
  <c r="AH78" i="26"/>
  <c r="AT80" i="26"/>
  <c r="AT87" i="26"/>
  <c r="AQ87" i="26"/>
  <c r="AQ78" i="26" l="1"/>
  <c r="AT78" i="26"/>
  <c r="AG15" i="26"/>
  <c r="AH16" i="26"/>
  <c r="AQ22" i="26"/>
  <c r="AT22" i="26"/>
  <c r="AR22" i="26"/>
  <c r="AH15" i="26" l="1"/>
  <c r="AT16" i="26"/>
  <c r="AT15" i="26" s="1"/>
  <c r="AT13" i="26" s="1"/>
  <c r="AT12" i="26" s="1"/>
  <c r="AQ16" i="26"/>
  <c r="AR16" i="26"/>
  <c r="AR15" i="26"/>
  <c r="AG13" i="26"/>
  <c r="AH13" i="26" l="1"/>
  <c r="AR13" i="26" s="1"/>
  <c r="AQ15" i="26"/>
  <c r="AG12" i="26"/>
  <c r="AQ13" i="26" l="1"/>
  <c r="AH12" i="26"/>
  <c r="AQ12" i="26" s="1"/>
  <c r="AR12" i="26" l="1"/>
  <c r="D19" i="3" l="1"/>
  <c r="H12" i="3"/>
  <c r="I22" i="6"/>
  <c r="J22" i="6"/>
  <c r="AA23" i="3" l="1"/>
  <c r="G11" i="3" l="1"/>
  <c r="Z12" i="3"/>
  <c r="AA12" i="3" s="1"/>
  <c r="H11" i="3"/>
  <c r="G27" i="3"/>
  <c r="H11" i="24"/>
  <c r="Z11" i="6"/>
  <c r="K14" i="24" l="1"/>
  <c r="G14" i="24" l="1"/>
  <c r="H38" i="24"/>
  <c r="AB36" i="24"/>
  <c r="H10" i="24"/>
  <c r="AA36" i="24"/>
  <c r="C36" i="24"/>
  <c r="BB73" i="24"/>
  <c r="BG71" i="24"/>
  <c r="BH71" i="24" s="1"/>
  <c r="BA70" i="24"/>
  <c r="BN70" i="24" s="1"/>
  <c r="BA69" i="24"/>
  <c r="BN69" i="24" s="1"/>
  <c r="BA68" i="24"/>
  <c r="BN68" i="24" s="1"/>
  <c r="BA67" i="24"/>
  <c r="BN67" i="24" s="1"/>
  <c r="BA66" i="24"/>
  <c r="BN66" i="24" s="1"/>
  <c r="C66" i="24"/>
  <c r="T65" i="24"/>
  <c r="M65" i="24"/>
  <c r="F65" i="24"/>
  <c r="C65" i="24"/>
  <c r="T64" i="24"/>
  <c r="M64" i="24"/>
  <c r="M63" i="24" s="1"/>
  <c r="Q63" i="24" s="1"/>
  <c r="S63" i="24" s="1"/>
  <c r="F64" i="24"/>
  <c r="F63" i="24" s="1"/>
  <c r="C64" i="24"/>
  <c r="AA63" i="24"/>
  <c r="W63" i="24"/>
  <c r="T63" i="24"/>
  <c r="X63" i="24" s="1"/>
  <c r="Z63" i="24" s="1"/>
  <c r="P63" i="24"/>
  <c r="I63" i="24"/>
  <c r="E63" i="24"/>
  <c r="D63" i="24"/>
  <c r="C63" i="24"/>
  <c r="AB62" i="24"/>
  <c r="AA62" i="24"/>
  <c r="X62" i="24"/>
  <c r="W62" i="24"/>
  <c r="Q62" i="24"/>
  <c r="P62" i="24" s="1"/>
  <c r="J62" i="24"/>
  <c r="I62" i="24"/>
  <c r="I60" i="24" s="1"/>
  <c r="C62" i="24"/>
  <c r="BA62" i="24" s="1"/>
  <c r="BN62" i="24" s="1"/>
  <c r="AA61" i="24"/>
  <c r="W61" i="24"/>
  <c r="T61" i="24"/>
  <c r="P61" i="24"/>
  <c r="M61" i="24"/>
  <c r="I61" i="24"/>
  <c r="F61" i="24"/>
  <c r="C61" i="24"/>
  <c r="BA61" i="24" s="1"/>
  <c r="BN61" i="24" s="1"/>
  <c r="AA60" i="24"/>
  <c r="J60" i="24"/>
  <c r="L60" i="24" s="1"/>
  <c r="F60" i="24"/>
  <c r="E60" i="24"/>
  <c r="D60" i="24"/>
  <c r="V59" i="24"/>
  <c r="U59" i="24"/>
  <c r="W59" i="24" s="1"/>
  <c r="P59" i="24"/>
  <c r="O59" i="24"/>
  <c r="AA59" i="24" s="1"/>
  <c r="N59" i="24"/>
  <c r="H59" i="24"/>
  <c r="G59" i="24"/>
  <c r="AA58" i="24"/>
  <c r="AB58" i="24" s="1"/>
  <c r="U58" i="24"/>
  <c r="W58" i="24" s="1"/>
  <c r="N58" i="24"/>
  <c r="P58" i="24" s="1"/>
  <c r="G58" i="24"/>
  <c r="I58" i="24" s="1"/>
  <c r="C58" i="24"/>
  <c r="AA57" i="24"/>
  <c r="T57" i="24"/>
  <c r="U57" i="24" s="1"/>
  <c r="W57" i="24" s="1"/>
  <c r="M57" i="24"/>
  <c r="N57" i="24" s="1"/>
  <c r="P57" i="24" s="1"/>
  <c r="F57" i="24"/>
  <c r="G57" i="24" s="1"/>
  <c r="I57" i="24" s="1"/>
  <c r="D57" i="24"/>
  <c r="C57" i="24" s="1"/>
  <c r="BN56" i="24"/>
  <c r="Z56" i="24"/>
  <c r="Y56" i="24"/>
  <c r="X56" i="24"/>
  <c r="J56" i="24" s="1"/>
  <c r="S56" i="24"/>
  <c r="R56" i="24"/>
  <c r="U56" i="24" s="1"/>
  <c r="G56" i="24" s="1"/>
  <c r="Q56" i="24"/>
  <c r="N56" i="24"/>
  <c r="P56" i="24" s="1"/>
  <c r="M56" i="24"/>
  <c r="AH56" i="24" s="1"/>
  <c r="E56" i="24"/>
  <c r="E38" i="24" s="1"/>
  <c r="C56" i="24"/>
  <c r="BN55" i="24"/>
  <c r="T55" i="24"/>
  <c r="M55" i="24"/>
  <c r="AH55" i="24" s="1"/>
  <c r="L55" i="24"/>
  <c r="K55" i="24"/>
  <c r="J55" i="24"/>
  <c r="I55" i="24"/>
  <c r="H55" i="24"/>
  <c r="G55" i="24"/>
  <c r="C55" i="24"/>
  <c r="BN54" i="24"/>
  <c r="T54" i="24"/>
  <c r="M54" i="24"/>
  <c r="AH54" i="24" s="1"/>
  <c r="L54" i="24"/>
  <c r="K54" i="24"/>
  <c r="J54" i="24"/>
  <c r="I54" i="24"/>
  <c r="H54" i="24"/>
  <c r="G54" i="24"/>
  <c r="F54" i="24" s="1"/>
  <c r="C54" i="24"/>
  <c r="AC54" i="24" s="1"/>
  <c r="BN53" i="24"/>
  <c r="AH53" i="24"/>
  <c r="L53" i="24"/>
  <c r="K53" i="24"/>
  <c r="J53" i="24"/>
  <c r="F53" i="24" s="1"/>
  <c r="AI53" i="24" s="1"/>
  <c r="I53" i="24"/>
  <c r="H53" i="24"/>
  <c r="AA53" i="24" s="1"/>
  <c r="AB53" i="24" s="1"/>
  <c r="G53" i="24"/>
  <c r="C53" i="24"/>
  <c r="AC53" i="24" s="1"/>
  <c r="BN52" i="24"/>
  <c r="T52" i="24"/>
  <c r="U52" i="24" s="1"/>
  <c r="L52" i="24"/>
  <c r="K52" i="24"/>
  <c r="J52" i="24"/>
  <c r="H52" i="24"/>
  <c r="D52" i="24"/>
  <c r="M52" i="24" s="1"/>
  <c r="N52" i="24" s="1"/>
  <c r="P52" i="24" s="1"/>
  <c r="I52" i="24" s="1"/>
  <c r="C52" i="24"/>
  <c r="BN51" i="24"/>
  <c r="T51" i="24"/>
  <c r="U51" i="24" s="1"/>
  <c r="M51" i="24"/>
  <c r="N51" i="24" s="1"/>
  <c r="P51" i="24" s="1"/>
  <c r="I51" i="24" s="1"/>
  <c r="L51" i="24"/>
  <c r="K51" i="24"/>
  <c r="J51" i="24"/>
  <c r="H51" i="24"/>
  <c r="C51" i="24"/>
  <c r="BN50" i="24"/>
  <c r="P50" i="24"/>
  <c r="L50" i="24"/>
  <c r="K50" i="24"/>
  <c r="J50" i="24"/>
  <c r="I50" i="24"/>
  <c r="H50" i="24"/>
  <c r="G50" i="24"/>
  <c r="D50" i="24"/>
  <c r="AH50" i="24" s="1"/>
  <c r="C50" i="24"/>
  <c r="BN49" i="24"/>
  <c r="AH49" i="24"/>
  <c r="U49" i="24"/>
  <c r="N49" i="24"/>
  <c r="P49" i="24" s="1"/>
  <c r="I49" i="24" s="1"/>
  <c r="L49" i="24"/>
  <c r="K49" i="24"/>
  <c r="J49" i="24"/>
  <c r="H49" i="24"/>
  <c r="G49" i="24"/>
  <c r="F49" i="24" s="1"/>
  <c r="C49" i="24"/>
  <c r="BN48" i="24"/>
  <c r="U48" i="24"/>
  <c r="N48" i="24"/>
  <c r="P48" i="24" s="1"/>
  <c r="I48" i="24" s="1"/>
  <c r="L48" i="24"/>
  <c r="K48" i="24"/>
  <c r="J48" i="24"/>
  <c r="H48" i="24"/>
  <c r="D48" i="24"/>
  <c r="AH48" i="24" s="1"/>
  <c r="C48" i="24"/>
  <c r="BN47" i="24"/>
  <c r="T47" i="24"/>
  <c r="U47" i="24" s="1"/>
  <c r="M47" i="24"/>
  <c r="AH47" i="24" s="1"/>
  <c r="L47" i="24"/>
  <c r="K47" i="24"/>
  <c r="J47" i="24"/>
  <c r="H47" i="24"/>
  <c r="C47" i="24"/>
  <c r="BN46" i="24"/>
  <c r="U46" i="24"/>
  <c r="T46" i="24"/>
  <c r="L46" i="24"/>
  <c r="K46" i="24"/>
  <c r="J46" i="24"/>
  <c r="H46" i="24"/>
  <c r="D46" i="24"/>
  <c r="C46" i="24"/>
  <c r="BN45" i="24"/>
  <c r="U45" i="24"/>
  <c r="T45" i="24"/>
  <c r="L45" i="24"/>
  <c r="K45" i="24"/>
  <c r="J45" i="24"/>
  <c r="H45" i="24"/>
  <c r="AA45" i="24" s="1"/>
  <c r="E45" i="24"/>
  <c r="C45" i="24"/>
  <c r="BN44" i="24"/>
  <c r="AH44" i="24"/>
  <c r="U44" i="24"/>
  <c r="T44" i="24"/>
  <c r="M44" i="24"/>
  <c r="N44" i="24" s="1"/>
  <c r="L44" i="24"/>
  <c r="K44" i="24"/>
  <c r="J44" i="24"/>
  <c r="H44" i="24"/>
  <c r="C44" i="24"/>
  <c r="BN43" i="24"/>
  <c r="T43" i="24"/>
  <c r="U43" i="24" s="1"/>
  <c r="M43" i="24"/>
  <c r="N43" i="24" s="1"/>
  <c r="L43" i="24"/>
  <c r="K43" i="24"/>
  <c r="J43" i="24"/>
  <c r="H43" i="24"/>
  <c r="C43" i="24"/>
  <c r="BN42" i="24"/>
  <c r="T42" i="24"/>
  <c r="U42" i="24" s="1"/>
  <c r="M42" i="24"/>
  <c r="AH42" i="24" s="1"/>
  <c r="L42" i="24"/>
  <c r="K42" i="24"/>
  <c r="J42" i="24"/>
  <c r="H42" i="24"/>
  <c r="C42" i="24"/>
  <c r="BN41" i="24"/>
  <c r="T41" i="24"/>
  <c r="U41" i="24" s="1"/>
  <c r="L41" i="24"/>
  <c r="K41" i="24"/>
  <c r="J41" i="24"/>
  <c r="H41" i="24"/>
  <c r="D41" i="24"/>
  <c r="C41" i="24"/>
  <c r="BN40" i="24"/>
  <c r="U40" i="24"/>
  <c r="T40" i="24" s="1"/>
  <c r="L40" i="24"/>
  <c r="K40" i="24"/>
  <c r="J40" i="24"/>
  <c r="H40" i="24"/>
  <c r="D40" i="24"/>
  <c r="C40" i="24"/>
  <c r="BN39" i="24"/>
  <c r="Z39" i="24"/>
  <c r="Y39" i="24"/>
  <c r="X39" i="24"/>
  <c r="S39" i="24"/>
  <c r="R39" i="24"/>
  <c r="U39" i="24" s="1"/>
  <c r="Q39" i="24"/>
  <c r="N39" i="24"/>
  <c r="C39" i="24"/>
  <c r="C38" i="24" s="1"/>
  <c r="BN38" i="24"/>
  <c r="Y38" i="24"/>
  <c r="V38" i="24"/>
  <c r="O38" i="24"/>
  <c r="D38" i="24"/>
  <c r="BN37" i="24"/>
  <c r="AH37" i="24"/>
  <c r="L37" i="24"/>
  <c r="K37" i="24"/>
  <c r="J37" i="24"/>
  <c r="F37" i="24" s="1"/>
  <c r="AI37" i="24" s="1"/>
  <c r="H37" i="24"/>
  <c r="AA37" i="24" s="1"/>
  <c r="C37" i="24"/>
  <c r="BN35" i="24"/>
  <c r="T35" i="24"/>
  <c r="P35" i="24"/>
  <c r="M35" i="24"/>
  <c r="AH35" i="24" s="1"/>
  <c r="K35" i="24"/>
  <c r="AA35" i="24" s="1"/>
  <c r="J35" i="24"/>
  <c r="G35" i="24"/>
  <c r="I35" i="24" s="1"/>
  <c r="C35" i="24"/>
  <c r="BN34" i="24"/>
  <c r="T34" i="24"/>
  <c r="M34" i="24"/>
  <c r="AH34" i="24" s="1"/>
  <c r="K34" i="24"/>
  <c r="J34" i="24"/>
  <c r="I34" i="24"/>
  <c r="H34" i="24"/>
  <c r="AA34" i="24" s="1"/>
  <c r="AB34" i="24" s="1"/>
  <c r="G34" i="24"/>
  <c r="C34" i="24"/>
  <c r="BN33" i="24"/>
  <c r="Z33" i="24"/>
  <c r="T33" i="24"/>
  <c r="S33" i="24"/>
  <c r="M33" i="24"/>
  <c r="AH33" i="24" s="1"/>
  <c r="K33" i="24"/>
  <c r="L33" i="24" s="1"/>
  <c r="J33" i="24"/>
  <c r="I33" i="24"/>
  <c r="H33" i="24"/>
  <c r="G33" i="24"/>
  <c r="F33" i="24" s="1"/>
  <c r="AI33" i="24" s="1"/>
  <c r="C33" i="24"/>
  <c r="BN32" i="24"/>
  <c r="Z32" i="24"/>
  <c r="Z30" i="24" s="1"/>
  <c r="T32" i="24"/>
  <c r="S32" i="24"/>
  <c r="M32" i="24"/>
  <c r="AH32" i="24" s="1"/>
  <c r="K32" i="24"/>
  <c r="J32" i="24"/>
  <c r="I32" i="24"/>
  <c r="H32" i="24"/>
  <c r="AA32" i="24" s="1"/>
  <c r="AB32" i="24" s="1"/>
  <c r="G32" i="24"/>
  <c r="C32" i="24"/>
  <c r="BN31" i="24"/>
  <c r="U31" i="24"/>
  <c r="U30" i="24" s="1"/>
  <c r="N31" i="24"/>
  <c r="K31" i="24"/>
  <c r="J31" i="24"/>
  <c r="H31" i="24"/>
  <c r="C31" i="24"/>
  <c r="BN30" i="24"/>
  <c r="AA30" i="24"/>
  <c r="Y30" i="24"/>
  <c r="X30" i="24"/>
  <c r="W30" i="24"/>
  <c r="V30" i="24"/>
  <c r="R30" i="24"/>
  <c r="Q30" i="24"/>
  <c r="O30" i="24"/>
  <c r="E30" i="24"/>
  <c r="D30" i="24"/>
  <c r="BN29" i="24"/>
  <c r="X29" i="24"/>
  <c r="X28" i="24" s="1"/>
  <c r="Q29" i="24"/>
  <c r="S29" i="24" s="1"/>
  <c r="S28" i="24" s="1"/>
  <c r="S14" i="24" s="1"/>
  <c r="K29" i="24"/>
  <c r="I29" i="24"/>
  <c r="H29" i="24"/>
  <c r="G29" i="24"/>
  <c r="C29" i="24"/>
  <c r="BN28" i="24"/>
  <c r="AE28" i="24"/>
  <c r="AD28" i="24"/>
  <c r="AC28" i="24"/>
  <c r="Y28" i="24"/>
  <c r="W28" i="24"/>
  <c r="W14" i="24" s="1"/>
  <c r="V28" i="24"/>
  <c r="U28" i="24"/>
  <c r="G28" i="24" s="1"/>
  <c r="R28" i="24"/>
  <c r="K28" i="24" s="1"/>
  <c r="Q28" i="24"/>
  <c r="J28" i="24" s="1"/>
  <c r="P28" i="24"/>
  <c r="P14" i="24" s="1"/>
  <c r="O28" i="24"/>
  <c r="N28" i="24"/>
  <c r="E28" i="24"/>
  <c r="D28" i="24"/>
  <c r="C28" i="24" s="1"/>
  <c r="BN27" i="24"/>
  <c r="T27" i="24"/>
  <c r="M27" i="24"/>
  <c r="K27" i="24"/>
  <c r="L27" i="24" s="1"/>
  <c r="J27" i="24"/>
  <c r="I27" i="24"/>
  <c r="H27" i="24"/>
  <c r="G27" i="24"/>
  <c r="BN26" i="24"/>
  <c r="T26" i="24"/>
  <c r="M26" i="24"/>
  <c r="AH26" i="24" s="1"/>
  <c r="K26" i="24"/>
  <c r="J26" i="24"/>
  <c r="F26" i="24" s="1"/>
  <c r="I26" i="24"/>
  <c r="H26" i="24"/>
  <c r="G26" i="24"/>
  <c r="BN25" i="24"/>
  <c r="T25" i="24"/>
  <c r="M25" i="24"/>
  <c r="AH25" i="24" s="1"/>
  <c r="K25" i="24"/>
  <c r="J25" i="24"/>
  <c r="I25" i="24"/>
  <c r="H25" i="24"/>
  <c r="G25" i="24"/>
  <c r="BN24" i="24"/>
  <c r="Z24" i="24"/>
  <c r="V24" i="24"/>
  <c r="H24" i="24" s="1"/>
  <c r="T24" i="24"/>
  <c r="N24" i="24"/>
  <c r="P24" i="24" s="1"/>
  <c r="I24" i="24" s="1"/>
  <c r="K24" i="24"/>
  <c r="J24" i="24"/>
  <c r="C24" i="24"/>
  <c r="BN23" i="24"/>
  <c r="Z23" i="24"/>
  <c r="T23" i="24"/>
  <c r="M23" i="24"/>
  <c r="AH23" i="24" s="1"/>
  <c r="K23" i="24"/>
  <c r="J23" i="24"/>
  <c r="F23" i="24" s="1"/>
  <c r="I23" i="24"/>
  <c r="H23" i="24"/>
  <c r="G23" i="24"/>
  <c r="C23" i="24"/>
  <c r="BN22" i="24"/>
  <c r="X22" i="24"/>
  <c r="X15" i="24" s="1"/>
  <c r="X14" i="24" s="1"/>
  <c r="Q22" i="24"/>
  <c r="M22" i="24" s="1"/>
  <c r="AH22" i="24" s="1"/>
  <c r="K22" i="24"/>
  <c r="I22" i="24"/>
  <c r="H22" i="24"/>
  <c r="G22" i="24"/>
  <c r="C22" i="24"/>
  <c r="BN21" i="24"/>
  <c r="T21" i="24"/>
  <c r="M21" i="24"/>
  <c r="AH21" i="24" s="1"/>
  <c r="K21" i="24"/>
  <c r="J21" i="24"/>
  <c r="I21" i="24"/>
  <c r="H21" i="24"/>
  <c r="G21" i="24"/>
  <c r="C21" i="24"/>
  <c r="BN20" i="24"/>
  <c r="T20" i="24"/>
  <c r="M20" i="24"/>
  <c r="AH20" i="24" s="1"/>
  <c r="K20" i="24"/>
  <c r="L20" i="24" s="1"/>
  <c r="J20" i="24"/>
  <c r="I20" i="24"/>
  <c r="H20" i="24"/>
  <c r="G20" i="24"/>
  <c r="C20" i="24"/>
  <c r="BN19" i="24"/>
  <c r="U19" i="24"/>
  <c r="T19" i="24"/>
  <c r="M19" i="24"/>
  <c r="AH19" i="24" s="1"/>
  <c r="K19" i="24"/>
  <c r="J19" i="24"/>
  <c r="I19" i="24"/>
  <c r="H19" i="24"/>
  <c r="G19" i="24"/>
  <c r="C19" i="24"/>
  <c r="BN18" i="24"/>
  <c r="U18" i="24"/>
  <c r="G18" i="24" s="1"/>
  <c r="T18" i="24"/>
  <c r="M18" i="24"/>
  <c r="AH18" i="24" s="1"/>
  <c r="K18" i="24"/>
  <c r="J18" i="24"/>
  <c r="I18" i="24"/>
  <c r="H18" i="24"/>
  <c r="C18" i="24"/>
  <c r="BN17" i="24"/>
  <c r="T17" i="24"/>
  <c r="M17" i="24"/>
  <c r="AH17" i="24" s="1"/>
  <c r="K17" i="24"/>
  <c r="J17" i="24"/>
  <c r="I17" i="24"/>
  <c r="H17" i="24"/>
  <c r="G17" i="24"/>
  <c r="C17" i="24"/>
  <c r="BN16" i="24"/>
  <c r="T16" i="24"/>
  <c r="M16" i="24"/>
  <c r="AH16" i="24" s="1"/>
  <c r="K16" i="24"/>
  <c r="J16" i="24"/>
  <c r="I16" i="24"/>
  <c r="H16" i="24"/>
  <c r="G16" i="24"/>
  <c r="C16" i="24"/>
  <c r="BN15" i="24"/>
  <c r="AE15" i="24"/>
  <c r="AE14" i="24" s="1"/>
  <c r="AD15" i="24"/>
  <c r="AD14" i="24" s="1"/>
  <c r="AC15" i="24"/>
  <c r="AC14" i="24" s="1"/>
  <c r="Y15" i="24"/>
  <c r="R15" i="24"/>
  <c r="Q15" i="24"/>
  <c r="N15" i="24"/>
  <c r="I15" i="24"/>
  <c r="E15" i="24"/>
  <c r="E14" i="24" s="1"/>
  <c r="D15" i="24"/>
  <c r="D14" i="24" s="1"/>
  <c r="C15" i="24"/>
  <c r="BN14" i="24"/>
  <c r="AK14" i="24"/>
  <c r="Y14" i="24"/>
  <c r="U14" i="24"/>
  <c r="T14" i="24" s="1"/>
  <c r="R14" i="24"/>
  <c r="O14" i="24"/>
  <c r="N14" i="24"/>
  <c r="J14" i="24"/>
  <c r="L14" i="24" s="1"/>
  <c r="F14" i="24"/>
  <c r="BN13" i="24"/>
  <c r="T13" i="24"/>
  <c r="N13" i="24"/>
  <c r="M13" i="24" s="1"/>
  <c r="AH13" i="24" s="1"/>
  <c r="K13" i="24"/>
  <c r="J13" i="24"/>
  <c r="I13" i="24"/>
  <c r="H13" i="24"/>
  <c r="G13" i="24"/>
  <c r="C13" i="24"/>
  <c r="BN12" i="24"/>
  <c r="T12" i="24"/>
  <c r="P12" i="24"/>
  <c r="I12" i="24" s="1"/>
  <c r="M12" i="24"/>
  <c r="AH12" i="24" s="1"/>
  <c r="K12" i="24"/>
  <c r="J12" i="24"/>
  <c r="H12" i="24"/>
  <c r="G12" i="24"/>
  <c r="C12" i="24"/>
  <c r="BN11" i="24"/>
  <c r="Z11" i="24"/>
  <c r="Y11" i="24"/>
  <c r="X11" i="24"/>
  <c r="W11" i="24"/>
  <c r="V11" i="24"/>
  <c r="U11" i="24"/>
  <c r="T11" i="24"/>
  <c r="S11" i="24"/>
  <c r="R11" i="24"/>
  <c r="Q11" i="24"/>
  <c r="Q10" i="24" s="1"/>
  <c r="O11" i="24"/>
  <c r="N11" i="24"/>
  <c r="E11" i="24"/>
  <c r="D11" i="24"/>
  <c r="D10" i="24" s="1"/>
  <c r="BM10" i="24"/>
  <c r="BL10" i="24"/>
  <c r="BK10" i="24"/>
  <c r="BJ10" i="24"/>
  <c r="BI10" i="24"/>
  <c r="BH10" i="24"/>
  <c r="BH9" i="24" s="1"/>
  <c r="BG10" i="24"/>
  <c r="BG9" i="24" s="1"/>
  <c r="BF10" i="24"/>
  <c r="BF9" i="24" s="1"/>
  <c r="BE10" i="24"/>
  <c r="BE9" i="24" s="1"/>
  <c r="BD10" i="24"/>
  <c r="BC10" i="24"/>
  <c r="BC9" i="24" s="1"/>
  <c r="BD7" i="24" s="1"/>
  <c r="BB10" i="24"/>
  <c r="BM9" i="24"/>
  <c r="BL9" i="24"/>
  <c r="BK9" i="24"/>
  <c r="BJ9" i="24"/>
  <c r="BI9" i="24"/>
  <c r="BD9" i="24"/>
  <c r="BF6" i="24"/>
  <c r="BG6" i="24" s="1"/>
  <c r="A3" i="24"/>
  <c r="E10" i="24" l="1"/>
  <c r="E9" i="24" s="1"/>
  <c r="BN10" i="24"/>
  <c r="Y10" i="24"/>
  <c r="Y9" i="24" s="1"/>
  <c r="AA19" i="24"/>
  <c r="L56" i="24"/>
  <c r="E59" i="24"/>
  <c r="F13" i="24"/>
  <c r="BA13" i="24" s="1"/>
  <c r="F20" i="24"/>
  <c r="BO20" i="24" s="1"/>
  <c r="AA22" i="24"/>
  <c r="AB22" i="24" s="1"/>
  <c r="F27" i="24"/>
  <c r="BO27" i="24" s="1"/>
  <c r="BP27" i="24" s="1"/>
  <c r="J39" i="24"/>
  <c r="J38" i="24" s="1"/>
  <c r="AA43" i="24"/>
  <c r="AB43" i="24" s="1"/>
  <c r="AA44" i="24"/>
  <c r="G44" i="24"/>
  <c r="F44" i="24" s="1"/>
  <c r="AI44" i="24" s="1"/>
  <c r="AA47" i="24"/>
  <c r="AB47" i="24" s="1"/>
  <c r="F55" i="24"/>
  <c r="AI55" i="24" s="1"/>
  <c r="AC57" i="24"/>
  <c r="AB57" i="24"/>
  <c r="AB63" i="24"/>
  <c r="C11" i="24"/>
  <c r="L16" i="24"/>
  <c r="BA37" i="24"/>
  <c r="AA54" i="24"/>
  <c r="I59" i="24"/>
  <c r="V10" i="24"/>
  <c r="V9" i="24" s="1"/>
  <c r="L13" i="24"/>
  <c r="F12" i="24"/>
  <c r="F11" i="24" s="1"/>
  <c r="AA17" i="24"/>
  <c r="AA18" i="24"/>
  <c r="AB18" i="24" s="1"/>
  <c r="AA20" i="24"/>
  <c r="AB20" i="24" s="1"/>
  <c r="F34" i="24"/>
  <c r="AI34" i="24" s="1"/>
  <c r="L34" i="24"/>
  <c r="G39" i="24"/>
  <c r="Z38" i="24"/>
  <c r="G48" i="24"/>
  <c r="F48" i="24" s="1"/>
  <c r="W60" i="24"/>
  <c r="BA64" i="24"/>
  <c r="BN64" i="24" s="1"/>
  <c r="BA65" i="24"/>
  <c r="BN65" i="24" s="1"/>
  <c r="G10" i="24"/>
  <c r="I14" i="24"/>
  <c r="L24" i="24"/>
  <c r="F25" i="24"/>
  <c r="BA25" i="24" s="1"/>
  <c r="AC39" i="24"/>
  <c r="F50" i="24"/>
  <c r="BA63" i="24"/>
  <c r="BN63" i="24" s="1"/>
  <c r="F16" i="24"/>
  <c r="AI16" i="24" s="1"/>
  <c r="F18" i="24"/>
  <c r="AI18" i="24" s="1"/>
  <c r="C30" i="24"/>
  <c r="AA42" i="24"/>
  <c r="BO50" i="24"/>
  <c r="BP50" i="24" s="1"/>
  <c r="BA55" i="24"/>
  <c r="AB19" i="24"/>
  <c r="AA12" i="24"/>
  <c r="AA31" i="24"/>
  <c r="L23" i="24"/>
  <c r="P60" i="24"/>
  <c r="X38" i="24"/>
  <c r="AC58" i="24"/>
  <c r="BA58" i="24"/>
  <c r="BN58" i="24" s="1"/>
  <c r="G38" i="24"/>
  <c r="I38" i="24" s="1"/>
  <c r="I39" i="24"/>
  <c r="AC44" i="24"/>
  <c r="L39" i="24"/>
  <c r="L38" i="24" s="1"/>
  <c r="N42" i="24"/>
  <c r="P42" i="24" s="1"/>
  <c r="I42" i="24" s="1"/>
  <c r="AA48" i="24"/>
  <c r="AB48" i="24" s="1"/>
  <c r="AA55" i="24"/>
  <c r="AB55" i="24" s="1"/>
  <c r="AB42" i="24"/>
  <c r="AB44" i="24"/>
  <c r="N46" i="24"/>
  <c r="AC46" i="24" s="1"/>
  <c r="AA50" i="24"/>
  <c r="AB50" i="24" s="1"/>
  <c r="AC50" i="24"/>
  <c r="G52" i="24"/>
  <c r="F52" i="24" s="1"/>
  <c r="BA52" i="24" s="1"/>
  <c r="AC55" i="24"/>
  <c r="AA41" i="24"/>
  <c r="AA46" i="24"/>
  <c r="AA51" i="24"/>
  <c r="AB51" i="24" s="1"/>
  <c r="AH52" i="24"/>
  <c r="K39" i="24"/>
  <c r="AA39" i="24" s="1"/>
  <c r="AH51" i="24"/>
  <c r="AA52" i="24"/>
  <c r="AB52" i="24" s="1"/>
  <c r="BO53" i="24"/>
  <c r="BP53" i="24" s="1"/>
  <c r="AB12" i="24"/>
  <c r="L12" i="24"/>
  <c r="S10" i="24"/>
  <c r="AA13" i="24"/>
  <c r="AB13" i="24" s="1"/>
  <c r="G31" i="24"/>
  <c r="G30" i="24" s="1"/>
  <c r="F32" i="24"/>
  <c r="AI32" i="24" s="1"/>
  <c r="U10" i="24"/>
  <c r="P31" i="24"/>
  <c r="P30" i="24" s="1"/>
  <c r="T31" i="24"/>
  <c r="T30" i="24" s="1"/>
  <c r="T10" i="24" s="1"/>
  <c r="BO33" i="24"/>
  <c r="BP33" i="24" s="1"/>
  <c r="X10" i="24"/>
  <c r="J30" i="24"/>
  <c r="L30" i="24" s="1"/>
  <c r="L32" i="24"/>
  <c r="AA16" i="24"/>
  <c r="AB16" i="24" s="1"/>
  <c r="F17" i="24"/>
  <c r="BO17" i="24" s="1"/>
  <c r="BP17" i="24" s="1"/>
  <c r="F19" i="24"/>
  <c r="BO19" i="24" s="1"/>
  <c r="BP19" i="24" s="1"/>
  <c r="BP20" i="24"/>
  <c r="AA21" i="24"/>
  <c r="AB21" i="24" s="1"/>
  <c r="AA23" i="24"/>
  <c r="AB23" i="24" s="1"/>
  <c r="AA24" i="24"/>
  <c r="AB24" i="24" s="1"/>
  <c r="J29" i="24"/>
  <c r="F29" i="24" s="1"/>
  <c r="AI29" i="24" s="1"/>
  <c r="R10" i="24"/>
  <c r="L17" i="24"/>
  <c r="T22" i="24"/>
  <c r="L25" i="24"/>
  <c r="AA26" i="24"/>
  <c r="AB26" i="24" s="1"/>
  <c r="AA27" i="24"/>
  <c r="H28" i="24"/>
  <c r="AA28" i="24" s="1"/>
  <c r="AA29" i="24"/>
  <c r="AB29" i="24" s="1"/>
  <c r="L21" i="24"/>
  <c r="M24" i="24"/>
  <c r="AH24" i="24" s="1"/>
  <c r="M29" i="24"/>
  <c r="AH29" i="24" s="1"/>
  <c r="AB27" i="24"/>
  <c r="C14" i="24"/>
  <c r="BO14" i="24" s="1"/>
  <c r="BP14" i="24" s="1"/>
  <c r="AB17" i="24"/>
  <c r="L18" i="24"/>
  <c r="L19" i="24"/>
  <c r="G24" i="24"/>
  <c r="F24" i="24" s="1"/>
  <c r="BO24" i="24" s="1"/>
  <c r="BP24" i="24" s="1"/>
  <c r="L26" i="24"/>
  <c r="I28" i="24"/>
  <c r="O10" i="24"/>
  <c r="O9" i="24" s="1"/>
  <c r="F21" i="24"/>
  <c r="BA21" i="24" s="1"/>
  <c r="AA25" i="24"/>
  <c r="AB25" i="24" s="1"/>
  <c r="Z29" i="24"/>
  <c r="Z28" i="24" s="1"/>
  <c r="J15" i="24"/>
  <c r="AI27" i="24"/>
  <c r="AI13" i="24"/>
  <c r="BO25" i="24"/>
  <c r="BP25" i="24" s="1"/>
  <c r="BO21" i="24"/>
  <c r="BP21" i="24" s="1"/>
  <c r="AI21" i="24"/>
  <c r="BO54" i="24"/>
  <c r="BP54" i="24" s="1"/>
  <c r="BA54" i="24"/>
  <c r="AI54" i="24"/>
  <c r="W10" i="24"/>
  <c r="AI17" i="24"/>
  <c r="BA18" i="24"/>
  <c r="BO49" i="24"/>
  <c r="BP49" i="24" s="1"/>
  <c r="AI49" i="24"/>
  <c r="P43" i="24"/>
  <c r="I43" i="24" s="1"/>
  <c r="G43" i="24"/>
  <c r="F43" i="24" s="1"/>
  <c r="AC43" i="24"/>
  <c r="BA12" i="24"/>
  <c r="BA26" i="24"/>
  <c r="BO26" i="24"/>
  <c r="BP26" i="24" s="1"/>
  <c r="AI26" i="24"/>
  <c r="BO16" i="24"/>
  <c r="BP16" i="24" s="1"/>
  <c r="BO23" i="24"/>
  <c r="BP23" i="24" s="1"/>
  <c r="BA23" i="24"/>
  <c r="AI23" i="24"/>
  <c r="G11" i="24"/>
  <c r="AA14" i="24"/>
  <c r="AB14" i="24" s="1"/>
  <c r="P11" i="24"/>
  <c r="H9" i="24"/>
  <c r="J11" i="24"/>
  <c r="BA17" i="24"/>
  <c r="K11" i="24"/>
  <c r="V15" i="24"/>
  <c r="AH27" i="24"/>
  <c r="BA33" i="24"/>
  <c r="S38" i="24"/>
  <c r="AA40" i="24"/>
  <c r="N40" i="24"/>
  <c r="BA49" i="24"/>
  <c r="AI50" i="24"/>
  <c r="AC56" i="24"/>
  <c r="C60" i="24"/>
  <c r="D59" i="24"/>
  <c r="C59" i="24" s="1"/>
  <c r="AB61" i="24"/>
  <c r="AI14" i="24"/>
  <c r="AJ14" i="24" s="1"/>
  <c r="AK5" i="24" s="1"/>
  <c r="J22" i="24"/>
  <c r="L29" i="24"/>
  <c r="M39" i="24"/>
  <c r="N38" i="24"/>
  <c r="AC38" i="24" s="1"/>
  <c r="BB9" i="24"/>
  <c r="M11" i="24"/>
  <c r="M15" i="24"/>
  <c r="BO18" i="24"/>
  <c r="BP18" i="24" s="1"/>
  <c r="AI20" i="24"/>
  <c r="T29" i="24"/>
  <c r="T28" i="24" s="1"/>
  <c r="L31" i="24"/>
  <c r="BA34" i="24"/>
  <c r="BO37" i="24"/>
  <c r="BP37" i="24" s="1"/>
  <c r="P39" i="24"/>
  <c r="P38" i="24" s="1"/>
  <c r="BO44" i="24"/>
  <c r="BP44" i="24" s="1"/>
  <c r="N45" i="24"/>
  <c r="AC45" i="24" s="1"/>
  <c r="BA57" i="24"/>
  <c r="BN57" i="24" s="1"/>
  <c r="BA20" i="24"/>
  <c r="F28" i="24"/>
  <c r="BO28" i="24" s="1"/>
  <c r="BP28" i="24" s="1"/>
  <c r="M31" i="24"/>
  <c r="N30" i="24"/>
  <c r="N10" i="24" s="1"/>
  <c r="AC48" i="24"/>
  <c r="F56" i="24"/>
  <c r="AA33" i="24"/>
  <c r="AB33" i="24" s="1"/>
  <c r="AH43" i="24"/>
  <c r="N47" i="24"/>
  <c r="K56" i="24"/>
  <c r="Q38" i="24"/>
  <c r="Q9" i="24" s="1"/>
  <c r="AC40" i="24"/>
  <c r="P44" i="24"/>
  <c r="I44" i="24" s="1"/>
  <c r="AC51" i="24"/>
  <c r="AC52" i="24"/>
  <c r="AB54" i="24"/>
  <c r="T56" i="24"/>
  <c r="F59" i="24"/>
  <c r="J59" i="24" s="1"/>
  <c r="L59" i="24" s="1"/>
  <c r="J63" i="24"/>
  <c r="L63" i="24" s="1"/>
  <c r="K15" i="24"/>
  <c r="L15" i="24" s="1"/>
  <c r="L28" i="24"/>
  <c r="R38" i="24"/>
  <c r="R9" i="24" s="1"/>
  <c r="T39" i="24"/>
  <c r="T38" i="24" s="1"/>
  <c r="U38" i="24"/>
  <c r="M41" i="24"/>
  <c r="N41" i="24" s="1"/>
  <c r="AC49" i="24"/>
  <c r="BA50" i="24"/>
  <c r="F35" i="24"/>
  <c r="AI35" i="24" s="1"/>
  <c r="AA49" i="24"/>
  <c r="AB49" i="24" s="1"/>
  <c r="G51" i="24"/>
  <c r="F51" i="24" s="1"/>
  <c r="AI51" i="24" s="1"/>
  <c r="BA53" i="24"/>
  <c r="BO55" i="24"/>
  <c r="BP55" i="24" s="1"/>
  <c r="BA48" i="24" l="1"/>
  <c r="BO48" i="24"/>
  <c r="BP48" i="24" s="1"/>
  <c r="AI48" i="24"/>
  <c r="BA11" i="24"/>
  <c r="AI11" i="24"/>
  <c r="BO12" i="24"/>
  <c r="BP12" i="24" s="1"/>
  <c r="F39" i="24"/>
  <c r="BA39" i="24" s="1"/>
  <c r="BA29" i="24"/>
  <c r="AI12" i="24"/>
  <c r="F31" i="24"/>
  <c r="AI31" i="24" s="1"/>
  <c r="BO13" i="24"/>
  <c r="BP13" i="24" s="1"/>
  <c r="BA27" i="24"/>
  <c r="X9" i="24"/>
  <c r="N9" i="24"/>
  <c r="AI25" i="24"/>
  <c r="BA44" i="24"/>
  <c r="M28" i="24"/>
  <c r="AH28" i="24" s="1"/>
  <c r="BA16" i="24"/>
  <c r="BO34" i="24"/>
  <c r="BP34" i="24" s="1"/>
  <c r="U9" i="24"/>
  <c r="W9" i="24" s="1"/>
  <c r="G42" i="24"/>
  <c r="F42" i="24" s="1"/>
  <c r="AI42" i="24" s="1"/>
  <c r="C10" i="24"/>
  <c r="BR10" i="24" s="1"/>
  <c r="J10" i="24"/>
  <c r="J9" i="24" s="1"/>
  <c r="AI24" i="24"/>
  <c r="BO29" i="24"/>
  <c r="BP29" i="24" s="1"/>
  <c r="BO35" i="24"/>
  <c r="BP35" i="24" s="1"/>
  <c r="BA24" i="24"/>
  <c r="AC42" i="24"/>
  <c r="BO42" i="24"/>
  <c r="BP42" i="24" s="1"/>
  <c r="AI52" i="24"/>
  <c r="AH41" i="24"/>
  <c r="BO52" i="24"/>
  <c r="BP52" i="24" s="1"/>
  <c r="BA51" i="24"/>
  <c r="T9" i="24"/>
  <c r="P46" i="24"/>
  <c r="I46" i="24" s="1"/>
  <c r="G46" i="24"/>
  <c r="F46" i="24" s="1"/>
  <c r="M46" i="24"/>
  <c r="AH46" i="24" s="1"/>
  <c r="P10" i="24"/>
  <c r="P9" i="24" s="1"/>
  <c r="BO32" i="24"/>
  <c r="BP32" i="24" s="1"/>
  <c r="BA32" i="24"/>
  <c r="AH15" i="24"/>
  <c r="BA14" i="24"/>
  <c r="BB72" i="24" s="1"/>
  <c r="BA19" i="24"/>
  <c r="AI19" i="24"/>
  <c r="P47" i="24"/>
  <c r="I47" i="24" s="1"/>
  <c r="AC47" i="24"/>
  <c r="G47" i="24"/>
  <c r="F47" i="24" s="1"/>
  <c r="AH11" i="24"/>
  <c r="AH31" i="24"/>
  <c r="M30" i="24"/>
  <c r="AH30" i="24" s="1"/>
  <c r="BN9" i="24"/>
  <c r="BB6" i="24"/>
  <c r="L22" i="24"/>
  <c r="F22" i="24"/>
  <c r="S9" i="24"/>
  <c r="I30" i="24"/>
  <c r="F30" i="24"/>
  <c r="F10" i="24" s="1"/>
  <c r="AB35" i="24"/>
  <c r="G41" i="24"/>
  <c r="F41" i="24" s="1"/>
  <c r="P41" i="24"/>
  <c r="I41" i="24" s="1"/>
  <c r="AC41" i="24"/>
  <c r="M40" i="24"/>
  <c r="AH40" i="24" s="1"/>
  <c r="G40" i="24"/>
  <c r="F40" i="24" s="1"/>
  <c r="P40" i="24"/>
  <c r="I40" i="24" s="1"/>
  <c r="I11" i="24"/>
  <c r="AB31" i="24"/>
  <c r="AH39" i="24"/>
  <c r="M38" i="24"/>
  <c r="AH38" i="24" s="1"/>
  <c r="D9" i="24"/>
  <c r="BO43" i="24"/>
  <c r="BP43" i="24" s="1"/>
  <c r="AI43" i="24"/>
  <c r="BA28" i="24"/>
  <c r="AA56" i="24"/>
  <c r="AB56" i="24" s="1"/>
  <c r="K38" i="24"/>
  <c r="AA38" i="24" s="1"/>
  <c r="F38" i="24"/>
  <c r="BO39" i="24"/>
  <c r="BP39" i="24" s="1"/>
  <c r="AI39" i="24"/>
  <c r="BO11" i="24"/>
  <c r="BP11" i="24" s="1"/>
  <c r="AI28" i="24"/>
  <c r="BA43" i="24"/>
  <c r="BO51" i="24"/>
  <c r="BP51" i="24" s="1"/>
  <c r="AB39" i="24"/>
  <c r="M45" i="24"/>
  <c r="G45" i="24"/>
  <c r="F45" i="24" s="1"/>
  <c r="P45" i="24"/>
  <c r="I45" i="24" s="1"/>
  <c r="AC59" i="24"/>
  <c r="BA59" i="24"/>
  <c r="BN59" i="24" s="1"/>
  <c r="U15" i="24"/>
  <c r="H15" i="24"/>
  <c r="AA15" i="24" s="1"/>
  <c r="AB15" i="24" s="1"/>
  <c r="AB41" i="24"/>
  <c r="AA11" i="24"/>
  <c r="K10" i="24"/>
  <c r="BA35" i="24"/>
  <c r="Q60" i="24"/>
  <c r="BA60" i="24"/>
  <c r="BN60" i="24" s="1"/>
  <c r="I56" i="24"/>
  <c r="BA56" i="24"/>
  <c r="AI56" i="24"/>
  <c r="BO56" i="24"/>
  <c r="BP56" i="24" s="1"/>
  <c r="AB28" i="24" l="1"/>
  <c r="BO31" i="24"/>
  <c r="BP31" i="24" s="1"/>
  <c r="M14" i="24"/>
  <c r="AH14" i="24" s="1"/>
  <c r="BA31" i="24"/>
  <c r="C9" i="24"/>
  <c r="BA42" i="24"/>
  <c r="AB11" i="24"/>
  <c r="AA10" i="24"/>
  <c r="AB10" i="24" s="1"/>
  <c r="AB40" i="24"/>
  <c r="BO46" i="24"/>
  <c r="BP46" i="24" s="1"/>
  <c r="BA46" i="24"/>
  <c r="AI46" i="24"/>
  <c r="AB46" i="24"/>
  <c r="X60" i="24"/>
  <c r="M60" i="24"/>
  <c r="S60" i="24"/>
  <c r="AH45" i="24"/>
  <c r="AB45" i="24"/>
  <c r="AI47" i="24"/>
  <c r="BO47" i="24"/>
  <c r="BP47" i="24" s="1"/>
  <c r="BA47" i="24"/>
  <c r="T15" i="24"/>
  <c r="G15" i="24"/>
  <c r="F15" i="24" s="1"/>
  <c r="BO40" i="24"/>
  <c r="BP40" i="24" s="1"/>
  <c r="BA40" i="24"/>
  <c r="AI40" i="24"/>
  <c r="AB30" i="24"/>
  <c r="AI30" i="24"/>
  <c r="BA30" i="24"/>
  <c r="BA10" i="24" s="1"/>
  <c r="BO30" i="24"/>
  <c r="BP30" i="24" s="1"/>
  <c r="BO38" i="24"/>
  <c r="BP38" i="24" s="1"/>
  <c r="BA38" i="24"/>
  <c r="AI38" i="24"/>
  <c r="K9" i="24"/>
  <c r="L10" i="24"/>
  <c r="AB38" i="24"/>
  <c r="BA22" i="24"/>
  <c r="AI22" i="24"/>
  <c r="BO22" i="24"/>
  <c r="BP22" i="24" s="1"/>
  <c r="BO45" i="24"/>
  <c r="BP45" i="24" s="1"/>
  <c r="BA45" i="24"/>
  <c r="AI45" i="24"/>
  <c r="AC5" i="24"/>
  <c r="G9" i="24"/>
  <c r="I10" i="24"/>
  <c r="AI41" i="24"/>
  <c r="BA41" i="24"/>
  <c r="BO41" i="24"/>
  <c r="BP41" i="24" s="1"/>
  <c r="M10" i="24"/>
  <c r="BA9" i="24" l="1"/>
  <c r="BC6" i="24" s="1"/>
  <c r="L9" i="24"/>
  <c r="AA9" i="24"/>
  <c r="AI15" i="24"/>
  <c r="BA15" i="24"/>
  <c r="BO15" i="24"/>
  <c r="BP15" i="24" s="1"/>
  <c r="AB60" i="24"/>
  <c r="M59" i="24"/>
  <c r="T60" i="24"/>
  <c r="T59" i="24" s="1"/>
  <c r="X59" i="24" s="1"/>
  <c r="Z59" i="24" s="1"/>
  <c r="Z60" i="24"/>
  <c r="G69" i="24"/>
  <c r="AZ9" i="24"/>
  <c r="I9" i="24"/>
  <c r="F9" i="24"/>
  <c r="AI10" i="24"/>
  <c r="BO10" i="24"/>
  <c r="BP10" i="24" s="1"/>
  <c r="M9" i="24"/>
  <c r="AH9" i="24" s="1"/>
  <c r="AH10" i="24"/>
  <c r="AC9" i="24" l="1"/>
  <c r="AE9" i="24" s="1"/>
  <c r="AB9" i="24"/>
  <c r="BD71" i="24"/>
  <c r="R8" i="24"/>
  <c r="BO9" i="24"/>
  <c r="BP9" i="24" s="1"/>
  <c r="AI9" i="24"/>
  <c r="Q59" i="24"/>
  <c r="S59" i="24" s="1"/>
  <c r="AB59" i="24"/>
  <c r="U18" i="6" l="1"/>
  <c r="I37" i="6"/>
  <c r="I33" i="6"/>
  <c r="I32" i="6"/>
  <c r="H17" i="6"/>
  <c r="AA17" i="6" s="1"/>
  <c r="I17" i="6"/>
  <c r="I16" i="6" s="1"/>
  <c r="J17" i="6"/>
  <c r="J16" i="6" s="1"/>
  <c r="K17" i="6"/>
  <c r="K16" i="6" s="1"/>
  <c r="L17" i="6"/>
  <c r="L16" i="6" s="1"/>
  <c r="M17" i="6"/>
  <c r="M16" i="6" s="1"/>
  <c r="N17" i="6"/>
  <c r="N16" i="6" s="1"/>
  <c r="O17" i="6"/>
  <c r="O16" i="6" s="1"/>
  <c r="P17" i="6"/>
  <c r="P16" i="6" s="1"/>
  <c r="Q17" i="6"/>
  <c r="Q16" i="6" s="1"/>
  <c r="R17" i="6"/>
  <c r="S17" i="6"/>
  <c r="S16" i="6" s="1"/>
  <c r="T17" i="6"/>
  <c r="T16" i="6" s="1"/>
  <c r="V17" i="6"/>
  <c r="W17" i="6"/>
  <c r="W16" i="6" s="1"/>
  <c r="X17" i="6"/>
  <c r="X16" i="6" s="1"/>
  <c r="G17" i="6"/>
  <c r="G16" i="6" s="1"/>
  <c r="AA31" i="6"/>
  <c r="I31" i="6" l="1"/>
  <c r="Z31" i="6"/>
  <c r="H16" i="6"/>
  <c r="V16" i="6"/>
  <c r="Z17" i="6"/>
  <c r="U17" i="6"/>
  <c r="R16" i="6"/>
  <c r="AC17" i="6"/>
  <c r="AC31" i="6"/>
  <c r="Z16" i="6" l="1"/>
  <c r="AA16" i="6"/>
  <c r="U16" i="6"/>
  <c r="H21" i="6" l="1"/>
  <c r="H20" i="6" s="1"/>
  <c r="I21" i="6"/>
  <c r="I20" i="6" s="1"/>
  <c r="J21" i="6"/>
  <c r="J20" i="6" s="1"/>
  <c r="J19" i="6" s="1"/>
  <c r="K21" i="6"/>
  <c r="K20" i="6" s="1"/>
  <c r="K19" i="6" s="1"/>
  <c r="L21" i="6"/>
  <c r="L20" i="6" s="1"/>
  <c r="Q21" i="6"/>
  <c r="Q20" i="6" s="1"/>
  <c r="R21" i="6"/>
  <c r="R20" i="6" s="1"/>
  <c r="R19" i="6" s="1"/>
  <c r="S21" i="6"/>
  <c r="S20" i="6" s="1"/>
  <c r="S19" i="6" s="1"/>
  <c r="T21" i="6"/>
  <c r="T20" i="6" s="1"/>
  <c r="G21" i="6"/>
  <c r="G20" i="6" s="1"/>
  <c r="X21" i="6"/>
  <c r="X20" i="6" s="1"/>
  <c r="H29" i="6"/>
  <c r="I29" i="6"/>
  <c r="I28" i="6" s="1"/>
  <c r="J29" i="6"/>
  <c r="J28" i="6" s="1"/>
  <c r="K29" i="6"/>
  <c r="K28" i="6" s="1"/>
  <c r="L29" i="6"/>
  <c r="L28" i="6" s="1"/>
  <c r="R29" i="6"/>
  <c r="R28" i="6" s="1"/>
  <c r="S29" i="6"/>
  <c r="S28" i="6" s="1"/>
  <c r="T29" i="6"/>
  <c r="T28" i="6" s="1"/>
  <c r="U29" i="6"/>
  <c r="U28" i="6" s="1"/>
  <c r="V29" i="6"/>
  <c r="V28" i="6" s="1"/>
  <c r="W29" i="6"/>
  <c r="W28" i="6" s="1"/>
  <c r="X29" i="6"/>
  <c r="X28" i="6" s="1"/>
  <c r="G29" i="6"/>
  <c r="G28" i="6" s="1"/>
  <c r="AC22" i="6"/>
  <c r="AC23" i="6"/>
  <c r="AC30" i="6"/>
  <c r="Q30" i="6"/>
  <c r="Q29" i="6" s="1"/>
  <c r="Q28" i="6" s="1"/>
  <c r="G19" i="6" l="1"/>
  <c r="Q19" i="6"/>
  <c r="I19" i="6"/>
  <c r="I12" i="6" s="1"/>
  <c r="T19" i="6"/>
  <c r="T12" i="6" s="1"/>
  <c r="L19" i="6"/>
  <c r="G12" i="6"/>
  <c r="S12" i="6"/>
  <c r="X19" i="6"/>
  <c r="X12" i="6" s="1"/>
  <c r="L12" i="6"/>
  <c r="K12" i="6"/>
  <c r="J12" i="6"/>
  <c r="R12" i="6"/>
  <c r="Q12" i="6"/>
  <c r="AA29" i="6"/>
  <c r="H28" i="6"/>
  <c r="AA28" i="6" s="1"/>
  <c r="AA21" i="6"/>
  <c r="AA20" i="6"/>
  <c r="Z29" i="6"/>
  <c r="W21" i="6"/>
  <c r="W20" i="6" s="1"/>
  <c r="W19" i="6" l="1"/>
  <c r="W12" i="6" s="1"/>
  <c r="I22" i="3" s="1"/>
  <c r="I20" i="3" s="1"/>
  <c r="I10" i="3" s="1"/>
  <c r="H19" i="6"/>
  <c r="H12" i="6"/>
  <c r="Z28" i="6"/>
  <c r="P30" i="6"/>
  <c r="P22" i="6"/>
  <c r="O22" i="6" s="1"/>
  <c r="O23" i="6"/>
  <c r="P23" i="6"/>
  <c r="N30" i="6"/>
  <c r="N29" i="6" s="1"/>
  <c r="N28" i="6" s="1"/>
  <c r="M30" i="6"/>
  <c r="M29" i="6" s="1"/>
  <c r="M28" i="6" s="1"/>
  <c r="N23" i="6"/>
  <c r="M23" i="6"/>
  <c r="N22" i="6"/>
  <c r="M22" i="6"/>
  <c r="M21" i="6" l="1"/>
  <c r="M20" i="6" s="1"/>
  <c r="N21" i="6"/>
  <c r="N20" i="6" s="1"/>
  <c r="V21" i="6"/>
  <c r="V20" i="6" s="1"/>
  <c r="P21" i="6"/>
  <c r="P20" i="6" s="1"/>
  <c r="P19" i="6" s="1"/>
  <c r="P29" i="6"/>
  <c r="P28" i="6" s="1"/>
  <c r="O30" i="6"/>
  <c r="O29" i="6" s="1"/>
  <c r="O28" i="6" s="1"/>
  <c r="N19" i="6" l="1"/>
  <c r="N12" i="6" s="1"/>
  <c r="V19" i="6"/>
  <c r="V12" i="6" s="1"/>
  <c r="M19" i="6"/>
  <c r="M12" i="6" s="1"/>
  <c r="P12" i="6"/>
  <c r="Z20" i="6"/>
  <c r="Z21" i="6"/>
  <c r="U21" i="6"/>
  <c r="U20" i="6" s="1"/>
  <c r="O21" i="6"/>
  <c r="O20" i="6" s="1"/>
  <c r="U19" i="6" l="1"/>
  <c r="U12" i="6" s="1"/>
  <c r="O19" i="6"/>
  <c r="O12" i="6" s="1"/>
  <c r="AC28" i="6"/>
  <c r="AC20" i="6"/>
  <c r="AC16" i="6"/>
  <c r="C20" i="3"/>
  <c r="C19" i="3" s="1"/>
  <c r="E20" i="3"/>
  <c r="E19" i="3" s="1"/>
  <c r="F21" i="3"/>
  <c r="D11" i="3"/>
  <c r="F11" i="3"/>
  <c r="C11" i="3"/>
  <c r="E18" i="3"/>
  <c r="E15" i="3"/>
  <c r="AA19" i="6" l="1"/>
  <c r="AA12" i="6"/>
  <c r="AE12" i="6"/>
  <c r="AA8" i="6"/>
  <c r="AC8" i="6" s="1"/>
  <c r="Z19" i="6"/>
  <c r="AA2" i="6"/>
  <c r="Z8" i="6"/>
  <c r="AC19" i="6"/>
  <c r="CB26" i="3"/>
  <c r="CA26" i="3"/>
  <c r="BU26" i="3"/>
  <c r="Z12" i="6" l="1"/>
  <c r="AA7" i="6"/>
  <c r="AB7" i="6"/>
  <c r="G21" i="3"/>
  <c r="H21" i="3" s="1"/>
  <c r="CA21" i="3" s="1"/>
  <c r="AC11" i="6"/>
  <c r="G20" i="3"/>
  <c r="AC12" i="6"/>
  <c r="G19" i="3" l="1"/>
  <c r="G10" i="3" s="1"/>
  <c r="CB21" i="3"/>
  <c r="BU21" i="3"/>
  <c r="F23" i="3"/>
  <c r="F20" i="3" l="1"/>
  <c r="F19" i="3" s="1"/>
  <c r="E22" i="23" l="1"/>
  <c r="E21" i="23"/>
  <c r="L20" i="23"/>
  <c r="I20" i="23"/>
  <c r="K20" i="23" s="1"/>
  <c r="L19" i="23"/>
  <c r="K19" i="23"/>
  <c r="I19" i="23"/>
  <c r="L18" i="23"/>
  <c r="J18" i="23"/>
  <c r="H18" i="23"/>
  <c r="AA17" i="23"/>
  <c r="Z17" i="23"/>
  <c r="K17" i="23"/>
  <c r="J17" i="23"/>
  <c r="L17" i="23" s="1"/>
  <c r="I17" i="23"/>
  <c r="E17" i="23"/>
  <c r="D17" i="23"/>
  <c r="I16" i="23"/>
  <c r="J16" i="23" s="1"/>
  <c r="L16" i="23" s="1"/>
  <c r="F16" i="23"/>
  <c r="F15" i="23" s="1"/>
  <c r="E16" i="23"/>
  <c r="D16" i="23"/>
  <c r="I15" i="23"/>
  <c r="J15" i="23" s="1"/>
  <c r="C15" i="23"/>
  <c r="D15" i="23" s="1"/>
  <c r="D13" i="23" s="1"/>
  <c r="K14" i="23"/>
  <c r="H14" i="23"/>
  <c r="E14" i="23"/>
  <c r="E13" i="23"/>
  <c r="S15" i="23" s="1"/>
  <c r="E12" i="23"/>
  <c r="G11" i="23"/>
  <c r="F11" i="23"/>
  <c r="F9" i="23" s="1"/>
  <c r="E11" i="23"/>
  <c r="D11" i="23"/>
  <c r="C11" i="23"/>
  <c r="O10" i="23"/>
  <c r="G10" i="23"/>
  <c r="F10" i="23"/>
  <c r="E10" i="23"/>
  <c r="D10" i="23"/>
  <c r="C10" i="23"/>
  <c r="T9" i="23"/>
  <c r="M9" i="23"/>
  <c r="G9" i="23"/>
  <c r="E9" i="23"/>
  <c r="D9" i="23"/>
  <c r="C9" i="23"/>
  <c r="P9" i="23" s="1"/>
  <c r="O11" i="23" s="1"/>
  <c r="O9" i="23" l="1"/>
  <c r="I14" i="23"/>
  <c r="H13" i="23"/>
  <c r="H11" i="23" s="1"/>
  <c r="H9" i="23" s="1"/>
  <c r="K18" i="23"/>
  <c r="K13" i="23" s="1"/>
  <c r="K11" i="23" s="1"/>
  <c r="K9" i="23" s="1"/>
  <c r="L15" i="23"/>
  <c r="L14" i="23" s="1"/>
  <c r="L13" i="23" s="1"/>
  <c r="L11" i="23" s="1"/>
  <c r="J14" i="23"/>
  <c r="J13" i="23" s="1"/>
  <c r="J11" i="23" s="1"/>
  <c r="J9" i="23" s="1"/>
  <c r="E15" i="23"/>
  <c r="I18" i="23"/>
  <c r="I13" i="23" s="1"/>
  <c r="I11" i="23" s="1"/>
  <c r="I9" i="23" s="1"/>
  <c r="M192" i="18"/>
  <c r="AC11" i="23" l="1"/>
  <c r="L9" i="23"/>
  <c r="AD11" i="23"/>
  <c r="C6" i="21" l="1"/>
  <c r="C4" i="21" l="1"/>
  <c r="E3" i="21"/>
  <c r="E7" i="21" s="1"/>
  <c r="D3" i="21"/>
  <c r="C3" i="21" l="1"/>
  <c r="F179" i="18"/>
  <c r="H179" i="18"/>
  <c r="I179" i="18"/>
  <c r="J179" i="18"/>
  <c r="N179" i="18"/>
  <c r="AA53" i="15"/>
  <c r="AE53" i="15"/>
  <c r="N186" i="18"/>
  <c r="N184" i="18" s="1"/>
  <c r="M188" i="18"/>
  <c r="M189" i="18"/>
  <c r="M187" i="18"/>
  <c r="K189" i="18"/>
  <c r="L189" i="18" s="1"/>
  <c r="L186" i="18" s="1"/>
  <c r="L184" i="18" s="1"/>
  <c r="O185" i="18"/>
  <c r="O184" i="18" s="1"/>
  <c r="J185" i="18"/>
  <c r="I185" i="18"/>
  <c r="H185" i="18"/>
  <c r="G185" i="18"/>
  <c r="F185" i="18"/>
  <c r="M175" i="18"/>
  <c r="K175" i="18"/>
  <c r="M162" i="18"/>
  <c r="K162" i="18"/>
  <c r="H154" i="18"/>
  <c r="I154" i="18"/>
  <c r="J154" i="18"/>
  <c r="L154" i="18"/>
  <c r="N154" i="18"/>
  <c r="M156" i="18"/>
  <c r="M154" i="18" s="1"/>
  <c r="K156" i="18"/>
  <c r="K154" i="18" s="1"/>
  <c r="G156" i="18"/>
  <c r="G154" i="18" s="1"/>
  <c r="M186" i="18" l="1"/>
  <c r="M184" i="18" s="1"/>
  <c r="K186" i="18"/>
  <c r="K184" i="18" s="1"/>
  <c r="D10" i="3" l="1"/>
  <c r="D9" i="3" s="1"/>
  <c r="N123" i="18"/>
  <c r="M123" i="18" s="1"/>
  <c r="I48" i="15" l="1"/>
  <c r="I47" i="15" s="1"/>
  <c r="J48" i="15"/>
  <c r="J47" i="15" s="1"/>
  <c r="K48" i="15"/>
  <c r="K47" i="15" s="1"/>
  <c r="L48" i="15"/>
  <c r="N48" i="15"/>
  <c r="N47" i="15" s="1"/>
  <c r="P48" i="15"/>
  <c r="P47" i="15" s="1"/>
  <c r="Q48" i="15"/>
  <c r="Q47" i="15" s="1"/>
  <c r="R48" i="15"/>
  <c r="R47" i="15" s="1"/>
  <c r="S48" i="15"/>
  <c r="S47" i="15" s="1"/>
  <c r="T48" i="15"/>
  <c r="T47" i="15" s="1"/>
  <c r="U48" i="15"/>
  <c r="U47" i="15" s="1"/>
  <c r="V48" i="15"/>
  <c r="V47" i="15" s="1"/>
  <c r="X48" i="15"/>
  <c r="X47" i="15" s="1"/>
  <c r="Y48" i="15"/>
  <c r="Y47" i="15" s="1"/>
  <c r="Z48" i="15"/>
  <c r="Z47" i="15" s="1"/>
  <c r="AA48" i="15"/>
  <c r="AA47" i="15" s="1"/>
  <c r="AB48" i="15"/>
  <c r="AB47" i="15" s="1"/>
  <c r="AC48" i="15"/>
  <c r="AC47" i="15" s="1"/>
  <c r="AD48" i="15"/>
  <c r="AD47" i="15" s="1"/>
  <c r="AE48" i="15"/>
  <c r="AF48" i="15"/>
  <c r="AF47" i="15" s="1"/>
  <c r="AG48" i="15"/>
  <c r="AG47" i="15" s="1"/>
  <c r="AH48" i="15"/>
  <c r="AH47" i="15" s="1"/>
  <c r="E17" i="3"/>
  <c r="K138" i="18"/>
  <c r="L138" i="18"/>
  <c r="M138" i="18" s="1"/>
  <c r="K67" i="18"/>
  <c r="L67" i="18"/>
  <c r="N67" i="18"/>
  <c r="M67" i="18" s="1"/>
  <c r="H25" i="20" l="1"/>
  <c r="V25" i="20" s="1"/>
  <c r="G141" i="18"/>
  <c r="H14" i="20" l="1"/>
  <c r="I14" i="20"/>
  <c r="I13" i="20" s="1"/>
  <c r="I12" i="20" s="1"/>
  <c r="J14" i="20"/>
  <c r="K14" i="20"/>
  <c r="L14" i="20"/>
  <c r="M14" i="20"/>
  <c r="M13" i="20" s="1"/>
  <c r="M12" i="20" s="1"/>
  <c r="N14" i="20"/>
  <c r="O14" i="20"/>
  <c r="P14" i="20"/>
  <c r="Q14" i="20"/>
  <c r="Q13" i="20" s="1"/>
  <c r="Q12" i="20" s="1"/>
  <c r="R14" i="20"/>
  <c r="S14" i="20"/>
  <c r="T14" i="20"/>
  <c r="U14" i="20"/>
  <c r="V14" i="20"/>
  <c r="W14" i="20"/>
  <c r="X14" i="20"/>
  <c r="G14" i="20"/>
  <c r="AU24" i="20"/>
  <c r="AH24" i="20"/>
  <c r="AR24" i="20" s="1"/>
  <c r="AE24" i="20"/>
  <c r="AE23" i="20" s="1"/>
  <c r="AE22" i="20" s="1"/>
  <c r="AD24" i="20"/>
  <c r="P24" i="20"/>
  <c r="P23" i="20" s="1"/>
  <c r="P22" i="20" s="1"/>
  <c r="O24" i="20"/>
  <c r="O23" i="20" s="1"/>
  <c r="O22" i="20" s="1"/>
  <c r="AO23" i="20"/>
  <c r="AN23" i="20"/>
  <c r="AN22" i="20" s="1"/>
  <c r="AM23" i="20"/>
  <c r="AM22" i="20" s="1"/>
  <c r="AL23" i="20"/>
  <c r="AL22" i="20" s="1"/>
  <c r="AK23" i="20"/>
  <c r="AK22" i="20" s="1"/>
  <c r="AJ23" i="20"/>
  <c r="AJ22" i="20" s="1"/>
  <c r="AI23" i="20"/>
  <c r="AI22" i="20" s="1"/>
  <c r="AH23" i="20"/>
  <c r="AG23" i="20"/>
  <c r="AG22" i="20" s="1"/>
  <c r="AC23" i="20"/>
  <c r="AC22" i="20" s="1"/>
  <c r="AB23" i="20"/>
  <c r="AB22" i="20" s="1"/>
  <c r="AA23" i="20"/>
  <c r="AA22" i="20" s="1"/>
  <c r="Z23" i="20"/>
  <c r="Z22" i="20" s="1"/>
  <c r="X23" i="20"/>
  <c r="X22" i="20" s="1"/>
  <c r="W23" i="20"/>
  <c r="W22" i="20" s="1"/>
  <c r="V23" i="20"/>
  <c r="U23" i="20"/>
  <c r="U22" i="20" s="1"/>
  <c r="T23" i="20"/>
  <c r="T22" i="20" s="1"/>
  <c r="S23" i="20"/>
  <c r="S22" i="20" s="1"/>
  <c r="R23" i="20"/>
  <c r="R22" i="20" s="1"/>
  <c r="Q23" i="20"/>
  <c r="N23" i="20"/>
  <c r="N22" i="20" s="1"/>
  <c r="M23" i="20"/>
  <c r="L23" i="20"/>
  <c r="L22" i="20" s="1"/>
  <c r="K23" i="20"/>
  <c r="K22" i="20" s="1"/>
  <c r="J23" i="20"/>
  <c r="I23" i="20"/>
  <c r="H23" i="20"/>
  <c r="H22" i="20" s="1"/>
  <c r="G23" i="20"/>
  <c r="G22" i="20" s="1"/>
  <c r="AO22" i="20"/>
  <c r="Y22" i="20"/>
  <c r="Q22" i="20"/>
  <c r="M22" i="20"/>
  <c r="I22" i="20"/>
  <c r="AU20" i="20"/>
  <c r="P20" i="20"/>
  <c r="P18" i="20" s="1"/>
  <c r="P17" i="20" s="1"/>
  <c r="O20" i="20"/>
  <c r="AU19" i="20"/>
  <c r="AE19" i="20"/>
  <c r="AE18" i="20" s="1"/>
  <c r="AE17" i="20" s="1"/>
  <c r="AD19" i="20"/>
  <c r="AO18" i="20"/>
  <c r="AO17" i="20" s="1"/>
  <c r="AN18" i="20"/>
  <c r="AN17" i="20" s="1"/>
  <c r="AM18" i="20"/>
  <c r="AM17" i="20" s="1"/>
  <c r="AL18" i="20"/>
  <c r="AL17" i="20" s="1"/>
  <c r="AK18" i="20"/>
  <c r="AK17" i="20" s="1"/>
  <c r="AJ18" i="20"/>
  <c r="AJ17" i="20" s="1"/>
  <c r="AI18" i="20"/>
  <c r="AC18" i="20"/>
  <c r="AC17" i="20" s="1"/>
  <c r="AC16" i="20" s="1"/>
  <c r="AB18" i="20"/>
  <c r="AA18" i="20"/>
  <c r="AA17" i="20" s="1"/>
  <c r="Z18" i="20"/>
  <c r="Z17" i="20" s="1"/>
  <c r="Y18" i="20"/>
  <c r="Y17" i="20" s="1"/>
  <c r="X18" i="20"/>
  <c r="W18" i="20"/>
  <c r="W17" i="20" s="1"/>
  <c r="V18" i="20"/>
  <c r="U18" i="20"/>
  <c r="U17" i="20" s="1"/>
  <c r="U16" i="20" s="1"/>
  <c r="U13" i="20" s="1"/>
  <c r="U12" i="20" s="1"/>
  <c r="T18" i="20"/>
  <c r="S18" i="20"/>
  <c r="S17" i="20" s="1"/>
  <c r="R18" i="20"/>
  <c r="R17" i="20" s="1"/>
  <c r="Q18" i="20"/>
  <c r="Q17" i="20" s="1"/>
  <c r="Q16" i="20" s="1"/>
  <c r="O18" i="20"/>
  <c r="O17" i="20" s="1"/>
  <c r="N18" i="20"/>
  <c r="M18" i="20"/>
  <c r="M17" i="20" s="1"/>
  <c r="M16" i="20" s="1"/>
  <c r="L18" i="20"/>
  <c r="L17" i="20" s="1"/>
  <c r="L16" i="20" s="1"/>
  <c r="L13" i="20" s="1"/>
  <c r="L12" i="20" s="1"/>
  <c r="K18" i="20"/>
  <c r="K17" i="20" s="1"/>
  <c r="J18" i="20"/>
  <c r="AU18" i="20" s="1"/>
  <c r="I18" i="20"/>
  <c r="I17" i="20" s="1"/>
  <c r="I16" i="20" s="1"/>
  <c r="H18" i="20"/>
  <c r="H17" i="20" s="1"/>
  <c r="H16" i="20" s="1"/>
  <c r="H13" i="20" s="1"/>
  <c r="H12" i="20" s="1"/>
  <c r="G18" i="20"/>
  <c r="G17" i="20" s="1"/>
  <c r="AI17" i="20"/>
  <c r="AB17" i="20"/>
  <c r="X17" i="20"/>
  <c r="V17" i="20"/>
  <c r="T17" i="20"/>
  <c r="N17" i="20"/>
  <c r="J17" i="20"/>
  <c r="AU17" i="20" s="1"/>
  <c r="AU15" i="20"/>
  <c r="AE15" i="20"/>
  <c r="AD15" i="20"/>
  <c r="AO14" i="20"/>
  <c r="AM14" i="20"/>
  <c r="AK14" i="20"/>
  <c r="AI14" i="20"/>
  <c r="AE14" i="20"/>
  <c r="AC14" i="20"/>
  <c r="AA14" i="20"/>
  <c r="AP14" i="20"/>
  <c r="AN14" i="20"/>
  <c r="AL14" i="20"/>
  <c r="AJ14" i="20"/>
  <c r="AB14" i="20"/>
  <c r="Z14" i="20"/>
  <c r="AW12" i="20"/>
  <c r="AT11" i="20"/>
  <c r="A3" i="20"/>
  <c r="M182" i="18"/>
  <c r="M179" i="18" s="1"/>
  <c r="G182" i="18"/>
  <c r="AI182" i="18"/>
  <c r="F143" i="19"/>
  <c r="G142" i="19"/>
  <c r="G141" i="19"/>
  <c r="F141" i="19"/>
  <c r="G124" i="19"/>
  <c r="G123" i="19"/>
  <c r="G122" i="19"/>
  <c r="G121" i="19"/>
  <c r="G120" i="19"/>
  <c r="F120" i="19" s="1"/>
  <c r="F111" i="19" s="1"/>
  <c r="G119" i="19"/>
  <c r="F119" i="19"/>
  <c r="G118" i="19"/>
  <c r="G117" i="19"/>
  <c r="G116" i="19"/>
  <c r="G115" i="19"/>
  <c r="G114" i="19"/>
  <c r="G113" i="19"/>
  <c r="G112" i="19"/>
  <c r="H111" i="19"/>
  <c r="H106" i="19"/>
  <c r="G106" i="19"/>
  <c r="F106" i="19"/>
  <c r="H104" i="19"/>
  <c r="G104" i="19"/>
  <c r="F104" i="19"/>
  <c r="H102" i="19"/>
  <c r="G102" i="19"/>
  <c r="F102" i="19"/>
  <c r="G93" i="19"/>
  <c r="G92" i="19"/>
  <c r="H91" i="19"/>
  <c r="F91" i="19"/>
  <c r="H86" i="19"/>
  <c r="G86" i="19"/>
  <c r="F86" i="19"/>
  <c r="H83" i="19"/>
  <c r="G83" i="19" s="1"/>
  <c r="G82" i="19" s="1"/>
  <c r="H82" i="19"/>
  <c r="F82" i="19"/>
  <c r="G76" i="19"/>
  <c r="G74" i="19" s="1"/>
  <c r="G75" i="19"/>
  <c r="H74" i="19"/>
  <c r="F74" i="19"/>
  <c r="G72" i="19"/>
  <c r="G71" i="19"/>
  <c r="G70" i="19"/>
  <c r="G69" i="19"/>
  <c r="H68" i="19"/>
  <c r="F68" i="19"/>
  <c r="G67" i="19"/>
  <c r="G66" i="19" s="1"/>
  <c r="H66" i="19"/>
  <c r="F66" i="19"/>
  <c r="H61" i="19"/>
  <c r="G61" i="19"/>
  <c r="F61" i="19"/>
  <c r="G59" i="19"/>
  <c r="H58" i="19"/>
  <c r="G58" i="19"/>
  <c r="F58" i="19"/>
  <c r="G52" i="19"/>
  <c r="H51" i="19"/>
  <c r="G51" i="19"/>
  <c r="F51" i="19"/>
  <c r="H47" i="19"/>
  <c r="G47" i="19"/>
  <c r="F47" i="19"/>
  <c r="G42" i="19"/>
  <c r="G41" i="19"/>
  <c r="H40" i="19"/>
  <c r="G40" i="19"/>
  <c r="F40" i="19"/>
  <c r="G18" i="19"/>
  <c r="G17" i="19"/>
  <c r="G16" i="19"/>
  <c r="F16" i="19" s="1"/>
  <c r="F15" i="19" s="1"/>
  <c r="H15" i="19"/>
  <c r="AO14" i="19"/>
  <c r="AN14" i="19"/>
  <c r="AM14" i="19"/>
  <c r="AL14" i="19"/>
  <c r="AK14" i="19"/>
  <c r="AJ14" i="19"/>
  <c r="AI14" i="19"/>
  <c r="AH14" i="19"/>
  <c r="AG14" i="19"/>
  <c r="AF14" i="19"/>
  <c r="AE14" i="19"/>
  <c r="AD14" i="19"/>
  <c r="AC14" i="19"/>
  <c r="AB14" i="19"/>
  <c r="AA14" i="19"/>
  <c r="Z14" i="19"/>
  <c r="Y14" i="19"/>
  <c r="X14" i="19"/>
  <c r="W14" i="19"/>
  <c r="V14" i="19"/>
  <c r="AT14" i="19" s="1"/>
  <c r="U14" i="19"/>
  <c r="T14" i="19"/>
  <c r="P14" i="19"/>
  <c r="O14" i="19"/>
  <c r="N14" i="19"/>
  <c r="M14" i="19"/>
  <c r="L14" i="19"/>
  <c r="K14" i="19"/>
  <c r="J14" i="19"/>
  <c r="AU14" i="19" s="1"/>
  <c r="I14" i="19"/>
  <c r="E14" i="19"/>
  <c r="D14" i="19"/>
  <c r="I12" i="19"/>
  <c r="M12" i="19"/>
  <c r="Q12" i="19"/>
  <c r="U12" i="19"/>
  <c r="F277" i="19"/>
  <c r="G276" i="19"/>
  <c r="G275" i="19"/>
  <c r="F275" i="19" s="1"/>
  <c r="G258" i="19"/>
  <c r="G257" i="19"/>
  <c r="G256" i="19"/>
  <c r="G255" i="19"/>
  <c r="G254" i="19"/>
  <c r="F254" i="19" s="1"/>
  <c r="G253" i="19"/>
  <c r="F253" i="19" s="1"/>
  <c r="G252" i="19"/>
  <c r="G251" i="19"/>
  <c r="G250" i="19"/>
  <c r="G249" i="19"/>
  <c r="G248" i="19"/>
  <c r="G247" i="19"/>
  <c r="G246" i="19"/>
  <c r="G245" i="19" s="1"/>
  <c r="H245" i="19"/>
  <c r="H240" i="19"/>
  <c r="G240" i="19"/>
  <c r="F240" i="19"/>
  <c r="H238" i="19"/>
  <c r="G238" i="19"/>
  <c r="F238" i="19"/>
  <c r="H236" i="19"/>
  <c r="G236" i="19"/>
  <c r="F236" i="19"/>
  <c r="G227" i="19"/>
  <c r="G226" i="19"/>
  <c r="H225" i="19"/>
  <c r="F225" i="19"/>
  <c r="H220" i="19"/>
  <c r="G220" i="19"/>
  <c r="F220" i="19"/>
  <c r="H217" i="19"/>
  <c r="G217" i="19" s="1"/>
  <c r="G216" i="19" s="1"/>
  <c r="F216" i="19"/>
  <c r="G210" i="19"/>
  <c r="G209" i="19"/>
  <c r="H208" i="19"/>
  <c r="F208" i="19"/>
  <c r="G206" i="19"/>
  <c r="G205" i="19"/>
  <c r="G204" i="19"/>
  <c r="G203" i="19"/>
  <c r="H202" i="19"/>
  <c r="F202" i="19"/>
  <c r="G201" i="19"/>
  <c r="H200" i="19"/>
  <c r="G200" i="19"/>
  <c r="F200" i="19"/>
  <c r="H195" i="19"/>
  <c r="G195" i="19"/>
  <c r="F195" i="19"/>
  <c r="G193" i="19"/>
  <c r="H192" i="19"/>
  <c r="G192" i="19"/>
  <c r="F192" i="19"/>
  <c r="G186" i="19"/>
  <c r="H185" i="19"/>
  <c r="G185" i="19"/>
  <c r="F185" i="19"/>
  <c r="H181" i="19"/>
  <c r="G181" i="19"/>
  <c r="F181" i="19"/>
  <c r="G176" i="19"/>
  <c r="G174" i="19" s="1"/>
  <c r="G175" i="19"/>
  <c r="H174" i="19"/>
  <c r="F174" i="19"/>
  <c r="G152" i="19"/>
  <c r="G151" i="19"/>
  <c r="G150" i="19"/>
  <c r="F150" i="19" s="1"/>
  <c r="F149" i="19" s="1"/>
  <c r="H149" i="19"/>
  <c r="AO148" i="19"/>
  <c r="AN148" i="19"/>
  <c r="AM148" i="19"/>
  <c r="AL148" i="19"/>
  <c r="AK148" i="19"/>
  <c r="AJ148" i="19"/>
  <c r="AI148" i="19"/>
  <c r="AH148" i="19"/>
  <c r="AG148" i="19"/>
  <c r="AR148" i="19" s="1"/>
  <c r="AF148" i="19"/>
  <c r="AE148" i="19"/>
  <c r="AD148" i="19"/>
  <c r="AC148" i="19"/>
  <c r="AB148" i="19"/>
  <c r="AA148" i="19"/>
  <c r="Z148" i="19"/>
  <c r="Y148" i="19"/>
  <c r="X148" i="19"/>
  <c r="W148" i="19"/>
  <c r="V148" i="19"/>
  <c r="AT148" i="19" s="1"/>
  <c r="U148" i="19"/>
  <c r="T148" i="19"/>
  <c r="P148" i="19"/>
  <c r="O148" i="19"/>
  <c r="N148" i="19"/>
  <c r="M148" i="19"/>
  <c r="L148" i="19"/>
  <c r="K148" i="19"/>
  <c r="J148" i="19"/>
  <c r="AU148" i="19" s="1"/>
  <c r="I148" i="19"/>
  <c r="E148" i="19"/>
  <c r="D148" i="19"/>
  <c r="AU147" i="19"/>
  <c r="AU146" i="19"/>
  <c r="AT146" i="19"/>
  <c r="AR146" i="19"/>
  <c r="AQ146" i="19"/>
  <c r="AU145" i="19"/>
  <c r="AT145" i="19"/>
  <c r="AR145" i="19"/>
  <c r="AQ145" i="19"/>
  <c r="AO144" i="19"/>
  <c r="AN144" i="19"/>
  <c r="AM144" i="19"/>
  <c r="AL144" i="19"/>
  <c r="AK144" i="19"/>
  <c r="AJ144" i="19"/>
  <c r="AI144" i="19"/>
  <c r="AH144" i="19"/>
  <c r="AG144" i="19"/>
  <c r="AF144" i="19"/>
  <c r="AE144" i="19"/>
  <c r="AD144" i="19"/>
  <c r="AC144" i="19"/>
  <c r="AB144" i="19"/>
  <c r="AA144" i="19"/>
  <c r="Z144" i="19"/>
  <c r="Y144" i="19"/>
  <c r="X144" i="19"/>
  <c r="X12" i="19" s="1"/>
  <c r="W144" i="19"/>
  <c r="W12" i="19" s="1"/>
  <c r="V144" i="19"/>
  <c r="AT144" i="19" s="1"/>
  <c r="U144" i="19"/>
  <c r="T144" i="19"/>
  <c r="T12" i="19" s="1"/>
  <c r="S144" i="19"/>
  <c r="S12" i="19" s="1"/>
  <c r="R144" i="19"/>
  <c r="AW12" i="19" s="1"/>
  <c r="Q144" i="19"/>
  <c r="P144" i="19"/>
  <c r="P12" i="19" s="1"/>
  <c r="O144" i="19"/>
  <c r="O12" i="19" s="1"/>
  <c r="N144" i="19"/>
  <c r="N12" i="19" s="1"/>
  <c r="M144" i="19"/>
  <c r="L144" i="19"/>
  <c r="L12" i="19" s="1"/>
  <c r="K144" i="19"/>
  <c r="K12" i="19" s="1"/>
  <c r="J144" i="19"/>
  <c r="AU144" i="19" s="1"/>
  <c r="I144" i="19"/>
  <c r="H144" i="19"/>
  <c r="H12" i="19" s="1"/>
  <c r="G144" i="19"/>
  <c r="G12" i="19" s="1"/>
  <c r="F144" i="19"/>
  <c r="E144" i="19"/>
  <c r="D144" i="19"/>
  <c r="AB13" i="19"/>
  <c r="AB12" i="19" s="1"/>
  <c r="Z13" i="19"/>
  <c r="Z12" i="19" s="1"/>
  <c r="AI13" i="19"/>
  <c r="AI12" i="19" s="1"/>
  <c r="AC13" i="19"/>
  <c r="AC12" i="19" s="1"/>
  <c r="AA13" i="19"/>
  <c r="AA12" i="19" s="1"/>
  <c r="AO13" i="19"/>
  <c r="AO12" i="19" s="1"/>
  <c r="AN13" i="19"/>
  <c r="AN12" i="19" s="1"/>
  <c r="AL13" i="19"/>
  <c r="AL12" i="19" s="1"/>
  <c r="AK13" i="19"/>
  <c r="AK12" i="19" s="1"/>
  <c r="AJ13" i="19"/>
  <c r="AJ12" i="19" s="1"/>
  <c r="AT11" i="19"/>
  <c r="A3" i="19"/>
  <c r="E28" i="3"/>
  <c r="G13" i="20" l="1"/>
  <c r="G12" i="20" s="1"/>
  <c r="W13" i="20"/>
  <c r="W12" i="20" s="1"/>
  <c r="V12" i="19"/>
  <c r="R12" i="19"/>
  <c r="J12" i="19"/>
  <c r="G68" i="19"/>
  <c r="AQ148" i="19"/>
  <c r="G202" i="19"/>
  <c r="AR14" i="19"/>
  <c r="G91" i="19"/>
  <c r="N16" i="20"/>
  <c r="N13" i="20" s="1"/>
  <c r="N12" i="20" s="1"/>
  <c r="F14" i="19"/>
  <c r="G225" i="19"/>
  <c r="AR144" i="19"/>
  <c r="AQ14" i="19"/>
  <c r="H14" i="19"/>
  <c r="G111" i="19"/>
  <c r="AM16" i="20"/>
  <c r="L182" i="18"/>
  <c r="G179" i="18"/>
  <c r="Y16" i="20"/>
  <c r="AI16" i="20"/>
  <c r="AG15" i="20"/>
  <c r="AK16" i="20"/>
  <c r="AK13" i="20" s="1"/>
  <c r="AK12" i="20" s="1"/>
  <c r="AO16" i="20"/>
  <c r="G16" i="20"/>
  <c r="K16" i="20"/>
  <c r="K13" i="20" s="1"/>
  <c r="K12" i="20" s="1"/>
  <c r="AQ23" i="20"/>
  <c r="AF24" i="20"/>
  <c r="AF23" i="20" s="1"/>
  <c r="AF22" i="20" s="1"/>
  <c r="AI13" i="20"/>
  <c r="AI12" i="20" s="1"/>
  <c r="AF15" i="20"/>
  <c r="P16" i="20"/>
  <c r="P13" i="20" s="1"/>
  <c r="P12" i="20" s="1"/>
  <c r="R16" i="20"/>
  <c r="R13" i="20" s="1"/>
  <c r="R12" i="20" s="1"/>
  <c r="AV14" i="20" s="1"/>
  <c r="T16" i="20"/>
  <c r="T13" i="20" s="1"/>
  <c r="T12" i="20" s="1"/>
  <c r="X16" i="20"/>
  <c r="Z16" i="20"/>
  <c r="Z13" i="20" s="1"/>
  <c r="Z12" i="20" s="1"/>
  <c r="AB16" i="20"/>
  <c r="AJ16" i="20"/>
  <c r="AJ13" i="20" s="1"/>
  <c r="AJ12" i="20" s="1"/>
  <c r="AL16" i="20"/>
  <c r="AL13" i="20" s="1"/>
  <c r="AL12" i="20" s="1"/>
  <c r="AN16" i="20"/>
  <c r="AN13" i="20" s="1"/>
  <c r="AN12" i="20" s="1"/>
  <c r="AF19" i="20"/>
  <c r="S16" i="20"/>
  <c r="S13" i="20" s="1"/>
  <c r="S12" i="20" s="1"/>
  <c r="W16" i="20"/>
  <c r="AA16" i="20"/>
  <c r="AA13" i="20" s="1"/>
  <c r="AA12" i="20" s="1"/>
  <c r="AO13" i="20"/>
  <c r="AO12" i="20" s="1"/>
  <c r="AE16" i="20"/>
  <c r="AT23" i="20"/>
  <c r="AD23" i="20"/>
  <c r="AD22" i="20" s="1"/>
  <c r="AR23" i="20"/>
  <c r="AQ24" i="20"/>
  <c r="O16" i="20"/>
  <c r="O13" i="20" s="1"/>
  <c r="O12" i="20" s="1"/>
  <c r="AT24" i="20"/>
  <c r="AH15" i="20"/>
  <c r="AR15" i="20" s="1"/>
  <c r="X13" i="20"/>
  <c r="X12" i="20" s="1"/>
  <c r="AB13" i="20"/>
  <c r="AB12" i="20" s="1"/>
  <c r="AC13" i="20"/>
  <c r="AC12" i="20" s="1"/>
  <c r="AD14" i="20"/>
  <c r="AG19" i="20"/>
  <c r="AF18" i="20"/>
  <c r="AF17" i="20" s="1"/>
  <c r="AD18" i="20"/>
  <c r="AD17" i="20" s="1"/>
  <c r="AD16" i="20" s="1"/>
  <c r="AU23" i="20"/>
  <c r="J22" i="20"/>
  <c r="AU22" i="20" s="1"/>
  <c r="V22" i="20"/>
  <c r="AH22" i="20"/>
  <c r="AQ22" i="20" s="1"/>
  <c r="G15" i="19"/>
  <c r="G14" i="19" s="1"/>
  <c r="AQ144" i="19"/>
  <c r="G149" i="19"/>
  <c r="G208" i="19"/>
  <c r="H216" i="19"/>
  <c r="H148" i="19" s="1"/>
  <c r="F245" i="19"/>
  <c r="F148" i="19" s="1"/>
  <c r="AD13" i="19"/>
  <c r="AD12" i="19" s="1"/>
  <c r="AE13" i="19"/>
  <c r="AE12" i="19" s="1"/>
  <c r="G148" i="19" l="1"/>
  <c r="K182" i="18"/>
  <c r="K179" i="18" s="1"/>
  <c r="L179" i="18"/>
  <c r="AF16" i="20"/>
  <c r="AT22" i="20"/>
  <c r="J16" i="20"/>
  <c r="AE13" i="20"/>
  <c r="AE12" i="20" s="1"/>
  <c r="AR22" i="20"/>
  <c r="AG18" i="20"/>
  <c r="AH19" i="20"/>
  <c r="V16" i="20"/>
  <c r="V13" i="20" s="1"/>
  <c r="V12" i="20" s="1"/>
  <c r="AD13" i="20"/>
  <c r="AD12" i="20" s="1"/>
  <c r="AT15" i="20"/>
  <c r="AQ15" i="20"/>
  <c r="AF14" i="20"/>
  <c r="AF13" i="19"/>
  <c r="AF12" i="19" s="1"/>
  <c r="AM13" i="19"/>
  <c r="AM12" i="19" s="1"/>
  <c r="AS11" i="19" s="1"/>
  <c r="AF13" i="20" l="1"/>
  <c r="AU16" i="20"/>
  <c r="J13" i="20"/>
  <c r="J12" i="20" s="1"/>
  <c r="AF12" i="20"/>
  <c r="AM13" i="20"/>
  <c r="AM12" i="20" s="1"/>
  <c r="AS11" i="20" s="1"/>
  <c r="AT19" i="20"/>
  <c r="AQ19" i="20"/>
  <c r="AH18" i="20"/>
  <c r="AG17" i="20"/>
  <c r="AG14" i="20"/>
  <c r="AU14" i="20"/>
  <c r="AR19" i="20"/>
  <c r="AU13" i="20" l="1"/>
  <c r="AU12" i="20"/>
  <c r="AG16" i="20"/>
  <c r="AH17" i="20"/>
  <c r="AQ18" i="20"/>
  <c r="AT18" i="20"/>
  <c r="AH14" i="20"/>
  <c r="AT14" i="20"/>
  <c r="AR18" i="20"/>
  <c r="AQ14" i="20" l="1"/>
  <c r="AG13" i="20"/>
  <c r="AQ17" i="20"/>
  <c r="AH16" i="20"/>
  <c r="AT17" i="20"/>
  <c r="AR17" i="20"/>
  <c r="AR14" i="20"/>
  <c r="AU13" i="19"/>
  <c r="AU12" i="19"/>
  <c r="AG13" i="19"/>
  <c r="AG12" i="20" l="1"/>
  <c r="AH13" i="20"/>
  <c r="AQ16" i="20"/>
  <c r="AT16" i="20"/>
  <c r="AT13" i="20" s="1"/>
  <c r="AT12" i="20" s="1"/>
  <c r="AR16" i="20"/>
  <c r="AG12" i="19"/>
  <c r="AH13" i="19"/>
  <c r="AR13" i="19" s="1"/>
  <c r="AT13" i="19"/>
  <c r="AT12" i="19" s="1"/>
  <c r="AQ13" i="20" l="1"/>
  <c r="AH12" i="20"/>
  <c r="AQ12" i="20" s="1"/>
  <c r="AR13" i="20"/>
  <c r="AH12" i="19"/>
  <c r="AQ12" i="19" s="1"/>
  <c r="AQ13" i="19"/>
  <c r="AR12" i="20" l="1"/>
  <c r="AR12" i="19"/>
  <c r="N21" i="18" l="1"/>
  <c r="M21" i="18"/>
  <c r="N20" i="18"/>
  <c r="M20" i="18"/>
  <c r="M14" i="18"/>
  <c r="N14" i="18"/>
  <c r="N12" i="18"/>
  <c r="M12" i="18"/>
  <c r="N160" i="18"/>
  <c r="M160" i="18"/>
  <c r="N149" i="18"/>
  <c r="M149" i="18"/>
  <c r="N143" i="18"/>
  <c r="M143" i="18"/>
  <c r="N132" i="18"/>
  <c r="M132" i="18"/>
  <c r="N82" i="18"/>
  <c r="M82" i="18"/>
  <c r="G157" i="18"/>
  <c r="H157" i="18"/>
  <c r="I157" i="18"/>
  <c r="J157" i="18"/>
  <c r="F157" i="18"/>
  <c r="K159" i="18"/>
  <c r="M159" i="18" s="1"/>
  <c r="L159" i="18"/>
  <c r="L157" i="18" s="1"/>
  <c r="N13" i="18" l="1"/>
  <c r="M157" i="18"/>
  <c r="K157" i="18"/>
  <c r="N159" i="18"/>
  <c r="N157" i="18" s="1"/>
  <c r="M13" i="18"/>
  <c r="A3" i="18" l="1"/>
  <c r="A3" i="15" s="1"/>
  <c r="H176" i="18"/>
  <c r="G176" i="18"/>
  <c r="F176" i="18"/>
  <c r="G175" i="18"/>
  <c r="G174" i="18"/>
  <c r="F173" i="18"/>
  <c r="F170" i="18"/>
  <c r="G168" i="18"/>
  <c r="I164" i="18"/>
  <c r="F164" i="18"/>
  <c r="I163" i="18"/>
  <c r="I161" i="18"/>
  <c r="F161" i="18"/>
  <c r="L160" i="18"/>
  <c r="K160" i="18"/>
  <c r="J160" i="18"/>
  <c r="H160" i="18"/>
  <c r="F155" i="18"/>
  <c r="F154" i="18" s="1"/>
  <c r="F153" i="18"/>
  <c r="F152" i="18" s="1"/>
  <c r="J152" i="18"/>
  <c r="I152" i="18"/>
  <c r="H152" i="18"/>
  <c r="G152" i="18"/>
  <c r="H149" i="18"/>
  <c r="L149" i="18"/>
  <c r="K149" i="18"/>
  <c r="J149" i="18"/>
  <c r="I149" i="18"/>
  <c r="G149" i="18"/>
  <c r="F149" i="18"/>
  <c r="I146" i="18"/>
  <c r="L143" i="18"/>
  <c r="K143" i="18"/>
  <c r="J143" i="18"/>
  <c r="I143" i="18"/>
  <c r="H143" i="18"/>
  <c r="G143" i="18"/>
  <c r="F143" i="18"/>
  <c r="G140" i="18"/>
  <c r="I137" i="18"/>
  <c r="F137" i="18"/>
  <c r="F132" i="18" s="1"/>
  <c r="G136" i="18"/>
  <c r="L132" i="18"/>
  <c r="K132" i="18"/>
  <c r="J132" i="18"/>
  <c r="I132" i="18"/>
  <c r="H132" i="18"/>
  <c r="I115" i="18"/>
  <c r="H99" i="18"/>
  <c r="G97" i="18"/>
  <c r="G94" i="18"/>
  <c r="F84" i="18"/>
  <c r="F82" i="18" s="1"/>
  <c r="L82" i="18"/>
  <c r="K82" i="18"/>
  <c r="J82" i="18"/>
  <c r="I82" i="18"/>
  <c r="H82" i="18"/>
  <c r="G81" i="18"/>
  <c r="H80" i="18"/>
  <c r="G80" i="18"/>
  <c r="I65" i="18"/>
  <c r="F65" i="18"/>
  <c r="F13" i="18" s="1"/>
  <c r="J61" i="18"/>
  <c r="J13" i="18" s="1"/>
  <c r="I60" i="18"/>
  <c r="I56" i="18"/>
  <c r="I55" i="18"/>
  <c r="I54" i="18"/>
  <c r="G52" i="18"/>
  <c r="G42" i="18"/>
  <c r="G40" i="18"/>
  <c r="G39" i="18"/>
  <c r="H28" i="18"/>
  <c r="G26" i="18"/>
  <c r="H26" i="18" s="1"/>
  <c r="H25" i="18"/>
  <c r="H23" i="18"/>
  <c r="G23" i="18"/>
  <c r="H19" i="18"/>
  <c r="G14" i="18"/>
  <c r="L13" i="18"/>
  <c r="K13" i="18"/>
  <c r="L11" i="18"/>
  <c r="F11" i="18"/>
  <c r="F10" i="18" s="1"/>
  <c r="L10" i="18"/>
  <c r="J10" i="18"/>
  <c r="I10" i="18"/>
  <c r="H10" i="18"/>
  <c r="G10" i="18"/>
  <c r="X6" i="18"/>
  <c r="U5" i="18"/>
  <c r="T5" i="18"/>
  <c r="S5" i="18"/>
  <c r="R5" i="18"/>
  <c r="AB4" i="18"/>
  <c r="AA4" i="18"/>
  <c r="Z4" i="18"/>
  <c r="Y4" i="18"/>
  <c r="L9" i="18" l="1"/>
  <c r="L8" i="18" s="1"/>
  <c r="AI5" i="18" s="1"/>
  <c r="J9" i="18"/>
  <c r="J8" i="18" s="1"/>
  <c r="AE10" i="18"/>
  <c r="K11" i="18"/>
  <c r="N11" i="18"/>
  <c r="N10" i="18" s="1"/>
  <c r="AE160" i="18"/>
  <c r="I160" i="18"/>
  <c r="I9" i="18" s="1"/>
  <c r="I8" i="18" s="1"/>
  <c r="G160" i="18"/>
  <c r="G82" i="18"/>
  <c r="G132" i="18"/>
  <c r="G13" i="18"/>
  <c r="G9" i="18" s="1"/>
  <c r="G8" i="18" s="1"/>
  <c r="I13" i="18"/>
  <c r="Y5" i="18"/>
  <c r="X5" i="18" s="1"/>
  <c r="V5" i="18"/>
  <c r="H13" i="18"/>
  <c r="H9" i="18" s="1"/>
  <c r="H8" i="18" s="1"/>
  <c r="F160" i="18"/>
  <c r="F9" i="18" s="1"/>
  <c r="F8" i="18" s="1"/>
  <c r="S6" i="18"/>
  <c r="N9" i="18" l="1"/>
  <c r="N8" i="18" s="1"/>
  <c r="AI8" i="18" s="1"/>
  <c r="K10" i="18"/>
  <c r="K9" i="18" s="1"/>
  <c r="K8" i="18" s="1"/>
  <c r="M11" i="18"/>
  <c r="M10" i="18" s="1"/>
  <c r="M9" i="18" s="1"/>
  <c r="M8" i="18" s="1"/>
  <c r="P8" i="18"/>
  <c r="AE8" i="18"/>
  <c r="L27" i="3" l="1"/>
  <c r="P19" i="3"/>
  <c r="E16" i="3"/>
  <c r="E14" i="3"/>
  <c r="E13" i="3"/>
  <c r="E11" i="3" l="1"/>
  <c r="E10" i="3" s="1"/>
  <c r="E9" i="3" s="1"/>
  <c r="M19" i="3" l="1"/>
  <c r="M27" i="3" s="1"/>
  <c r="C10" i="3" l="1"/>
  <c r="C9" i="3" s="1"/>
  <c r="M9" i="3" l="1"/>
  <c r="L19" i="3"/>
  <c r="L9" i="3" l="1"/>
  <c r="L10" i="3"/>
  <c r="AU16" i="17" l="1"/>
  <c r="AU15" i="17"/>
  <c r="AT15" i="17"/>
  <c r="AR15" i="17"/>
  <c r="AQ15" i="17"/>
  <c r="AU14" i="17"/>
  <c r="AT14" i="17"/>
  <c r="AR14" i="17"/>
  <c r="AQ14" i="17"/>
  <c r="AO13" i="17"/>
  <c r="AN13" i="17"/>
  <c r="AM13" i="17"/>
  <c r="AL13" i="17"/>
  <c r="AK13" i="17"/>
  <c r="AJ13" i="17"/>
  <c r="AI13" i="17"/>
  <c r="AH13" i="17"/>
  <c r="AG13" i="17"/>
  <c r="AF13" i="17"/>
  <c r="AE13" i="17"/>
  <c r="AD13" i="17"/>
  <c r="AD12" i="17" s="1"/>
  <c r="AC13" i="17"/>
  <c r="AC12" i="17" s="1"/>
  <c r="AB13" i="17"/>
  <c r="AB12" i="17" s="1"/>
  <c r="AA13" i="17"/>
  <c r="Z13" i="17"/>
  <c r="Y13" i="17"/>
  <c r="X13" i="17"/>
  <c r="X12" i="17" s="1"/>
  <c r="W13" i="17"/>
  <c r="W12" i="17" s="1"/>
  <c r="V13" i="17"/>
  <c r="AT13" i="17" s="1"/>
  <c r="U13" i="17"/>
  <c r="U12" i="17" s="1"/>
  <c r="T13" i="17"/>
  <c r="T12" i="17" s="1"/>
  <c r="S13" i="17"/>
  <c r="S12" i="17" s="1"/>
  <c r="R13" i="17"/>
  <c r="AU13" i="17" s="1"/>
  <c r="Q13" i="17"/>
  <c r="P13" i="17"/>
  <c r="P12" i="17" s="1"/>
  <c r="O13" i="17"/>
  <c r="O12" i="17" s="1"/>
  <c r="N13" i="17"/>
  <c r="M13" i="17"/>
  <c r="M12" i="17" s="1"/>
  <c r="L13" i="17"/>
  <c r="K13" i="17"/>
  <c r="K12" i="17" s="1"/>
  <c r="J13" i="17"/>
  <c r="J12" i="17" s="1"/>
  <c r="I13" i="17"/>
  <c r="I12" i="17" s="1"/>
  <c r="H13" i="17"/>
  <c r="H12" i="17" s="1"/>
  <c r="G13" i="17"/>
  <c r="G12" i="17" s="1"/>
  <c r="F13" i="17"/>
  <c r="E13" i="17"/>
  <c r="D13" i="17"/>
  <c r="AA12" i="17"/>
  <c r="AN12" i="17"/>
  <c r="AJ12" i="17"/>
  <c r="L12" i="17"/>
  <c r="AL12" i="17"/>
  <c r="Z12" i="17"/>
  <c r="N12" i="17"/>
  <c r="AO12" i="17"/>
  <c r="AK12" i="17"/>
  <c r="AI12" i="17"/>
  <c r="Y12" i="17"/>
  <c r="Q12" i="17"/>
  <c r="AT11" i="17"/>
  <c r="A3" i="17"/>
  <c r="V12" i="17" l="1"/>
  <c r="AR13" i="17"/>
  <c r="AQ13" i="17"/>
  <c r="AM12" i="17" l="1"/>
  <c r="AS11" i="17" s="1"/>
  <c r="AF12" i="17"/>
  <c r="AE12" i="17"/>
  <c r="R12" i="17" l="1"/>
  <c r="AU12" i="17" s="1"/>
  <c r="AH12" i="17" l="1"/>
  <c r="AQ12" i="17" s="1"/>
  <c r="AT12" i="17"/>
  <c r="AG12" i="17"/>
  <c r="AR12" i="17" l="1"/>
  <c r="AE47" i="15" l="1"/>
  <c r="R102" i="16" l="1"/>
  <c r="S102" i="16"/>
  <c r="T102" i="16"/>
  <c r="U102" i="16"/>
  <c r="V102" i="16"/>
  <c r="W102" i="16"/>
  <c r="AU110" i="16"/>
  <c r="AU109" i="16"/>
  <c r="AU108" i="16"/>
  <c r="AU107" i="16"/>
  <c r="AU106" i="16"/>
  <c r="AU105" i="16"/>
  <c r="AU104" i="16"/>
  <c r="AT104" i="16"/>
  <c r="AR104" i="16"/>
  <c r="AQ104" i="16"/>
  <c r="AU103" i="16"/>
  <c r="AT103" i="16"/>
  <c r="AR103" i="16"/>
  <c r="AQ103" i="16"/>
  <c r="AU102" i="16"/>
  <c r="AO102" i="16"/>
  <c r="AN102" i="16"/>
  <c r="AM102" i="16"/>
  <c r="AQ102" i="16" s="1"/>
  <c r="AL102" i="16"/>
  <c r="AK102" i="16"/>
  <c r="AJ102" i="16"/>
  <c r="AI102" i="16"/>
  <c r="AH102" i="16"/>
  <c r="AG102" i="16"/>
  <c r="AR102" i="16" s="1"/>
  <c r="AF102" i="16"/>
  <c r="AE102" i="16"/>
  <c r="AD102" i="16"/>
  <c r="AC102" i="16"/>
  <c r="AB102" i="16"/>
  <c r="AA102" i="16"/>
  <c r="Z102" i="16"/>
  <c r="Y102" i="16"/>
  <c r="X102" i="16"/>
  <c r="AT102" i="16"/>
  <c r="Q102" i="16"/>
  <c r="P102" i="16"/>
  <c r="O102" i="16"/>
  <c r="N102" i="16"/>
  <c r="M102" i="16"/>
  <c r="L102" i="16"/>
  <c r="K102" i="16"/>
  <c r="J102" i="16"/>
  <c r="I102" i="16"/>
  <c r="H102" i="16"/>
  <c r="G102" i="16"/>
  <c r="F102" i="16"/>
  <c r="E102" i="16"/>
  <c r="D102" i="16"/>
  <c r="AU101" i="16"/>
  <c r="AU100" i="16"/>
  <c r="AT100" i="16"/>
  <c r="AR100" i="16"/>
  <c r="AQ100" i="16"/>
  <c r="AU99" i="16"/>
  <c r="AT99" i="16"/>
  <c r="AR99" i="16"/>
  <c r="AQ99" i="16"/>
  <c r="AO98" i="16"/>
  <c r="AN98" i="16"/>
  <c r="AM98" i="16"/>
  <c r="AL98" i="16"/>
  <c r="AK98" i="16"/>
  <c r="AJ98" i="16"/>
  <c r="AI98" i="16"/>
  <c r="AH98" i="16"/>
  <c r="AQ98" i="16" s="1"/>
  <c r="AG98" i="16"/>
  <c r="AR98" i="16" s="1"/>
  <c r="AF98" i="16"/>
  <c r="AE98" i="16"/>
  <c r="AD98" i="16"/>
  <c r="AC98" i="16"/>
  <c r="AB98" i="16"/>
  <c r="AA98" i="16"/>
  <c r="Z98" i="16"/>
  <c r="Y98" i="16"/>
  <c r="X98" i="16"/>
  <c r="W98" i="16"/>
  <c r="V98" i="16"/>
  <c r="AT98" i="16" s="1"/>
  <c r="U98" i="16"/>
  <c r="T98" i="16"/>
  <c r="S98" i="16"/>
  <c r="R98" i="16"/>
  <c r="AU98" i="16" s="1"/>
  <c r="Q98" i="16"/>
  <c r="P98" i="16"/>
  <c r="O98" i="16"/>
  <c r="N98" i="16"/>
  <c r="M98" i="16"/>
  <c r="L98" i="16"/>
  <c r="K98" i="16"/>
  <c r="J98" i="16"/>
  <c r="I98" i="16"/>
  <c r="H98" i="16"/>
  <c r="G98" i="16"/>
  <c r="F98" i="16"/>
  <c r="E98" i="16"/>
  <c r="D98" i="16"/>
  <c r="AU97" i="16"/>
  <c r="AT97" i="16"/>
  <c r="AR97" i="16"/>
  <c r="AQ97" i="16"/>
  <c r="AF97" i="16"/>
  <c r="AE97" i="16"/>
  <c r="AD97" i="16"/>
  <c r="AU96" i="16"/>
  <c r="AT96" i="16"/>
  <c r="AQ96" i="16"/>
  <c r="AE96" i="16"/>
  <c r="AE95" i="16" s="1"/>
  <c r="AD96" i="16"/>
  <c r="AO95" i="16"/>
  <c r="AN95" i="16"/>
  <c r="AM95" i="16"/>
  <c r="AL95" i="16"/>
  <c r="AK95" i="16"/>
  <c r="AJ95" i="16"/>
  <c r="AI95" i="16"/>
  <c r="AH95" i="16"/>
  <c r="AD95" i="16"/>
  <c r="AC95" i="16"/>
  <c r="AB95" i="16"/>
  <c r="AA95" i="16"/>
  <c r="Z95" i="16"/>
  <c r="Y95" i="16"/>
  <c r="X95" i="16"/>
  <c r="W95" i="16"/>
  <c r="V95" i="16"/>
  <c r="AT95" i="16" s="1"/>
  <c r="U95" i="16"/>
  <c r="T95" i="16"/>
  <c r="S95" i="16"/>
  <c r="R95" i="16"/>
  <c r="AU95" i="16" s="1"/>
  <c r="Q95" i="16"/>
  <c r="P95" i="16"/>
  <c r="O95" i="16"/>
  <c r="N95" i="16"/>
  <c r="M95" i="16"/>
  <c r="L95" i="16"/>
  <c r="K95" i="16"/>
  <c r="J95" i="16"/>
  <c r="I95" i="16"/>
  <c r="H95" i="16"/>
  <c r="G95" i="16"/>
  <c r="AU94" i="16"/>
  <c r="AH94" i="16"/>
  <c r="AR94" i="16" s="1"/>
  <c r="AO93" i="16"/>
  <c r="AN93" i="16"/>
  <c r="AM93" i="16"/>
  <c r="AL93" i="16"/>
  <c r="AK93" i="16"/>
  <c r="AJ93" i="16"/>
  <c r="AI93" i="16"/>
  <c r="AH93" i="16"/>
  <c r="AQ93" i="16" s="1"/>
  <c r="AG93" i="16"/>
  <c r="AF93" i="16"/>
  <c r="AE93" i="16"/>
  <c r="AD93" i="16"/>
  <c r="AC93" i="16"/>
  <c r="AB93" i="16"/>
  <c r="AA93" i="16"/>
  <c r="Z93" i="16"/>
  <c r="Y93" i="16"/>
  <c r="X93" i="16"/>
  <c r="W93" i="16"/>
  <c r="V93" i="16"/>
  <c r="AT93" i="16" s="1"/>
  <c r="U93" i="16"/>
  <c r="T93" i="16"/>
  <c r="S93" i="16"/>
  <c r="R93" i="16"/>
  <c r="AU93" i="16" s="1"/>
  <c r="Q93" i="16"/>
  <c r="P93" i="16"/>
  <c r="O93" i="16"/>
  <c r="N93" i="16"/>
  <c r="M93" i="16"/>
  <c r="L93" i="16"/>
  <c r="K93" i="16"/>
  <c r="J93" i="16"/>
  <c r="I93" i="16"/>
  <c r="H93" i="16"/>
  <c r="G93" i="16"/>
  <c r="AU92" i="16"/>
  <c r="AH92" i="16"/>
  <c r="AR92" i="16" s="1"/>
  <c r="AO91" i="16"/>
  <c r="AN91" i="16"/>
  <c r="AM91" i="16"/>
  <c r="AL91" i="16"/>
  <c r="AK91" i="16"/>
  <c r="AJ91" i="16"/>
  <c r="AI91" i="16"/>
  <c r="AH91" i="16"/>
  <c r="AQ91" i="16" s="1"/>
  <c r="AG91" i="16"/>
  <c r="AF91" i="16"/>
  <c r="AE91" i="16"/>
  <c r="AD91" i="16"/>
  <c r="AC91" i="16"/>
  <c r="AB91" i="16"/>
  <c r="AA91" i="16"/>
  <c r="Z91" i="16"/>
  <c r="Y91" i="16"/>
  <c r="X91" i="16"/>
  <c r="W91" i="16"/>
  <c r="V91" i="16"/>
  <c r="AT91" i="16" s="1"/>
  <c r="U91" i="16"/>
  <c r="T91" i="16"/>
  <c r="S91" i="16"/>
  <c r="R91" i="16"/>
  <c r="AU91" i="16" s="1"/>
  <c r="Q91" i="16"/>
  <c r="P91" i="16"/>
  <c r="O91" i="16"/>
  <c r="N91" i="16"/>
  <c r="M91" i="16"/>
  <c r="L91" i="16"/>
  <c r="K91" i="16"/>
  <c r="J91" i="16"/>
  <c r="I91" i="16"/>
  <c r="H91" i="16"/>
  <c r="G91" i="16"/>
  <c r="AU90" i="16"/>
  <c r="AG90" i="16"/>
  <c r="AH90" i="16" s="1"/>
  <c r="AE90" i="16"/>
  <c r="AD90" i="16"/>
  <c r="AD89" i="16" s="1"/>
  <c r="AO89" i="16"/>
  <c r="AN89" i="16"/>
  <c r="AM89" i="16"/>
  <c r="AL89" i="16"/>
  <c r="AK89" i="16"/>
  <c r="AJ89" i="16"/>
  <c r="AI89" i="16"/>
  <c r="AF89" i="16"/>
  <c r="AE89" i="16"/>
  <c r="AC89" i="16"/>
  <c r="AB89" i="16"/>
  <c r="AA89" i="16"/>
  <c r="Z89" i="16"/>
  <c r="Y89" i="16"/>
  <c r="X89" i="16"/>
  <c r="W89" i="16"/>
  <c r="V89" i="16"/>
  <c r="U89" i="16"/>
  <c r="T89" i="16"/>
  <c r="S89" i="16"/>
  <c r="R89" i="16"/>
  <c r="AU89" i="16" s="1"/>
  <c r="Q89" i="16"/>
  <c r="P89" i="16"/>
  <c r="O89" i="16"/>
  <c r="N89" i="16"/>
  <c r="M89" i="16"/>
  <c r="L89" i="16"/>
  <c r="K89" i="16"/>
  <c r="J89" i="16"/>
  <c r="I89" i="16"/>
  <c r="H89" i="16"/>
  <c r="G89" i="16"/>
  <c r="AU88" i="16"/>
  <c r="AE88" i="16"/>
  <c r="AD88" i="16"/>
  <c r="AF88" i="16" s="1"/>
  <c r="AG88" i="16" s="1"/>
  <c r="AU86" i="16"/>
  <c r="AE86" i="16"/>
  <c r="AD86" i="16"/>
  <c r="AU83" i="16"/>
  <c r="AH83" i="16"/>
  <c r="AR83" i="16" s="1"/>
  <c r="AE83" i="16"/>
  <c r="AD83" i="16"/>
  <c r="AF83" i="16" s="1"/>
  <c r="AO82" i="16"/>
  <c r="AN82" i="16"/>
  <c r="AM82" i="16"/>
  <c r="AL82" i="16"/>
  <c r="AK82" i="16"/>
  <c r="AJ82" i="16"/>
  <c r="AI82" i="16"/>
  <c r="AE82" i="16"/>
  <c r="AC82" i="16"/>
  <c r="AB82" i="16"/>
  <c r="AA82" i="16"/>
  <c r="Z82" i="16"/>
  <c r="Y82" i="16"/>
  <c r="X82" i="16"/>
  <c r="W82" i="16"/>
  <c r="V82" i="16"/>
  <c r="U82" i="16"/>
  <c r="T82" i="16"/>
  <c r="S82" i="16"/>
  <c r="R82" i="16"/>
  <c r="AU82" i="16" s="1"/>
  <c r="Q82" i="16"/>
  <c r="P82" i="16"/>
  <c r="O82" i="16"/>
  <c r="N82" i="16"/>
  <c r="M82" i="16"/>
  <c r="L82" i="16"/>
  <c r="K82" i="16"/>
  <c r="J82" i="16"/>
  <c r="I82" i="16"/>
  <c r="H82" i="16"/>
  <c r="G82" i="16"/>
  <c r="AU81" i="16"/>
  <c r="AT81" i="16"/>
  <c r="AR81" i="16"/>
  <c r="AO81" i="16"/>
  <c r="AN81" i="16"/>
  <c r="AM81" i="16"/>
  <c r="AQ81" i="16" s="1"/>
  <c r="AL81" i="16"/>
  <c r="AK81" i="16"/>
  <c r="AJ81" i="16"/>
  <c r="AU80" i="16"/>
  <c r="AE80" i="16"/>
  <c r="AD80" i="16"/>
  <c r="AD79" i="16" s="1"/>
  <c r="AU79" i="16"/>
  <c r="AO79" i="16"/>
  <c r="AN79" i="16"/>
  <c r="AM79" i="16"/>
  <c r="AL79" i="16"/>
  <c r="AK79" i="16"/>
  <c r="AJ79" i="16"/>
  <c r="AI79" i="16"/>
  <c r="AE79" i="16"/>
  <c r="AC79" i="16"/>
  <c r="AB79" i="16"/>
  <c r="AA79" i="16"/>
  <c r="Z79" i="16"/>
  <c r="Y79" i="16"/>
  <c r="X79" i="16"/>
  <c r="W79" i="16"/>
  <c r="V79" i="16"/>
  <c r="U79" i="16"/>
  <c r="T79" i="16"/>
  <c r="S79" i="16"/>
  <c r="R79" i="16"/>
  <c r="Q79" i="16"/>
  <c r="P79" i="16"/>
  <c r="O79" i="16"/>
  <c r="N79" i="16"/>
  <c r="M79" i="16"/>
  <c r="L79" i="16"/>
  <c r="K79" i="16"/>
  <c r="J79" i="16"/>
  <c r="I79" i="16"/>
  <c r="H79" i="16"/>
  <c r="G79" i="16"/>
  <c r="AU78" i="16"/>
  <c r="AH78" i="16"/>
  <c r="AR78" i="16" s="1"/>
  <c r="AE78" i="16"/>
  <c r="AD78" i="16"/>
  <c r="AF78" i="16" s="1"/>
  <c r="AF77" i="16" s="1"/>
  <c r="AF76" i="16" s="1"/>
  <c r="P78" i="16"/>
  <c r="P77" i="16" s="1"/>
  <c r="P76" i="16" s="1"/>
  <c r="P71" i="16" s="1"/>
  <c r="O78" i="16"/>
  <c r="O77" i="16" s="1"/>
  <c r="AO77" i="16"/>
  <c r="AN77" i="16"/>
  <c r="AN76" i="16" s="1"/>
  <c r="AM77" i="16"/>
  <c r="AL77" i="16"/>
  <c r="AL76" i="16" s="1"/>
  <c r="AK77" i="16"/>
  <c r="AJ77" i="16"/>
  <c r="AJ76" i="16" s="1"/>
  <c r="AI77" i="16"/>
  <c r="AI76" i="16" s="1"/>
  <c r="AG77" i="16"/>
  <c r="AE77" i="16"/>
  <c r="AD77" i="16"/>
  <c r="AD76" i="16" s="1"/>
  <c r="AC77" i="16"/>
  <c r="AB77" i="16"/>
  <c r="AB76" i="16" s="1"/>
  <c r="AA77" i="16"/>
  <c r="AA76" i="16" s="1"/>
  <c r="Z77" i="16"/>
  <c r="Z76" i="16" s="1"/>
  <c r="Y77" i="16"/>
  <c r="X77" i="16"/>
  <c r="X76" i="16" s="1"/>
  <c r="W77" i="16"/>
  <c r="V77" i="16"/>
  <c r="V76" i="16" s="1"/>
  <c r="U77" i="16"/>
  <c r="T77" i="16"/>
  <c r="T76" i="16" s="1"/>
  <c r="S77" i="16"/>
  <c r="S76" i="16" s="1"/>
  <c r="R77" i="16"/>
  <c r="Q77" i="16"/>
  <c r="N77" i="16"/>
  <c r="N76" i="16" s="1"/>
  <c r="M77" i="16"/>
  <c r="M76" i="16" s="1"/>
  <c r="L77" i="16"/>
  <c r="L76" i="16" s="1"/>
  <c r="K77" i="16"/>
  <c r="J77" i="16"/>
  <c r="J76" i="16" s="1"/>
  <c r="I77" i="16"/>
  <c r="I76" i="16" s="1"/>
  <c r="H77" i="16"/>
  <c r="H76" i="16" s="1"/>
  <c r="G77" i="16"/>
  <c r="AO76" i="16"/>
  <c r="AM76" i="16"/>
  <c r="AK76" i="16"/>
  <c r="AG76" i="16"/>
  <c r="AE76" i="16"/>
  <c r="AC76" i="16"/>
  <c r="Y76" i="16"/>
  <c r="W76" i="16"/>
  <c r="U76" i="16"/>
  <c r="Q76" i="16"/>
  <c r="O76" i="16"/>
  <c r="K76" i="16"/>
  <c r="G76" i="16"/>
  <c r="P75" i="16"/>
  <c r="O75" i="16"/>
  <c r="AU74" i="16"/>
  <c r="AE74" i="16"/>
  <c r="AE73" i="16" s="1"/>
  <c r="AE72" i="16" s="1"/>
  <c r="AE71" i="16" s="1"/>
  <c r="AD74" i="16"/>
  <c r="AO73" i="16"/>
  <c r="AO72" i="16" s="1"/>
  <c r="AO71" i="16" s="1"/>
  <c r="AN73" i="16"/>
  <c r="AN72" i="16" s="1"/>
  <c r="AN71" i="16" s="1"/>
  <c r="AM73" i="16"/>
  <c r="AM72" i="16" s="1"/>
  <c r="AL73" i="16"/>
  <c r="AK73" i="16"/>
  <c r="AK72" i="16" s="1"/>
  <c r="AK71" i="16" s="1"/>
  <c r="AJ73" i="16"/>
  <c r="AJ72" i="16" s="1"/>
  <c r="AJ71" i="16" s="1"/>
  <c r="AI73" i="16"/>
  <c r="AI72" i="16" s="1"/>
  <c r="AD73" i="16"/>
  <c r="AD72" i="16" s="1"/>
  <c r="AD71" i="16" s="1"/>
  <c r="AC73" i="16"/>
  <c r="AC72" i="16" s="1"/>
  <c r="AC71" i="16" s="1"/>
  <c r="AB73" i="16"/>
  <c r="AA73" i="16"/>
  <c r="AA72" i="16" s="1"/>
  <c r="Z73" i="16"/>
  <c r="Y73" i="16"/>
  <c r="Y72" i="16" s="1"/>
  <c r="Y71" i="16" s="1"/>
  <c r="X73" i="16"/>
  <c r="W73" i="16"/>
  <c r="W72" i="16" s="1"/>
  <c r="V73" i="16"/>
  <c r="V72" i="16" s="1"/>
  <c r="V71" i="16" s="1"/>
  <c r="U73" i="16"/>
  <c r="U72" i="16" s="1"/>
  <c r="U71" i="16" s="1"/>
  <c r="T73" i="16"/>
  <c r="S73" i="16"/>
  <c r="S72" i="16" s="1"/>
  <c r="R73" i="16"/>
  <c r="AU73" i="16" s="1"/>
  <c r="Q73" i="16"/>
  <c r="Q72" i="16" s="1"/>
  <c r="Q71" i="16" s="1"/>
  <c r="P73" i="16"/>
  <c r="O73" i="16"/>
  <c r="O72" i="16" s="1"/>
  <c r="N73" i="16"/>
  <c r="N72" i="16" s="1"/>
  <c r="N71" i="16" s="1"/>
  <c r="M73" i="16"/>
  <c r="M72" i="16" s="1"/>
  <c r="L73" i="16"/>
  <c r="K73" i="16"/>
  <c r="J73" i="16"/>
  <c r="J72" i="16" s="1"/>
  <c r="J71" i="16" s="1"/>
  <c r="I73" i="16"/>
  <c r="I72" i="16" s="1"/>
  <c r="I71" i="16" s="1"/>
  <c r="H73" i="16"/>
  <c r="G73" i="16"/>
  <c r="AL72" i="16"/>
  <c r="AL71" i="16" s="1"/>
  <c r="AB72" i="16"/>
  <c r="AB71" i="16" s="1"/>
  <c r="Z72" i="16"/>
  <c r="Z71" i="16" s="1"/>
  <c r="X72" i="16"/>
  <c r="T72" i="16"/>
  <c r="T71" i="16" s="1"/>
  <c r="R72" i="16"/>
  <c r="P72" i="16"/>
  <c r="L72" i="16"/>
  <c r="K72" i="16"/>
  <c r="K71" i="16" s="1"/>
  <c r="H72" i="16"/>
  <c r="H71" i="16" s="1"/>
  <c r="G72" i="16"/>
  <c r="G71" i="16" s="1"/>
  <c r="X71" i="16"/>
  <c r="L71" i="16"/>
  <c r="AE70" i="16"/>
  <c r="AE69" i="16" s="1"/>
  <c r="AE68" i="16" s="1"/>
  <c r="AE67" i="16" s="1"/>
  <c r="AD70" i="16"/>
  <c r="V70" i="16"/>
  <c r="U70" i="16"/>
  <c r="U69" i="16" s="1"/>
  <c r="U68" i="16" s="1"/>
  <c r="U67" i="16" s="1"/>
  <c r="R70" i="16"/>
  <c r="R69" i="16" s="1"/>
  <c r="Q70" i="16"/>
  <c r="J70" i="16"/>
  <c r="AS69" i="16"/>
  <c r="AS68" i="16" s="1"/>
  <c r="AS67" i="16" s="1"/>
  <c r="AP69" i="16"/>
  <c r="AO69" i="16"/>
  <c r="AO68" i="16" s="1"/>
  <c r="AO67" i="16" s="1"/>
  <c r="AN69" i="16"/>
  <c r="AN68" i="16" s="1"/>
  <c r="AN67" i="16" s="1"/>
  <c r="AM69" i="16"/>
  <c r="AM68" i="16" s="1"/>
  <c r="AM67" i="16" s="1"/>
  <c r="AL69" i="16"/>
  <c r="AK69" i="16"/>
  <c r="AK68" i="16" s="1"/>
  <c r="AK67" i="16" s="1"/>
  <c r="AJ69" i="16"/>
  <c r="AI69" i="16"/>
  <c r="AI68" i="16" s="1"/>
  <c r="AI67" i="16" s="1"/>
  <c r="AC69" i="16"/>
  <c r="AC68" i="16" s="1"/>
  <c r="AC67" i="16" s="1"/>
  <c r="AB69" i="16"/>
  <c r="AB68" i="16" s="1"/>
  <c r="AB67" i="16" s="1"/>
  <c r="AA69" i="16"/>
  <c r="AA68" i="16" s="1"/>
  <c r="AA67" i="16" s="1"/>
  <c r="Z69" i="16"/>
  <c r="Y69" i="16"/>
  <c r="Y68" i="16" s="1"/>
  <c r="Y67" i="16" s="1"/>
  <c r="X69" i="16"/>
  <c r="W69" i="16"/>
  <c r="W68" i="16" s="1"/>
  <c r="W67" i="16" s="1"/>
  <c r="V69" i="16"/>
  <c r="T69" i="16"/>
  <c r="T68" i="16" s="1"/>
  <c r="T67" i="16" s="1"/>
  <c r="S69" i="16"/>
  <c r="S68" i="16" s="1"/>
  <c r="S67" i="16" s="1"/>
  <c r="Q69" i="16"/>
  <c r="Q68" i="16" s="1"/>
  <c r="Q67" i="16" s="1"/>
  <c r="P69" i="16"/>
  <c r="O69" i="16"/>
  <c r="O68" i="16" s="1"/>
  <c r="O67" i="16" s="1"/>
  <c r="N69" i="16"/>
  <c r="M69" i="16"/>
  <c r="M68" i="16" s="1"/>
  <c r="M67" i="16" s="1"/>
  <c r="L69" i="16"/>
  <c r="L68" i="16" s="1"/>
  <c r="L67" i="16" s="1"/>
  <c r="K69" i="16"/>
  <c r="K68" i="16" s="1"/>
  <c r="K67" i="16" s="1"/>
  <c r="J69" i="16"/>
  <c r="I69" i="16"/>
  <c r="I68" i="16" s="1"/>
  <c r="I67" i="16" s="1"/>
  <c r="H69" i="16"/>
  <c r="G69" i="16"/>
  <c r="G68" i="16" s="1"/>
  <c r="G67" i="16" s="1"/>
  <c r="AP68" i="16"/>
  <c r="AP67" i="16" s="1"/>
  <c r="AL68" i="16"/>
  <c r="AL67" i="16" s="1"/>
  <c r="AJ68" i="16"/>
  <c r="AJ67" i="16" s="1"/>
  <c r="Z68" i="16"/>
  <c r="Z67" i="16" s="1"/>
  <c r="X68" i="16"/>
  <c r="X67" i="16" s="1"/>
  <c r="V68" i="16"/>
  <c r="P68" i="16"/>
  <c r="P67" i="16" s="1"/>
  <c r="N68" i="16"/>
  <c r="N67" i="16" s="1"/>
  <c r="J68" i="16"/>
  <c r="J67" i="16" s="1"/>
  <c r="H68" i="16"/>
  <c r="H67" i="16" s="1"/>
  <c r="AU66" i="16"/>
  <c r="AT66" i="16"/>
  <c r="AR66" i="16"/>
  <c r="AQ66" i="16"/>
  <c r="AE66" i="16"/>
  <c r="AD66" i="16"/>
  <c r="AP65" i="16"/>
  <c r="AP64" i="16" s="1"/>
  <c r="AO65" i="16"/>
  <c r="AO64" i="16" s="1"/>
  <c r="AN65" i="16"/>
  <c r="AM65" i="16"/>
  <c r="AL65" i="16"/>
  <c r="AL64" i="16" s="1"/>
  <c r="AK65" i="16"/>
  <c r="AK64" i="16" s="1"/>
  <c r="AJ65" i="16"/>
  <c r="AJ64" i="16" s="1"/>
  <c r="AH65" i="16"/>
  <c r="AQ65" i="16" s="1"/>
  <c r="AG65" i="16"/>
  <c r="AG64" i="16" s="1"/>
  <c r="AE65" i="16"/>
  <c r="AE64" i="16" s="1"/>
  <c r="AD65" i="16"/>
  <c r="AC65" i="16"/>
  <c r="AC64" i="16" s="1"/>
  <c r="AB65" i="16"/>
  <c r="AA65" i="16"/>
  <c r="AA64" i="16" s="1"/>
  <c r="Z65" i="16"/>
  <c r="Y65" i="16"/>
  <c r="Y64" i="16" s="1"/>
  <c r="X65" i="16"/>
  <c r="X64" i="16" s="1"/>
  <c r="W65" i="16"/>
  <c r="W64" i="16" s="1"/>
  <c r="V65" i="16"/>
  <c r="U65" i="16"/>
  <c r="U64" i="16" s="1"/>
  <c r="T65" i="16"/>
  <c r="S65" i="16"/>
  <c r="S64" i="16" s="1"/>
  <c r="R65" i="16"/>
  <c r="AU65" i="16" s="1"/>
  <c r="Q65" i="16"/>
  <c r="Q64" i="16" s="1"/>
  <c r="P65" i="16"/>
  <c r="P64" i="16" s="1"/>
  <c r="O65" i="16"/>
  <c r="O64" i="16" s="1"/>
  <c r="N65" i="16"/>
  <c r="M65" i="16"/>
  <c r="M64" i="16" s="1"/>
  <c r="L65" i="16"/>
  <c r="K65" i="16"/>
  <c r="K64" i="16" s="1"/>
  <c r="J65" i="16"/>
  <c r="I65" i="16"/>
  <c r="I64" i="16" s="1"/>
  <c r="H65" i="16"/>
  <c r="H64" i="16" s="1"/>
  <c r="G65" i="16"/>
  <c r="G64" i="16" s="1"/>
  <c r="AM64" i="16"/>
  <c r="AH64" i="16"/>
  <c r="AQ64" i="16" s="1"/>
  <c r="AD64" i="16"/>
  <c r="AB64" i="16"/>
  <c r="Z64" i="16"/>
  <c r="V64" i="16"/>
  <c r="T64" i="16"/>
  <c r="R64" i="16"/>
  <c r="AU64" i="16" s="1"/>
  <c r="N64" i="16"/>
  <c r="L64" i="16"/>
  <c r="J64" i="16"/>
  <c r="AU63" i="16"/>
  <c r="AT63" i="16"/>
  <c r="AR63" i="16"/>
  <c r="AQ63" i="16"/>
  <c r="AE63" i="16"/>
  <c r="AE62" i="16" s="1"/>
  <c r="AE61" i="16" s="1"/>
  <c r="AD63" i="16"/>
  <c r="AF63" i="16" s="1"/>
  <c r="AF62" i="16" s="1"/>
  <c r="AF61" i="16" s="1"/>
  <c r="J63" i="16"/>
  <c r="J62" i="16" s="1"/>
  <c r="J61" i="16" s="1"/>
  <c r="AO62" i="16"/>
  <c r="AN62" i="16"/>
  <c r="AM62" i="16"/>
  <c r="AR62" i="16" s="1"/>
  <c r="AL62" i="16"/>
  <c r="AL61" i="16" s="1"/>
  <c r="AK62" i="16"/>
  <c r="AJ62" i="16"/>
  <c r="AH62" i="16"/>
  <c r="AQ62" i="16" s="1"/>
  <c r="AG62" i="16"/>
  <c r="AG61" i="16" s="1"/>
  <c r="AC62" i="16"/>
  <c r="AB62" i="16"/>
  <c r="AB61" i="16" s="1"/>
  <c r="AA62" i="16"/>
  <c r="Z62" i="16"/>
  <c r="Y62" i="16"/>
  <c r="X62" i="16"/>
  <c r="X61" i="16" s="1"/>
  <c r="W62" i="16"/>
  <c r="V62" i="16"/>
  <c r="U62" i="16"/>
  <c r="T62" i="16"/>
  <c r="T61" i="16" s="1"/>
  <c r="S62" i="16"/>
  <c r="R62" i="16"/>
  <c r="AU62" i="16" s="1"/>
  <c r="Q62" i="16"/>
  <c r="P62" i="16"/>
  <c r="P61" i="16" s="1"/>
  <c r="O62" i="16"/>
  <c r="N62" i="16"/>
  <c r="M62" i="16"/>
  <c r="L62" i="16"/>
  <c r="L61" i="16" s="1"/>
  <c r="K62" i="16"/>
  <c r="I62" i="16"/>
  <c r="H62" i="16"/>
  <c r="H61" i="16" s="1"/>
  <c r="G62" i="16"/>
  <c r="AO61" i="16"/>
  <c r="AN61" i="16"/>
  <c r="AM61" i="16"/>
  <c r="AR61" i="16" s="1"/>
  <c r="AK61" i="16"/>
  <c r="AJ61" i="16"/>
  <c r="AH61" i="16"/>
  <c r="AQ61" i="16" s="1"/>
  <c r="AC61" i="16"/>
  <c r="AA61" i="16"/>
  <c r="Z61" i="16"/>
  <c r="Y61" i="16"/>
  <c r="W61" i="16"/>
  <c r="V61" i="16"/>
  <c r="U61" i="16"/>
  <c r="S61" i="16"/>
  <c r="R61" i="16"/>
  <c r="AU61" i="16" s="1"/>
  <c r="Q61" i="16"/>
  <c r="O61" i="16"/>
  <c r="N61" i="16"/>
  <c r="M61" i="16"/>
  <c r="K61" i="16"/>
  <c r="I61" i="16"/>
  <c r="G61" i="16"/>
  <c r="AR60" i="16"/>
  <c r="AE60" i="16"/>
  <c r="AD60" i="16"/>
  <c r="AF60" i="16" s="1"/>
  <c r="AF59" i="16" s="1"/>
  <c r="AF58" i="16" s="1"/>
  <c r="AF57" i="16" s="1"/>
  <c r="V60" i="16"/>
  <c r="AU60" i="16" s="1"/>
  <c r="U60" i="16"/>
  <c r="U59" i="16" s="1"/>
  <c r="U58" i="16" s="1"/>
  <c r="U57" i="16" s="1"/>
  <c r="R60" i="16"/>
  <c r="Q60" i="16"/>
  <c r="Q59" i="16" s="1"/>
  <c r="Q58" i="16" s="1"/>
  <c r="Q57" i="16" s="1"/>
  <c r="P60" i="16"/>
  <c r="O60" i="16"/>
  <c r="O59" i="16" s="1"/>
  <c r="O58" i="16" s="1"/>
  <c r="O57" i="16" s="1"/>
  <c r="J60" i="16"/>
  <c r="AP59" i="16"/>
  <c r="AP58" i="16" s="1"/>
  <c r="AP57" i="16" s="1"/>
  <c r="AO59" i="16"/>
  <c r="AO58" i="16" s="1"/>
  <c r="AO57" i="16" s="1"/>
  <c r="AN59" i="16"/>
  <c r="AM59" i="16"/>
  <c r="AM58" i="16" s="1"/>
  <c r="AL59" i="16"/>
  <c r="AL58" i="16" s="1"/>
  <c r="AL57" i="16" s="1"/>
  <c r="AK59" i="16"/>
  <c r="AK58" i="16" s="1"/>
  <c r="AK57" i="16" s="1"/>
  <c r="AJ59" i="16"/>
  <c r="AI59" i="16"/>
  <c r="AI58" i="16" s="1"/>
  <c r="AI57" i="16" s="1"/>
  <c r="AE59" i="16"/>
  <c r="AE58" i="16" s="1"/>
  <c r="AE57" i="16" s="1"/>
  <c r="AD59" i="16"/>
  <c r="AD58" i="16" s="1"/>
  <c r="AD57" i="16" s="1"/>
  <c r="AC59" i="16"/>
  <c r="AB59" i="16"/>
  <c r="AB58" i="16" s="1"/>
  <c r="AB57" i="16" s="1"/>
  <c r="AA59" i="16"/>
  <c r="AA58" i="16" s="1"/>
  <c r="AA57" i="16" s="1"/>
  <c r="Z59" i="16"/>
  <c r="Z58" i="16" s="1"/>
  <c r="Z57" i="16" s="1"/>
  <c r="Y59" i="16"/>
  <c r="X59" i="16"/>
  <c r="X58" i="16" s="1"/>
  <c r="X57" i="16" s="1"/>
  <c r="W59" i="16"/>
  <c r="W58" i="16" s="1"/>
  <c r="W57" i="16" s="1"/>
  <c r="V59" i="16"/>
  <c r="V58" i="16" s="1"/>
  <c r="V57" i="16" s="1"/>
  <c r="T59" i="16"/>
  <c r="S59" i="16"/>
  <c r="S58" i="16" s="1"/>
  <c r="S57" i="16" s="1"/>
  <c r="R59" i="16"/>
  <c r="P59" i="16"/>
  <c r="P58" i="16" s="1"/>
  <c r="P57" i="16" s="1"/>
  <c r="N59" i="16"/>
  <c r="M59" i="16"/>
  <c r="M58" i="16" s="1"/>
  <c r="M57" i="16" s="1"/>
  <c r="L59" i="16"/>
  <c r="L58" i="16" s="1"/>
  <c r="L57" i="16" s="1"/>
  <c r="K59" i="16"/>
  <c r="K58" i="16" s="1"/>
  <c r="K57" i="16" s="1"/>
  <c r="J59" i="16"/>
  <c r="I59" i="16"/>
  <c r="I58" i="16" s="1"/>
  <c r="I57" i="16" s="1"/>
  <c r="H59" i="16"/>
  <c r="H58" i="16" s="1"/>
  <c r="H57" i="16" s="1"/>
  <c r="G59" i="16"/>
  <c r="G58" i="16" s="1"/>
  <c r="G57" i="16" s="1"/>
  <c r="AN58" i="16"/>
  <c r="AN57" i="16" s="1"/>
  <c r="AJ58" i="16"/>
  <c r="AJ57" i="16" s="1"/>
  <c r="AC58" i="16"/>
  <c r="AC57" i="16" s="1"/>
  <c r="Y58" i="16"/>
  <c r="Y57" i="16" s="1"/>
  <c r="T58" i="16"/>
  <c r="T57" i="16" s="1"/>
  <c r="N58" i="16"/>
  <c r="N57" i="16" s="1"/>
  <c r="J58" i="16"/>
  <c r="J57" i="16" s="1"/>
  <c r="AU56" i="16"/>
  <c r="AT56" i="16"/>
  <c r="AR56" i="16"/>
  <c r="AQ56" i="16"/>
  <c r="AE56" i="16"/>
  <c r="AE55" i="16" s="1"/>
  <c r="AD56" i="16"/>
  <c r="AF56" i="16" s="1"/>
  <c r="AF55" i="16" s="1"/>
  <c r="J56" i="16"/>
  <c r="AP55" i="16"/>
  <c r="AO55" i="16"/>
  <c r="AN55" i="16"/>
  <c r="AM55" i="16"/>
  <c r="AR55" i="16" s="1"/>
  <c r="AL55" i="16"/>
  <c r="AK55" i="16"/>
  <c r="AJ55" i="16"/>
  <c r="AI55" i="16"/>
  <c r="AH55" i="16"/>
  <c r="AQ55" i="16" s="1"/>
  <c r="AG55" i="16"/>
  <c r="AC55" i="16"/>
  <c r="AB55" i="16"/>
  <c r="AB51" i="16" s="1"/>
  <c r="AA55" i="16"/>
  <c r="Z55" i="16"/>
  <c r="Y55" i="16"/>
  <c r="Y51" i="16" s="1"/>
  <c r="X55" i="16"/>
  <c r="X51" i="16" s="1"/>
  <c r="W55" i="16"/>
  <c r="V55" i="16"/>
  <c r="U55" i="16"/>
  <c r="T55" i="16"/>
  <c r="T51" i="16" s="1"/>
  <c r="S55" i="16"/>
  <c r="R55" i="16"/>
  <c r="AU55" i="16" s="1"/>
  <c r="Q55" i="16"/>
  <c r="Q51" i="16" s="1"/>
  <c r="P55" i="16"/>
  <c r="O55" i="16"/>
  <c r="N55" i="16"/>
  <c r="M55" i="16"/>
  <c r="L55" i="16"/>
  <c r="K55" i="16"/>
  <c r="J55" i="16"/>
  <c r="I55" i="16"/>
  <c r="H55" i="16"/>
  <c r="H51" i="16" s="1"/>
  <c r="G55" i="16"/>
  <c r="AU54" i="16"/>
  <c r="AR54" i="16"/>
  <c r="AE54" i="16"/>
  <c r="AE53" i="16" s="1"/>
  <c r="AE52" i="16" s="1"/>
  <c r="AD54" i="16"/>
  <c r="P54" i="16"/>
  <c r="O54" i="16"/>
  <c r="O53" i="16" s="1"/>
  <c r="J54" i="16"/>
  <c r="I54" i="16"/>
  <c r="I53" i="16" s="1"/>
  <c r="I52" i="16" s="1"/>
  <c r="AO53" i="16"/>
  <c r="AN53" i="16"/>
  <c r="AN52" i="16" s="1"/>
  <c r="AN51" i="16" s="1"/>
  <c r="AM53" i="16"/>
  <c r="AL53" i="16"/>
  <c r="AL52" i="16" s="1"/>
  <c r="AK53" i="16"/>
  <c r="AJ53" i="16"/>
  <c r="AJ52" i="16" s="1"/>
  <c r="AJ51" i="16" s="1"/>
  <c r="AI53" i="16"/>
  <c r="AI52" i="16" s="1"/>
  <c r="AI51" i="16" s="1"/>
  <c r="AC53" i="16"/>
  <c r="AB53" i="16"/>
  <c r="AB52" i="16" s="1"/>
  <c r="AA53" i="16"/>
  <c r="AA52" i="16" s="1"/>
  <c r="AA51" i="16" s="1"/>
  <c r="Z53" i="16"/>
  <c r="Z52" i="16" s="1"/>
  <c r="Y53" i="16"/>
  <c r="X53" i="16"/>
  <c r="X52" i="16" s="1"/>
  <c r="W53" i="16"/>
  <c r="W52" i="16" s="1"/>
  <c r="W51" i="16" s="1"/>
  <c r="V53" i="16"/>
  <c r="V52" i="16" s="1"/>
  <c r="U53" i="16"/>
  <c r="T53" i="16"/>
  <c r="T52" i="16" s="1"/>
  <c r="S53" i="16"/>
  <c r="S52" i="16" s="1"/>
  <c r="S51" i="16" s="1"/>
  <c r="R53" i="16"/>
  <c r="Q53" i="16"/>
  <c r="P53" i="16"/>
  <c r="P52" i="16" s="1"/>
  <c r="P51" i="16" s="1"/>
  <c r="N53" i="16"/>
  <c r="N52" i="16" s="1"/>
  <c r="N51" i="16" s="1"/>
  <c r="M53" i="16"/>
  <c r="L53" i="16"/>
  <c r="L52" i="16" s="1"/>
  <c r="K53" i="16"/>
  <c r="K52" i="16" s="1"/>
  <c r="K51" i="16" s="1"/>
  <c r="J53" i="16"/>
  <c r="J52" i="16" s="1"/>
  <c r="J51" i="16" s="1"/>
  <c r="H53" i="16"/>
  <c r="H52" i="16" s="1"/>
  <c r="G53" i="16"/>
  <c r="AO52" i="16"/>
  <c r="AM52" i="16"/>
  <c r="AM51" i="16" s="1"/>
  <c r="AK52" i="16"/>
  <c r="AC52" i="16"/>
  <c r="AC51" i="16" s="1"/>
  <c r="Y52" i="16"/>
  <c r="U52" i="16"/>
  <c r="U51" i="16" s="1"/>
  <c r="Q52" i="16"/>
  <c r="O52" i="16"/>
  <c r="M52" i="16"/>
  <c r="G52" i="16"/>
  <c r="AL51" i="16"/>
  <c r="Z51" i="16"/>
  <c r="V51" i="16"/>
  <c r="O51" i="16"/>
  <c r="M51" i="16"/>
  <c r="G51" i="16"/>
  <c r="AU50" i="16"/>
  <c r="AR50" i="16"/>
  <c r="AE50" i="16"/>
  <c r="AD50" i="16"/>
  <c r="AF50" i="16" s="1"/>
  <c r="AF49" i="16" s="1"/>
  <c r="AF48" i="16" s="1"/>
  <c r="AO49" i="16"/>
  <c r="AO48" i="16" s="1"/>
  <c r="AN49" i="16"/>
  <c r="AN48" i="16" s="1"/>
  <c r="AM49" i="16"/>
  <c r="AR49" i="16" s="1"/>
  <c r="AL49" i="16"/>
  <c r="AL48" i="16" s="1"/>
  <c r="AK49" i="16"/>
  <c r="AK48" i="16" s="1"/>
  <c r="AJ49" i="16"/>
  <c r="AJ48" i="16" s="1"/>
  <c r="AI49" i="16"/>
  <c r="AG49" i="16"/>
  <c r="AG48" i="16" s="1"/>
  <c r="AE49" i="16"/>
  <c r="AE48" i="16" s="1"/>
  <c r="AC49" i="16"/>
  <c r="AB49" i="16"/>
  <c r="AB48" i="16" s="1"/>
  <c r="AA49" i="16"/>
  <c r="Z49" i="16"/>
  <c r="Z48" i="16" s="1"/>
  <c r="Y49" i="16"/>
  <c r="X49" i="16"/>
  <c r="X48" i="16" s="1"/>
  <c r="W49" i="16"/>
  <c r="W48" i="16" s="1"/>
  <c r="V49" i="16"/>
  <c r="V48" i="16" s="1"/>
  <c r="U49" i="16"/>
  <c r="T49" i="16"/>
  <c r="T48" i="16" s="1"/>
  <c r="S49" i="16"/>
  <c r="R49" i="16"/>
  <c r="AU49" i="16" s="1"/>
  <c r="Q49" i="16"/>
  <c r="P49" i="16"/>
  <c r="P48" i="16" s="1"/>
  <c r="O49" i="16"/>
  <c r="O48" i="16" s="1"/>
  <c r="N49" i="16"/>
  <c r="N48" i="16" s="1"/>
  <c r="M49" i="16"/>
  <c r="L49" i="16"/>
  <c r="L48" i="16" s="1"/>
  <c r="K49" i="16"/>
  <c r="J49" i="16"/>
  <c r="J48" i="16" s="1"/>
  <c r="I49" i="16"/>
  <c r="H49" i="16"/>
  <c r="H48" i="16" s="1"/>
  <c r="G49" i="16"/>
  <c r="G48" i="16" s="1"/>
  <c r="AM48" i="16"/>
  <c r="AR48" i="16" s="1"/>
  <c r="AI48" i="16"/>
  <c r="AC48" i="16"/>
  <c r="AA48" i="16"/>
  <c r="Y48" i="16"/>
  <c r="U48" i="16"/>
  <c r="S48" i="16"/>
  <c r="Q48" i="16"/>
  <c r="M48" i="16"/>
  <c r="K48" i="16"/>
  <c r="I48" i="16"/>
  <c r="AU47" i="16"/>
  <c r="AR47" i="16"/>
  <c r="AE47" i="16"/>
  <c r="AD47" i="16"/>
  <c r="AF47" i="16" s="1"/>
  <c r="AF46" i="16" s="1"/>
  <c r="AF45" i="16" s="1"/>
  <c r="AU46" i="16"/>
  <c r="AO46" i="16"/>
  <c r="AO45" i="16" s="1"/>
  <c r="AN46" i="16"/>
  <c r="AM46" i="16"/>
  <c r="AR46" i="16" s="1"/>
  <c r="AL46" i="16"/>
  <c r="AL45" i="16" s="1"/>
  <c r="AK46" i="16"/>
  <c r="AK45" i="16" s="1"/>
  <c r="AJ46" i="16"/>
  <c r="AI46" i="16"/>
  <c r="AI45" i="16" s="1"/>
  <c r="AE46" i="16"/>
  <c r="AE45" i="16" s="1"/>
  <c r="AC46" i="16"/>
  <c r="AC45" i="16" s="1"/>
  <c r="AB46" i="16"/>
  <c r="AB45" i="16" s="1"/>
  <c r="AA46" i="16"/>
  <c r="AA45" i="16" s="1"/>
  <c r="Z46" i="16"/>
  <c r="Y46" i="16"/>
  <c r="Y45" i="16" s="1"/>
  <c r="X46" i="16"/>
  <c r="W46" i="16"/>
  <c r="W45" i="16" s="1"/>
  <c r="V46" i="16"/>
  <c r="U46" i="16"/>
  <c r="U45" i="16" s="1"/>
  <c r="T46" i="16"/>
  <c r="T45" i="16" s="1"/>
  <c r="S46" i="16"/>
  <c r="S45" i="16" s="1"/>
  <c r="R46" i="16"/>
  <c r="Q46" i="16"/>
  <c r="Q45" i="16" s="1"/>
  <c r="P46" i="16"/>
  <c r="O46" i="16"/>
  <c r="O45" i="16" s="1"/>
  <c r="N46" i="16"/>
  <c r="M46" i="16"/>
  <c r="M45" i="16" s="1"/>
  <c r="L46" i="16"/>
  <c r="L45" i="16" s="1"/>
  <c r="K46" i="16"/>
  <c r="K45" i="16" s="1"/>
  <c r="J46" i="16"/>
  <c r="I46" i="16"/>
  <c r="I45" i="16" s="1"/>
  <c r="H46" i="16"/>
  <c r="G46" i="16"/>
  <c r="G45" i="16" s="1"/>
  <c r="AN45" i="16"/>
  <c r="AJ45" i="16"/>
  <c r="Z45" i="16"/>
  <c r="X45" i="16"/>
  <c r="V45" i="16"/>
  <c r="R45" i="16"/>
  <c r="AU45" i="16" s="1"/>
  <c r="P45" i="16"/>
  <c r="N45" i="16"/>
  <c r="J45" i="16"/>
  <c r="H45" i="16"/>
  <c r="AU44" i="16"/>
  <c r="AR44" i="16"/>
  <c r="AE44" i="16"/>
  <c r="AD44" i="16"/>
  <c r="AF44" i="16" s="1"/>
  <c r="AF43" i="16" s="1"/>
  <c r="AO43" i="16"/>
  <c r="AN43" i="16"/>
  <c r="AM43" i="16"/>
  <c r="AR43" i="16" s="1"/>
  <c r="AL43" i="16"/>
  <c r="AK43" i="16"/>
  <c r="AJ43" i="16"/>
  <c r="AI43" i="16"/>
  <c r="AE43" i="16"/>
  <c r="AC43" i="16"/>
  <c r="AB43" i="16"/>
  <c r="AA43" i="16"/>
  <c r="Z43" i="16"/>
  <c r="Y43" i="16"/>
  <c r="X43" i="16"/>
  <c r="W43" i="16"/>
  <c r="V43" i="16"/>
  <c r="U43" i="16"/>
  <c r="T43" i="16"/>
  <c r="S43" i="16"/>
  <c r="R43" i="16"/>
  <c r="AU43" i="16" s="1"/>
  <c r="Q43" i="16"/>
  <c r="P43" i="16"/>
  <c r="O43" i="16"/>
  <c r="N43" i="16"/>
  <c r="M43" i="16"/>
  <c r="L43" i="16"/>
  <c r="K43" i="16"/>
  <c r="J43" i="16"/>
  <c r="I43" i="16"/>
  <c r="H43" i="16"/>
  <c r="H28" i="16" s="1"/>
  <c r="G43" i="16"/>
  <c r="AU42" i="16"/>
  <c r="AT42" i="16"/>
  <c r="AR42" i="16"/>
  <c r="AQ42" i="16"/>
  <c r="AF42" i="16"/>
  <c r="AD42" i="16"/>
  <c r="AU41" i="16"/>
  <c r="AR41" i="16"/>
  <c r="AH41" i="16"/>
  <c r="AT41" i="16" s="1"/>
  <c r="AE41" i="16"/>
  <c r="AD41" i="16"/>
  <c r="AF41" i="16" s="1"/>
  <c r="N41" i="16"/>
  <c r="M41" i="16"/>
  <c r="J41" i="16"/>
  <c r="I41" i="16"/>
  <c r="AU40" i="16"/>
  <c r="AT40" i="16"/>
  <c r="AR40" i="16"/>
  <c r="AQ40" i="16"/>
  <c r="AF40" i="16"/>
  <c r="AD40" i="16"/>
  <c r="AU39" i="16"/>
  <c r="AR39" i="16"/>
  <c r="AH39" i="16"/>
  <c r="AT39" i="16" s="1"/>
  <c r="AD39" i="16"/>
  <c r="AF39" i="16" s="1"/>
  <c r="AU38" i="16"/>
  <c r="AR38" i="16"/>
  <c r="AD38" i="16"/>
  <c r="AG38" i="16" s="1"/>
  <c r="AH38" i="16" s="1"/>
  <c r="N37" i="16"/>
  <c r="J37" i="16"/>
  <c r="AU36" i="16"/>
  <c r="AR36" i="16"/>
  <c r="AG36" i="16"/>
  <c r="AH36" i="16" s="1"/>
  <c r="AE36" i="16"/>
  <c r="AD36" i="16"/>
  <c r="AF36" i="16" s="1"/>
  <c r="AU35" i="16"/>
  <c r="AR35" i="16"/>
  <c r="AE35" i="16"/>
  <c r="AD35" i="16"/>
  <c r="AF35" i="16" s="1"/>
  <c r="AG35" i="16" s="1"/>
  <c r="AH35" i="16" s="1"/>
  <c r="N35" i="16"/>
  <c r="M35" i="16"/>
  <c r="J35" i="16"/>
  <c r="I35" i="16"/>
  <c r="AU34" i="16"/>
  <c r="AR34" i="16"/>
  <c r="AE34" i="16"/>
  <c r="AD34" i="16"/>
  <c r="AF34" i="16" s="1"/>
  <c r="AU33" i="16"/>
  <c r="AT33" i="16"/>
  <c r="AR33" i="16"/>
  <c r="AQ33" i="16"/>
  <c r="AE33" i="16"/>
  <c r="AD33" i="16"/>
  <c r="AU32" i="16"/>
  <c r="AT32" i="16"/>
  <c r="AR32" i="16"/>
  <c r="AQ32" i="16"/>
  <c r="AH32" i="16"/>
  <c r="AE32" i="16"/>
  <c r="AD32" i="16"/>
  <c r="AF32" i="16" s="1"/>
  <c r="AU31" i="16"/>
  <c r="AR31" i="16"/>
  <c r="AQ31" i="16"/>
  <c r="AH31" i="16"/>
  <c r="AT31" i="16" s="1"/>
  <c r="AD31" i="16"/>
  <c r="AF31" i="16" s="1"/>
  <c r="AU30" i="16"/>
  <c r="AR30" i="16"/>
  <c r="AH30" i="16"/>
  <c r="AT30" i="16" s="1"/>
  <c r="AE30" i="16"/>
  <c r="AE29" i="16" s="1"/>
  <c r="AE28" i="16" s="1"/>
  <c r="AD30" i="16"/>
  <c r="AF30" i="16" s="1"/>
  <c r="AO29" i="16"/>
  <c r="AO28" i="16" s="1"/>
  <c r="AN29" i="16"/>
  <c r="AM29" i="16"/>
  <c r="AM28" i="16" s="1"/>
  <c r="AL29" i="16"/>
  <c r="AK29" i="16"/>
  <c r="AK28" i="16" s="1"/>
  <c r="AJ29" i="16"/>
  <c r="AJ28" i="16" s="1"/>
  <c r="AI29" i="16"/>
  <c r="AI28" i="16" s="1"/>
  <c r="AC29" i="16"/>
  <c r="AC28" i="16" s="1"/>
  <c r="AB29" i="16"/>
  <c r="AB28" i="16" s="1"/>
  <c r="AA29" i="16"/>
  <c r="AA28" i="16" s="1"/>
  <c r="Z29" i="16"/>
  <c r="Y29" i="16"/>
  <c r="Y28" i="16" s="1"/>
  <c r="X29" i="16"/>
  <c r="W29" i="16"/>
  <c r="W28" i="16" s="1"/>
  <c r="V29" i="16"/>
  <c r="U29" i="16"/>
  <c r="U28" i="16" s="1"/>
  <c r="T29" i="16"/>
  <c r="T28" i="16" s="1"/>
  <c r="S29" i="16"/>
  <c r="S28" i="16" s="1"/>
  <c r="R29" i="16"/>
  <c r="AU29" i="16" s="1"/>
  <c r="Q29" i="16"/>
  <c r="Q28" i="16" s="1"/>
  <c r="P29" i="16"/>
  <c r="O29" i="16"/>
  <c r="O28" i="16" s="1"/>
  <c r="M29" i="16"/>
  <c r="M28" i="16" s="1"/>
  <c r="L29" i="16"/>
  <c r="L28" i="16" s="1"/>
  <c r="K29" i="16"/>
  <c r="I29" i="16"/>
  <c r="I28" i="16" s="1"/>
  <c r="H29" i="16"/>
  <c r="G29" i="16"/>
  <c r="AN28" i="16"/>
  <c r="AL28" i="16"/>
  <c r="Z28" i="16"/>
  <c r="X28" i="16"/>
  <c r="V28" i="16"/>
  <c r="R28" i="16"/>
  <c r="AU28" i="16" s="1"/>
  <c r="P28" i="16"/>
  <c r="AU27" i="16"/>
  <c r="AE27" i="16"/>
  <c r="AE26" i="16" s="1"/>
  <c r="AD27" i="16"/>
  <c r="AO26" i="16"/>
  <c r="AN26" i="16"/>
  <c r="AM26" i="16"/>
  <c r="AL26" i="16"/>
  <c r="AK26" i="16"/>
  <c r="AJ26" i="16"/>
  <c r="AI26" i="16"/>
  <c r="AD26" i="16"/>
  <c r="AC26" i="16"/>
  <c r="AB26" i="16"/>
  <c r="AA26" i="16"/>
  <c r="Z26" i="16"/>
  <c r="Y26" i="16"/>
  <c r="X26" i="16"/>
  <c r="W26" i="16"/>
  <c r="V26" i="16"/>
  <c r="U26" i="16"/>
  <c r="T26" i="16"/>
  <c r="S26" i="16"/>
  <c r="R26" i="16"/>
  <c r="AU26" i="16" s="1"/>
  <c r="Q26" i="16"/>
  <c r="P26" i="16"/>
  <c r="O26" i="16"/>
  <c r="N26" i="16"/>
  <c r="M26" i="16"/>
  <c r="L26" i="16"/>
  <c r="K26" i="16"/>
  <c r="J26" i="16"/>
  <c r="I26" i="16"/>
  <c r="H26" i="16"/>
  <c r="G26" i="16"/>
  <c r="AU25" i="16"/>
  <c r="AE25" i="16"/>
  <c r="AD25" i="16"/>
  <c r="AF25" i="16" s="1"/>
  <c r="AU24" i="16"/>
  <c r="AE24" i="16"/>
  <c r="AD24" i="16"/>
  <c r="AF24" i="16" s="1"/>
  <c r="AU23" i="16"/>
  <c r="AT23" i="16"/>
  <c r="AQ23" i="16"/>
  <c r="AG23" i="16"/>
  <c r="AR23" i="16" s="1"/>
  <c r="AE23" i="16"/>
  <c r="AD23" i="16"/>
  <c r="AF23" i="16" s="1"/>
  <c r="AU22" i="16"/>
  <c r="AE22" i="16"/>
  <c r="AG22" i="16" s="1"/>
  <c r="AD22" i="16"/>
  <c r="AU20" i="16"/>
  <c r="AE20" i="16"/>
  <c r="AE19" i="16" s="1"/>
  <c r="AD20" i="16"/>
  <c r="AH20" i="16" s="1"/>
  <c r="AO19" i="16"/>
  <c r="AN19" i="16"/>
  <c r="AM19" i="16"/>
  <c r="AM14" i="16" s="1"/>
  <c r="AL19" i="16"/>
  <c r="AK19" i="16"/>
  <c r="AJ19" i="16"/>
  <c r="AJ14" i="16" s="1"/>
  <c r="AI19" i="16"/>
  <c r="AI14" i="16" s="1"/>
  <c r="AC19" i="16"/>
  <c r="AB19" i="16"/>
  <c r="AA19" i="16"/>
  <c r="AA14" i="16" s="1"/>
  <c r="Z19" i="16"/>
  <c r="Y19" i="16"/>
  <c r="X19" i="16"/>
  <c r="X14" i="16" s="1"/>
  <c r="X13" i="16" s="1"/>
  <c r="X12" i="16" s="1"/>
  <c r="W19" i="16"/>
  <c r="W14" i="16" s="1"/>
  <c r="V19" i="16"/>
  <c r="U19" i="16"/>
  <c r="T19" i="16"/>
  <c r="S19" i="16"/>
  <c r="S14" i="16" s="1"/>
  <c r="R19" i="16"/>
  <c r="AU19" i="16" s="1"/>
  <c r="Q19" i="16"/>
  <c r="P19" i="16"/>
  <c r="P14" i="16" s="1"/>
  <c r="O19" i="16"/>
  <c r="O14" i="16" s="1"/>
  <c r="N19" i="16"/>
  <c r="M19" i="16"/>
  <c r="L19" i="16"/>
  <c r="K19" i="16"/>
  <c r="K14" i="16" s="1"/>
  <c r="J19" i="16"/>
  <c r="I19" i="16"/>
  <c r="H19" i="16"/>
  <c r="H14" i="16" s="1"/>
  <c r="G19" i="16"/>
  <c r="G14" i="16" s="1"/>
  <c r="AU18" i="16"/>
  <c r="AE18" i="16"/>
  <c r="AD18" i="16"/>
  <c r="AF18" i="16" s="1"/>
  <c r="J18" i="16"/>
  <c r="J15" i="16" s="1"/>
  <c r="J14" i="16" s="1"/>
  <c r="AU16" i="16"/>
  <c r="AH16" i="16"/>
  <c r="AR16" i="16" s="1"/>
  <c r="AF16" i="16"/>
  <c r="AE16" i="16"/>
  <c r="AD16" i="16"/>
  <c r="AO15" i="16"/>
  <c r="AN15" i="16"/>
  <c r="AM15" i="16"/>
  <c r="AL15" i="16"/>
  <c r="AL14" i="16" s="1"/>
  <c r="AK15" i="16"/>
  <c r="AJ15" i="16"/>
  <c r="AI15" i="16"/>
  <c r="AD15" i="16"/>
  <c r="AC15" i="16"/>
  <c r="AB15" i="16"/>
  <c r="AA15" i="16"/>
  <c r="Z15" i="16"/>
  <c r="Z14" i="16" s="1"/>
  <c r="Y15" i="16"/>
  <c r="X15" i="16"/>
  <c r="W15" i="16"/>
  <c r="V15" i="16"/>
  <c r="U15" i="16"/>
  <c r="T15" i="16"/>
  <c r="S15" i="16"/>
  <c r="R15" i="16"/>
  <c r="AU15" i="16" s="1"/>
  <c r="Q15" i="16"/>
  <c r="P15" i="16"/>
  <c r="O15" i="16"/>
  <c r="N15" i="16"/>
  <c r="M15" i="16"/>
  <c r="L15" i="16"/>
  <c r="K15" i="16"/>
  <c r="I15" i="16"/>
  <c r="H15" i="16"/>
  <c r="G15" i="16"/>
  <c r="AP14" i="16"/>
  <c r="AN14" i="16"/>
  <c r="AB14" i="16"/>
  <c r="V14" i="16"/>
  <c r="T14" i="16"/>
  <c r="N14" i="16"/>
  <c r="L14" i="16"/>
  <c r="F13" i="16"/>
  <c r="AT11" i="16"/>
  <c r="A3" i="16"/>
  <c r="A3" i="6"/>
  <c r="A4" i="25" s="1"/>
  <c r="AL13" i="16" l="1"/>
  <c r="AL12" i="16" s="1"/>
  <c r="S13" i="16"/>
  <c r="S12" i="16" s="1"/>
  <c r="W13" i="16"/>
  <c r="W12" i="16" s="1"/>
  <c r="AJ13" i="16"/>
  <c r="AJ12" i="16" s="1"/>
  <c r="AE51" i="16"/>
  <c r="AR58" i="16"/>
  <c r="AM57" i="16"/>
  <c r="AR57" i="16" s="1"/>
  <c r="R68" i="16"/>
  <c r="AU68" i="16" s="1"/>
  <c r="AU69" i="16"/>
  <c r="Z13" i="16"/>
  <c r="Z12" i="16" s="1"/>
  <c r="K13" i="16"/>
  <c r="K12" i="16" s="1"/>
  <c r="H13" i="16"/>
  <c r="H12" i="16" s="1"/>
  <c r="P13" i="16"/>
  <c r="P12" i="16" s="1"/>
  <c r="AB13" i="16"/>
  <c r="AB12" i="16" s="1"/>
  <c r="AT76" i="16"/>
  <c r="AG25" i="16"/>
  <c r="K28" i="16"/>
  <c r="AG44" i="16"/>
  <c r="AH44" i="16" s="1"/>
  <c r="AO51" i="16"/>
  <c r="AU59" i="16"/>
  <c r="AT61" i="16"/>
  <c r="AU70" i="16"/>
  <c r="AQ78" i="16"/>
  <c r="AT16" i="16"/>
  <c r="AE15" i="16"/>
  <c r="AE14" i="16" s="1"/>
  <c r="I14" i="16"/>
  <c r="I13" i="16" s="1"/>
  <c r="I12" i="16" s="1"/>
  <c r="M14" i="16"/>
  <c r="M13" i="16" s="1"/>
  <c r="M12" i="16" s="1"/>
  <c r="Q14" i="16"/>
  <c r="Q13" i="16" s="1"/>
  <c r="Q12" i="16" s="1"/>
  <c r="U14" i="16"/>
  <c r="U13" i="16" s="1"/>
  <c r="U12" i="16" s="1"/>
  <c r="Y14" i="16"/>
  <c r="Y13" i="16" s="1"/>
  <c r="Y12" i="16" s="1"/>
  <c r="AC14" i="16"/>
  <c r="AC13" i="16" s="1"/>
  <c r="AC12" i="16" s="1"/>
  <c r="AK14" i="16"/>
  <c r="AO14" i="16"/>
  <c r="AG24" i="16"/>
  <c r="AH24" i="16" s="1"/>
  <c r="G28" i="16"/>
  <c r="G13" i="16" s="1"/>
  <c r="G12" i="16" s="1"/>
  <c r="AG34" i="16"/>
  <c r="J29" i="16"/>
  <c r="J28" i="16" s="1"/>
  <c r="AD46" i="16"/>
  <c r="AD45" i="16" s="1"/>
  <c r="L51" i="16"/>
  <c r="L13" i="16" s="1"/>
  <c r="L12" i="16" s="1"/>
  <c r="AT55" i="16"/>
  <c r="AD55" i="16"/>
  <c r="R58" i="16"/>
  <c r="AR59" i="16"/>
  <c r="AT62" i="16"/>
  <c r="AD62" i="16"/>
  <c r="AD61" i="16" s="1"/>
  <c r="AT64" i="16"/>
  <c r="O71" i="16"/>
  <c r="O13" i="16" s="1"/>
  <c r="O12" i="16" s="1"/>
  <c r="S71" i="16"/>
  <c r="W71" i="16"/>
  <c r="AA71" i="16"/>
  <c r="AA13" i="16" s="1"/>
  <c r="AA12" i="16" s="1"/>
  <c r="AR77" i="16"/>
  <c r="AT78" i="16"/>
  <c r="AF80" i="16"/>
  <c r="AF86" i="16"/>
  <c r="AG86" i="16" s="1"/>
  <c r="AQ92" i="16"/>
  <c r="AQ94" i="16"/>
  <c r="T13" i="16"/>
  <c r="T12" i="16" s="1"/>
  <c r="N29" i="16"/>
  <c r="N28" i="16" s="1"/>
  <c r="AU72" i="16"/>
  <c r="M71" i="16"/>
  <c r="AQ16" i="16"/>
  <c r="AR76" i="16"/>
  <c r="R14" i="16"/>
  <c r="AD19" i="16"/>
  <c r="AD14" i="16" s="1"/>
  <c r="AF27" i="16"/>
  <c r="AF33" i="16"/>
  <c r="AF29" i="16" s="1"/>
  <c r="AF28" i="16" s="1"/>
  <c r="AD43" i="16"/>
  <c r="AG47" i="16"/>
  <c r="AD49" i="16"/>
  <c r="AD48" i="16" s="1"/>
  <c r="AK51" i="16"/>
  <c r="I51" i="16"/>
  <c r="AF54" i="16"/>
  <c r="AF53" i="16" s="1"/>
  <c r="AF52" i="16" s="1"/>
  <c r="AG60" i="16"/>
  <c r="AG59" i="16" s="1"/>
  <c r="AG58" i="16" s="1"/>
  <c r="AG57" i="16" s="1"/>
  <c r="AT65" i="16"/>
  <c r="AR65" i="16"/>
  <c r="AF66" i="16"/>
  <c r="AF65" i="16" s="1"/>
  <c r="AF64" i="16" s="1"/>
  <c r="AF70" i="16"/>
  <c r="AF69" i="16" s="1"/>
  <c r="AF68" i="16" s="1"/>
  <c r="AF67" i="16" s="1"/>
  <c r="AI71" i="16"/>
  <c r="AI13" i="16" s="1"/>
  <c r="AI12" i="16" s="1"/>
  <c r="AM71" i="16"/>
  <c r="AH77" i="16"/>
  <c r="AH76" i="16" s="1"/>
  <c r="AT77" i="16"/>
  <c r="AR91" i="16"/>
  <c r="AT92" i="16"/>
  <c r="AR93" i="16"/>
  <c r="AT94" i="16"/>
  <c r="AQ95" i="16"/>
  <c r="AF96" i="16"/>
  <c r="AT20" i="16"/>
  <c r="AQ20" i="16"/>
  <c r="AG20" i="16"/>
  <c r="AH22" i="16"/>
  <c r="AG29" i="16"/>
  <c r="AH34" i="16"/>
  <c r="AT38" i="16"/>
  <c r="AQ38" i="16"/>
  <c r="J13" i="16"/>
  <c r="J12" i="16" s="1"/>
  <c r="N13" i="16"/>
  <c r="N12" i="16" s="1"/>
  <c r="AU14" i="16"/>
  <c r="AG18" i="16"/>
  <c r="AF15" i="16"/>
  <c r="AH25" i="16"/>
  <c r="AR25" i="16" s="1"/>
  <c r="AF26" i="16"/>
  <c r="AG27" i="16"/>
  <c r="AT35" i="16"/>
  <c r="AQ35" i="16"/>
  <c r="AT36" i="16"/>
  <c r="AQ36" i="16"/>
  <c r="AF51" i="16"/>
  <c r="AF22" i="16"/>
  <c r="AF20" i="16"/>
  <c r="AD29" i="16"/>
  <c r="AD28" i="16" s="1"/>
  <c r="AD13" i="16" s="1"/>
  <c r="AQ30" i="16"/>
  <c r="AF38" i="16"/>
  <c r="AQ39" i="16"/>
  <c r="AQ41" i="16"/>
  <c r="AM45" i="16"/>
  <c r="R48" i="16"/>
  <c r="AU48" i="16" s="1"/>
  <c r="AH50" i="16"/>
  <c r="AU53" i="16"/>
  <c r="R52" i="16"/>
  <c r="AD53" i="16"/>
  <c r="AD52" i="16" s="1"/>
  <c r="AD51" i="16" s="1"/>
  <c r="AR53" i="16"/>
  <c r="AG54" i="16"/>
  <c r="AG70" i="16"/>
  <c r="AR51" i="16"/>
  <c r="AR52" i="16"/>
  <c r="AN64" i="16"/>
  <c r="AN13" i="16" s="1"/>
  <c r="AN12" i="16" s="1"/>
  <c r="R67" i="16"/>
  <c r="AU67" i="16" s="1"/>
  <c r="V67" i="16"/>
  <c r="V13" i="16" s="1"/>
  <c r="V12" i="16" s="1"/>
  <c r="AD69" i="16"/>
  <c r="AD68" i="16" s="1"/>
  <c r="AD67" i="16" s="1"/>
  <c r="AF74" i="16"/>
  <c r="AU77" i="16"/>
  <c r="R76" i="16"/>
  <c r="AQ76" i="16"/>
  <c r="AQ77" i="16"/>
  <c r="AR88" i="16"/>
  <c r="AH88" i="16"/>
  <c r="AT90" i="16"/>
  <c r="AH89" i="16"/>
  <c r="AT89" i="16" s="1"/>
  <c r="AG96" i="16"/>
  <c r="AF95" i="16"/>
  <c r="AG80" i="16"/>
  <c r="AF79" i="16"/>
  <c r="AG82" i="16"/>
  <c r="AD82" i="16"/>
  <c r="AQ83" i="16"/>
  <c r="AT83" i="16"/>
  <c r="AG89" i="16"/>
  <c r="AD12" i="16" l="1"/>
  <c r="AH86" i="16"/>
  <c r="AH82" i="16" s="1"/>
  <c r="AQ82" i="16" s="1"/>
  <c r="AR64" i="16"/>
  <c r="AG43" i="16"/>
  <c r="AH47" i="16"/>
  <c r="AG46" i="16"/>
  <c r="AG45" i="16" s="1"/>
  <c r="AO13" i="16"/>
  <c r="AO12" i="16" s="1"/>
  <c r="AE13" i="16"/>
  <c r="AE12" i="16" s="1"/>
  <c r="AF82" i="16"/>
  <c r="AU58" i="16"/>
  <c r="R57" i="16"/>
  <c r="AU57" i="16" s="1"/>
  <c r="AH60" i="16"/>
  <c r="AT60" i="16" s="1"/>
  <c r="AF19" i="16"/>
  <c r="AK13" i="16"/>
  <c r="AK12" i="16" s="1"/>
  <c r="AU76" i="16"/>
  <c r="R71" i="16"/>
  <c r="AU71" i="16" s="1"/>
  <c r="AF73" i="16"/>
  <c r="AF72" i="16" s="1"/>
  <c r="AF71" i="16" s="1"/>
  <c r="AG74" i="16"/>
  <c r="AU52" i="16"/>
  <c r="R51" i="16"/>
  <c r="AU51" i="16" s="1"/>
  <c r="AT50" i="16"/>
  <c r="AT49" i="16" s="1"/>
  <c r="AT48" i="16" s="1"/>
  <c r="AQ50" i="16"/>
  <c r="AH49" i="16"/>
  <c r="AR45" i="16"/>
  <c r="AM13" i="16"/>
  <c r="AM12" i="16" s="1"/>
  <c r="AS11" i="16" s="1"/>
  <c r="AF14" i="16"/>
  <c r="AF13" i="16" s="1"/>
  <c r="AF12" i="16" s="1"/>
  <c r="AT34" i="16"/>
  <c r="AQ34" i="16"/>
  <c r="AT22" i="16"/>
  <c r="AQ22" i="16"/>
  <c r="AH19" i="16"/>
  <c r="AT86" i="16"/>
  <c r="AT82" i="16" s="1"/>
  <c r="AH80" i="16"/>
  <c r="AR80" i="16" s="1"/>
  <c r="AG79" i="16"/>
  <c r="AR96" i="16"/>
  <c r="AG95" i="16"/>
  <c r="AR95" i="16" s="1"/>
  <c r="AT88" i="16"/>
  <c r="AQ88" i="16"/>
  <c r="AQ60" i="16"/>
  <c r="AH59" i="16"/>
  <c r="AR70" i="16"/>
  <c r="AR69" i="16" s="1"/>
  <c r="AR68" i="16" s="1"/>
  <c r="AR67" i="16" s="1"/>
  <c r="AH70" i="16"/>
  <c r="AG69" i="16"/>
  <c r="AG68" i="16" s="1"/>
  <c r="AG67" i="16" s="1"/>
  <c r="AG53" i="16"/>
  <c r="AG52" i="16" s="1"/>
  <c r="AG51" i="16" s="1"/>
  <c r="AH54" i="16"/>
  <c r="AH29" i="16"/>
  <c r="AT24" i="16"/>
  <c r="AQ24" i="16"/>
  <c r="AR24" i="16"/>
  <c r="AH43" i="16"/>
  <c r="AT44" i="16"/>
  <c r="AQ44" i="16"/>
  <c r="AG26" i="16"/>
  <c r="AH27" i="16"/>
  <c r="AT25" i="16"/>
  <c r="AQ25" i="16"/>
  <c r="AH18" i="16"/>
  <c r="AG15" i="16"/>
  <c r="AR29" i="16"/>
  <c r="AG28" i="16"/>
  <c r="AR22" i="16"/>
  <c r="AR20" i="16"/>
  <c r="AG19" i="16"/>
  <c r="AR19" i="16" s="1"/>
  <c r="AH46" i="16" l="1"/>
  <c r="AT47" i="16"/>
  <c r="AQ47" i="16"/>
  <c r="R13" i="16"/>
  <c r="AU13" i="16" s="1"/>
  <c r="AR82" i="16"/>
  <c r="AQ86" i="16"/>
  <c r="AR86" i="16"/>
  <c r="R12" i="16"/>
  <c r="AU12" i="16" s="1"/>
  <c r="AT18" i="16"/>
  <c r="AH15" i="16"/>
  <c r="AQ18" i="16"/>
  <c r="AT27" i="16"/>
  <c r="AQ27" i="16"/>
  <c r="AH26" i="16"/>
  <c r="AR26" i="16"/>
  <c r="AT54" i="16"/>
  <c r="AQ54" i="16"/>
  <c r="AH53" i="16"/>
  <c r="AH74" i="16"/>
  <c r="AR74" i="16" s="1"/>
  <c r="AG73" i="16"/>
  <c r="AR15" i="16"/>
  <c r="AG14" i="16"/>
  <c r="AR18" i="16"/>
  <c r="AR27" i="16"/>
  <c r="AQ43" i="16"/>
  <c r="AT43" i="16"/>
  <c r="AH28" i="16"/>
  <c r="AQ29" i="16"/>
  <c r="AT29" i="16"/>
  <c r="AQ70" i="16"/>
  <c r="AQ69" i="16" s="1"/>
  <c r="AQ68" i="16" s="1"/>
  <c r="AQ67" i="16" s="1"/>
  <c r="AH69" i="16"/>
  <c r="AT70" i="16"/>
  <c r="AQ59" i="16"/>
  <c r="AH58" i="16"/>
  <c r="AT59" i="16"/>
  <c r="AT80" i="16"/>
  <c r="AQ80" i="16"/>
  <c r="AH79" i="16"/>
  <c r="AQ19" i="16"/>
  <c r="AT19" i="16"/>
  <c r="AQ49" i="16"/>
  <c r="AH48" i="16"/>
  <c r="AQ48" i="16" s="1"/>
  <c r="AH45" i="16" l="1"/>
  <c r="AT46" i="16"/>
  <c r="AQ46" i="16"/>
  <c r="AH68" i="16"/>
  <c r="AT69" i="16"/>
  <c r="AQ28" i="16"/>
  <c r="AT28" i="16"/>
  <c r="AG72" i="16"/>
  <c r="AH52" i="16"/>
  <c r="AQ53" i="16"/>
  <c r="AT53" i="16"/>
  <c r="AQ26" i="16"/>
  <c r="AT26" i="16"/>
  <c r="AQ15" i="16"/>
  <c r="AH14" i="16"/>
  <c r="AR14" i="16" s="1"/>
  <c r="AT15" i="16"/>
  <c r="AQ79" i="16"/>
  <c r="AT79" i="16"/>
  <c r="AQ58" i="16"/>
  <c r="AH57" i="16"/>
  <c r="AT58" i="16"/>
  <c r="AR28" i="16"/>
  <c r="AH73" i="16"/>
  <c r="AR73" i="16" s="1"/>
  <c r="AQ74" i="16"/>
  <c r="AT74" i="16"/>
  <c r="AR79" i="16"/>
  <c r="AT45" i="16" l="1"/>
  <c r="AQ45" i="16"/>
  <c r="AQ57" i="16"/>
  <c r="AT57" i="16"/>
  <c r="AT14" i="16"/>
  <c r="AQ73" i="16"/>
  <c r="AH72" i="16"/>
  <c r="AR72" i="16" s="1"/>
  <c r="AT73" i="16"/>
  <c r="AQ14" i="16"/>
  <c r="AQ52" i="16"/>
  <c r="AH51" i="16"/>
  <c r="AT52" i="16"/>
  <c r="AG71" i="16"/>
  <c r="AH67" i="16"/>
  <c r="AT67" i="16" s="1"/>
  <c r="AT68" i="16"/>
  <c r="AQ51" i="16" l="1"/>
  <c r="AT51" i="16"/>
  <c r="AG13" i="16"/>
  <c r="AQ72" i="16"/>
  <c r="AH71" i="16"/>
  <c r="AT72" i="16"/>
  <c r="AQ71" i="16" l="1"/>
  <c r="AT71" i="16"/>
  <c r="AT13" i="16" s="1"/>
  <c r="AT12" i="16" s="1"/>
  <c r="AR71" i="16"/>
  <c r="AG12" i="16"/>
  <c r="AH13" i="16"/>
  <c r="AQ13" i="16" l="1"/>
  <c r="AH12" i="16"/>
  <c r="AQ12" i="16" s="1"/>
  <c r="AR13" i="16"/>
  <c r="AR12" i="16"/>
  <c r="L53" i="15" l="1"/>
  <c r="L47" i="15" s="1"/>
  <c r="W51" i="15" l="1"/>
  <c r="W48" i="15" s="1"/>
  <c r="W47" i="15" s="1"/>
  <c r="O51" i="15"/>
  <c r="O48" i="15" s="1"/>
  <c r="O47" i="15" s="1"/>
  <c r="M51" i="15"/>
  <c r="M48" i="15" s="1"/>
  <c r="M47" i="15" s="1"/>
  <c r="H51" i="15"/>
  <c r="H48" i="15" s="1"/>
  <c r="H47" i="15" s="1"/>
  <c r="Z46" i="15"/>
  <c r="S46" i="15"/>
  <c r="S42" i="15" s="1"/>
  <c r="O46" i="15"/>
  <c r="O42" i="15" s="1"/>
  <c r="L45" i="15"/>
  <c r="H45" i="15" s="1"/>
  <c r="H42" i="15" s="1"/>
  <c r="AH42" i="15"/>
  <c r="AG42" i="15"/>
  <c r="AF42" i="15"/>
  <c r="AE42" i="15"/>
  <c r="AD42" i="15"/>
  <c r="AC42" i="15"/>
  <c r="AB42" i="15"/>
  <c r="AA42" i="15"/>
  <c r="Y42" i="15"/>
  <c r="X42" i="15"/>
  <c r="V42" i="15"/>
  <c r="U42" i="15"/>
  <c r="T42" i="15"/>
  <c r="R42" i="15"/>
  <c r="Q42" i="15"/>
  <c r="P42" i="15"/>
  <c r="N42" i="15"/>
  <c r="M42" i="15"/>
  <c r="L42" i="15"/>
  <c r="K42" i="15"/>
  <c r="J42" i="15"/>
  <c r="I42" i="15"/>
  <c r="Z41" i="15"/>
  <c r="AD41" i="15" s="1"/>
  <c r="O41" i="15"/>
  <c r="W41" i="15" s="1"/>
  <c r="W38" i="15" s="1"/>
  <c r="L41" i="15"/>
  <c r="H41" i="15" s="1"/>
  <c r="H38" i="15" s="1"/>
  <c r="AG38" i="15"/>
  <c r="AF38" i="15"/>
  <c r="AC38" i="15"/>
  <c r="AB38" i="15"/>
  <c r="Y38" i="15"/>
  <c r="X38" i="15"/>
  <c r="V38" i="15"/>
  <c r="U38" i="15"/>
  <c r="T38" i="15"/>
  <c r="S38" i="15"/>
  <c r="R38" i="15"/>
  <c r="Q38" i="15"/>
  <c r="P38" i="15"/>
  <c r="O38" i="15"/>
  <c r="N38" i="15"/>
  <c r="M38" i="15"/>
  <c r="L38" i="15"/>
  <c r="K38" i="15"/>
  <c r="J38" i="15"/>
  <c r="I38" i="15"/>
  <c r="AE37" i="15"/>
  <c r="AD37" i="15"/>
  <c r="AA37" i="15" s="1"/>
  <c r="W37" i="15"/>
  <c r="O37" i="15"/>
  <c r="N37" i="15"/>
  <c r="H37" i="15"/>
  <c r="AE36" i="15"/>
  <c r="AA36" i="15"/>
  <c r="W36" i="15"/>
  <c r="S36" i="15"/>
  <c r="O36" i="15"/>
  <c r="I36" i="15"/>
  <c r="H36" i="15" s="1"/>
  <c r="AH35" i="15"/>
  <c r="AE35" i="15" s="1"/>
  <c r="AA35" i="15"/>
  <c r="Z35" i="15"/>
  <c r="W35" i="15" s="1"/>
  <c r="S35" i="15"/>
  <c r="O35" i="15"/>
  <c r="AE34" i="15"/>
  <c r="AA34" i="15"/>
  <c r="W34" i="15"/>
  <c r="S34" i="15"/>
  <c r="O34" i="15"/>
  <c r="L34" i="15"/>
  <c r="N34" i="15" s="1"/>
  <c r="W31" i="15"/>
  <c r="S31" i="15"/>
  <c r="O31" i="15"/>
  <c r="L31" i="15"/>
  <c r="H31" i="15" s="1"/>
  <c r="W30" i="15"/>
  <c r="S30" i="15"/>
  <c r="O30" i="15"/>
  <c r="H30" i="15"/>
  <c r="AG27" i="15"/>
  <c r="AF27" i="15"/>
  <c r="AD27" i="15"/>
  <c r="AC27" i="15"/>
  <c r="AB27" i="15"/>
  <c r="Y27" i="15"/>
  <c r="X27" i="15"/>
  <c r="V27" i="15"/>
  <c r="U27" i="15"/>
  <c r="T27" i="15"/>
  <c r="R27" i="15"/>
  <c r="Q27" i="15"/>
  <c r="P27" i="15"/>
  <c r="M27" i="15"/>
  <c r="K27" i="15"/>
  <c r="J27" i="15"/>
  <c r="I27" i="15"/>
  <c r="AH23" i="15"/>
  <c r="AG23" i="15"/>
  <c r="AG15" i="15" s="1"/>
  <c r="AG14" i="15" s="1"/>
  <c r="AF23" i="15"/>
  <c r="AE23" i="15"/>
  <c r="AD23" i="15"/>
  <c r="AC23" i="15"/>
  <c r="AB23" i="15"/>
  <c r="AA23" i="15"/>
  <c r="Z23" i="15"/>
  <c r="Y23" i="15"/>
  <c r="Y15" i="15" s="1"/>
  <c r="Y14" i="15" s="1"/>
  <c r="X23" i="15"/>
  <c r="W23" i="15"/>
  <c r="V23" i="15"/>
  <c r="U23" i="15"/>
  <c r="T23" i="15"/>
  <c r="S23" i="15"/>
  <c r="R23" i="15"/>
  <c r="Q23" i="15"/>
  <c r="P23" i="15"/>
  <c r="O23" i="15"/>
  <c r="N23" i="15"/>
  <c r="M23" i="15"/>
  <c r="L23" i="15"/>
  <c r="K23" i="15"/>
  <c r="J23" i="15"/>
  <c r="I23" i="15"/>
  <c r="H23" i="15"/>
  <c r="W19" i="15"/>
  <c r="W16" i="15" s="1"/>
  <c r="S19" i="15"/>
  <c r="S16" i="15" s="1"/>
  <c r="AH16" i="15"/>
  <c r="AG16" i="15"/>
  <c r="AF16" i="15"/>
  <c r="AE16" i="15"/>
  <c r="AD16" i="15"/>
  <c r="AC16" i="15"/>
  <c r="AB16" i="15"/>
  <c r="AA16" i="15"/>
  <c r="Z16" i="15"/>
  <c r="Y16" i="15"/>
  <c r="X16" i="15"/>
  <c r="V16" i="15"/>
  <c r="U16" i="15"/>
  <c r="U15" i="15" s="1"/>
  <c r="U14" i="15" s="1"/>
  <c r="T16" i="15"/>
  <c r="R16" i="15"/>
  <c r="Q16" i="15"/>
  <c r="P16" i="15"/>
  <c r="O16" i="15"/>
  <c r="N16" i="15"/>
  <c r="M16" i="15"/>
  <c r="M15" i="15" s="1"/>
  <c r="M14" i="15" s="1"/>
  <c r="L16" i="15"/>
  <c r="K16" i="15"/>
  <c r="J16" i="15"/>
  <c r="I16" i="15"/>
  <c r="I15" i="15" s="1"/>
  <c r="I14" i="15" s="1"/>
  <c r="H16" i="15"/>
  <c r="Q15" i="15"/>
  <c r="Q14" i="15" s="1"/>
  <c r="AL14" i="15"/>
  <c r="AK14" i="15"/>
  <c r="K15" i="15" l="1"/>
  <c r="K14" i="15" s="1"/>
  <c r="X15" i="15"/>
  <c r="X14" i="15" s="1"/>
  <c r="AB15" i="15"/>
  <c r="AB14" i="15" s="1"/>
  <c r="AF15" i="15"/>
  <c r="AF14" i="15" s="1"/>
  <c r="N27" i="15"/>
  <c r="AC15" i="15"/>
  <c r="AC14" i="15" s="1"/>
  <c r="AM14" i="15"/>
  <c r="J15" i="15"/>
  <c r="J14" i="15" s="1"/>
  <c r="P15" i="15"/>
  <c r="P14" i="15" s="1"/>
  <c r="R15" i="15"/>
  <c r="R14" i="15" s="1"/>
  <c r="T15" i="15"/>
  <c r="T14" i="15" s="1"/>
  <c r="L27" i="15"/>
  <c r="L15" i="15" s="1"/>
  <c r="L14" i="15" s="1"/>
  <c r="Z27" i="15"/>
  <c r="AH27" i="15"/>
  <c r="O27" i="15"/>
  <c r="O15" i="15" s="1"/>
  <c r="O14" i="15" s="1"/>
  <c r="Z38" i="15"/>
  <c r="H27" i="15"/>
  <c r="AE27" i="15"/>
  <c r="AA27" i="15"/>
  <c r="S27" i="15"/>
  <c r="V15" i="15"/>
  <c r="V14" i="15" s="1"/>
  <c r="S15" i="15"/>
  <c r="S14" i="15" s="1"/>
  <c r="W46" i="15"/>
  <c r="W42" i="15" s="1"/>
  <c r="Z42" i="15"/>
  <c r="H15" i="15"/>
  <c r="H14" i="15" s="1"/>
  <c r="N15" i="15"/>
  <c r="N14" i="15" s="1"/>
  <c r="W27" i="15"/>
  <c r="AA41" i="15"/>
  <c r="AD38" i="15"/>
  <c r="AH38" i="15"/>
  <c r="AH15" i="15" s="1"/>
  <c r="AD15" i="15"/>
  <c r="AD14" i="15" s="1"/>
  <c r="D5" i="21" l="1"/>
  <c r="AH14" i="15"/>
  <c r="AP15" i="15" s="1"/>
  <c r="C5" i="21"/>
  <c r="C7" i="21" s="1"/>
  <c r="D7" i="21"/>
  <c r="AP14" i="15"/>
  <c r="Z15" i="15"/>
  <c r="Z14" i="15" s="1"/>
  <c r="W15" i="15"/>
  <c r="W14" i="15" s="1"/>
  <c r="AE38" i="15"/>
  <c r="AE15" i="15" s="1"/>
  <c r="AE14" i="15" s="1"/>
  <c r="AA38" i="15"/>
  <c r="AA15" i="15" s="1"/>
  <c r="AA14" i="15" s="1"/>
  <c r="R14" i="14" l="1"/>
  <c r="R13" i="14" s="1"/>
  <c r="R12" i="14" s="1"/>
  <c r="M77" i="14"/>
  <c r="M75" i="14"/>
  <c r="M73" i="14"/>
  <c r="M72" i="14" s="1"/>
  <c r="M70" i="14"/>
  <c r="M69" i="14" s="1"/>
  <c r="M66" i="14"/>
  <c r="M65" i="14" s="1"/>
  <c r="M64" i="14" s="1"/>
  <c r="M62" i="14"/>
  <c r="M61" i="14" s="1"/>
  <c r="M59" i="14"/>
  <c r="M58" i="14" s="1"/>
  <c r="M56" i="14"/>
  <c r="M55" i="14" s="1"/>
  <c r="M54" i="14" s="1"/>
  <c r="M52" i="14"/>
  <c r="M50" i="14"/>
  <c r="M49" i="14" s="1"/>
  <c r="M46" i="14"/>
  <c r="M45" i="14" s="1"/>
  <c r="M40" i="14"/>
  <c r="M43" i="14"/>
  <c r="M42" i="14" s="1"/>
  <c r="M24" i="14"/>
  <c r="M27" i="14"/>
  <c r="M26" i="14" s="1"/>
  <c r="M18" i="14"/>
  <c r="M15" i="14"/>
  <c r="M14" i="14" s="1"/>
  <c r="N80" i="14"/>
  <c r="L80" i="14"/>
  <c r="N79" i="14"/>
  <c r="L79" i="14"/>
  <c r="Q78" i="14"/>
  <c r="AB78" i="14" s="1"/>
  <c r="N78" i="14"/>
  <c r="L78" i="14"/>
  <c r="Y77" i="14"/>
  <c r="X77" i="14"/>
  <c r="W77" i="14"/>
  <c r="V77" i="14"/>
  <c r="U77" i="14"/>
  <c r="T77" i="14"/>
  <c r="S77" i="14"/>
  <c r="K77" i="14"/>
  <c r="J77" i="14"/>
  <c r="I77" i="14"/>
  <c r="H77" i="14"/>
  <c r="G77" i="14"/>
  <c r="F77" i="14"/>
  <c r="AE76" i="14"/>
  <c r="N76" i="14"/>
  <c r="L76" i="14"/>
  <c r="L75" i="14" s="1"/>
  <c r="Y75" i="14"/>
  <c r="X75" i="14"/>
  <c r="W75" i="14"/>
  <c r="V75" i="14"/>
  <c r="U75" i="14"/>
  <c r="T75" i="14"/>
  <c r="S75" i="14"/>
  <c r="N75" i="14"/>
  <c r="K75" i="14"/>
  <c r="J75" i="14"/>
  <c r="I75" i="14"/>
  <c r="H75" i="14"/>
  <c r="G75" i="14"/>
  <c r="F75" i="14"/>
  <c r="Q74" i="14"/>
  <c r="AB74" i="14" s="1"/>
  <c r="N74" i="14"/>
  <c r="N73" i="14" s="1"/>
  <c r="N72" i="14" s="1"/>
  <c r="L74" i="14"/>
  <c r="Y73" i="14"/>
  <c r="X73" i="14"/>
  <c r="W73" i="14"/>
  <c r="V73" i="14"/>
  <c r="U73" i="14"/>
  <c r="T73" i="14"/>
  <c r="S73" i="14"/>
  <c r="P73" i="14"/>
  <c r="L73" i="14"/>
  <c r="K73" i="14"/>
  <c r="J73" i="14"/>
  <c r="I73" i="14"/>
  <c r="H73" i="14"/>
  <c r="G73" i="14"/>
  <c r="F73" i="14"/>
  <c r="Y72" i="14"/>
  <c r="X72" i="14"/>
  <c r="W72" i="14"/>
  <c r="V72" i="14"/>
  <c r="U72" i="14"/>
  <c r="T72" i="14"/>
  <c r="S72" i="14"/>
  <c r="P72" i="14"/>
  <c r="L72" i="14"/>
  <c r="K72" i="14"/>
  <c r="J72" i="14"/>
  <c r="I72" i="14"/>
  <c r="H72" i="14"/>
  <c r="G72" i="14"/>
  <c r="F72" i="14"/>
  <c r="E72" i="14"/>
  <c r="N71" i="14"/>
  <c r="N70" i="14" s="1"/>
  <c r="N69" i="14" s="1"/>
  <c r="L71" i="14"/>
  <c r="Y70" i="14"/>
  <c r="Y69" i="14" s="1"/>
  <c r="X70" i="14"/>
  <c r="X69" i="14" s="1"/>
  <c r="W70" i="14"/>
  <c r="W69" i="14" s="1"/>
  <c r="V70" i="14"/>
  <c r="V69" i="14" s="1"/>
  <c r="U70" i="14"/>
  <c r="U69" i="14" s="1"/>
  <c r="T70" i="14"/>
  <c r="T69" i="14" s="1"/>
  <c r="S70" i="14"/>
  <c r="S69" i="14" s="1"/>
  <c r="L70" i="14"/>
  <c r="L69" i="14" s="1"/>
  <c r="K70" i="14"/>
  <c r="J70" i="14"/>
  <c r="J69" i="14" s="1"/>
  <c r="I70" i="14"/>
  <c r="I69" i="14" s="1"/>
  <c r="H70" i="14"/>
  <c r="H69" i="14" s="1"/>
  <c r="G70" i="14"/>
  <c r="F70" i="14"/>
  <c r="F69" i="14" s="1"/>
  <c r="F68" i="14" s="1"/>
  <c r="K69" i="14"/>
  <c r="G69" i="14"/>
  <c r="G68" i="14" s="1"/>
  <c r="N67" i="14"/>
  <c r="L67" i="14"/>
  <c r="O67" i="14" s="1"/>
  <c r="Z66" i="14"/>
  <c r="Z65" i="14" s="1"/>
  <c r="Z64" i="14" s="1"/>
  <c r="Y66" i="14"/>
  <c r="Y65" i="14" s="1"/>
  <c r="Y64" i="14" s="1"/>
  <c r="X66" i="14"/>
  <c r="W66" i="14"/>
  <c r="W65" i="14" s="1"/>
  <c r="W64" i="14" s="1"/>
  <c r="V66" i="14"/>
  <c r="U66" i="14"/>
  <c r="U65" i="14" s="1"/>
  <c r="U64" i="14" s="1"/>
  <c r="T66" i="14"/>
  <c r="S66" i="14"/>
  <c r="S65" i="14" s="1"/>
  <c r="S64" i="14" s="1"/>
  <c r="N66" i="14"/>
  <c r="N65" i="14" s="1"/>
  <c r="N64" i="14" s="1"/>
  <c r="K66" i="14"/>
  <c r="K65" i="14" s="1"/>
  <c r="K64" i="14" s="1"/>
  <c r="J66" i="14"/>
  <c r="I66" i="14"/>
  <c r="I65" i="14" s="1"/>
  <c r="I64" i="14" s="1"/>
  <c r="H66" i="14"/>
  <c r="G66" i="14"/>
  <c r="G65" i="14" s="1"/>
  <c r="G64" i="14" s="1"/>
  <c r="F66" i="14"/>
  <c r="X65" i="14"/>
  <c r="X64" i="14" s="1"/>
  <c r="V65" i="14"/>
  <c r="V64" i="14" s="1"/>
  <c r="T65" i="14"/>
  <c r="T64" i="14" s="1"/>
  <c r="J65" i="14"/>
  <c r="J64" i="14" s="1"/>
  <c r="H65" i="14"/>
  <c r="H64" i="14" s="1"/>
  <c r="F65" i="14"/>
  <c r="F64" i="14" s="1"/>
  <c r="AB63" i="14"/>
  <c r="AA63" i="14"/>
  <c r="N63" i="14"/>
  <c r="N62" i="14" s="1"/>
  <c r="N61" i="14" s="1"/>
  <c r="L63" i="14"/>
  <c r="Z62" i="14"/>
  <c r="Z61" i="14" s="1"/>
  <c r="Y62" i="14"/>
  <c r="Y61" i="14" s="1"/>
  <c r="X62" i="14"/>
  <c r="X61" i="14" s="1"/>
  <c r="W62" i="14"/>
  <c r="V62" i="14"/>
  <c r="V61" i="14" s="1"/>
  <c r="U62" i="14"/>
  <c r="T62" i="14"/>
  <c r="T61" i="14" s="1"/>
  <c r="Q62" i="14"/>
  <c r="AA62" i="14" s="1"/>
  <c r="P62" i="14"/>
  <c r="P61" i="14" s="1"/>
  <c r="K62" i="14"/>
  <c r="K61" i="14" s="1"/>
  <c r="J62" i="14"/>
  <c r="J61" i="14" s="1"/>
  <c r="I62" i="14"/>
  <c r="H62" i="14"/>
  <c r="H61" i="14" s="1"/>
  <c r="G62" i="14"/>
  <c r="F62" i="14"/>
  <c r="F61" i="14" s="1"/>
  <c r="W61" i="14"/>
  <c r="U61" i="14"/>
  <c r="Q61" i="14"/>
  <c r="AA61" i="14" s="1"/>
  <c r="I61" i="14"/>
  <c r="G61" i="14"/>
  <c r="AB60" i="14"/>
  <c r="AA60" i="14"/>
  <c r="N60" i="14"/>
  <c r="N59" i="14" s="1"/>
  <c r="N58" i="14" s="1"/>
  <c r="L60" i="14"/>
  <c r="Y59" i="14"/>
  <c r="Y58" i="14" s="1"/>
  <c r="X59" i="14"/>
  <c r="X58" i="14" s="1"/>
  <c r="W59" i="14"/>
  <c r="W58" i="14" s="1"/>
  <c r="V59" i="14"/>
  <c r="U59" i="14"/>
  <c r="U58" i="14" s="1"/>
  <c r="T59" i="14"/>
  <c r="T58" i="14" s="1"/>
  <c r="Q59" i="14"/>
  <c r="P59" i="14"/>
  <c r="L59" i="14"/>
  <c r="L58" i="14" s="1"/>
  <c r="K59" i="14"/>
  <c r="J59" i="14"/>
  <c r="J58" i="14" s="1"/>
  <c r="I59" i="14"/>
  <c r="I58" i="14" s="1"/>
  <c r="H59" i="14"/>
  <c r="H58" i="14" s="1"/>
  <c r="G59" i="14"/>
  <c r="F59" i="14"/>
  <c r="F58" i="14" s="1"/>
  <c r="V58" i="14"/>
  <c r="P58" i="14"/>
  <c r="K58" i="14"/>
  <c r="G58" i="14"/>
  <c r="AB57" i="14"/>
  <c r="N57" i="14"/>
  <c r="L57" i="14"/>
  <c r="Z56" i="14"/>
  <c r="Z55" i="14" s="1"/>
  <c r="Z54" i="14" s="1"/>
  <c r="Y56" i="14"/>
  <c r="Y55" i="14" s="1"/>
  <c r="Y54" i="14" s="1"/>
  <c r="X56" i="14"/>
  <c r="W56" i="14"/>
  <c r="V56" i="14"/>
  <c r="V55" i="14" s="1"/>
  <c r="V54" i="14" s="1"/>
  <c r="U56" i="14"/>
  <c r="U55" i="14" s="1"/>
  <c r="U54" i="14" s="1"/>
  <c r="T56" i="14"/>
  <c r="S56" i="14"/>
  <c r="S55" i="14" s="1"/>
  <c r="S54" i="14" s="1"/>
  <c r="N56" i="14"/>
  <c r="N55" i="14" s="1"/>
  <c r="N54" i="14" s="1"/>
  <c r="K56" i="14"/>
  <c r="K55" i="14" s="1"/>
  <c r="K54" i="14" s="1"/>
  <c r="J56" i="14"/>
  <c r="J55" i="14" s="1"/>
  <c r="J54" i="14" s="1"/>
  <c r="I56" i="14"/>
  <c r="I55" i="14" s="1"/>
  <c r="I54" i="14" s="1"/>
  <c r="H56" i="14"/>
  <c r="G56" i="14"/>
  <c r="G55" i="14" s="1"/>
  <c r="G54" i="14" s="1"/>
  <c r="F56" i="14"/>
  <c r="F55" i="14" s="1"/>
  <c r="F54" i="14" s="1"/>
  <c r="X55" i="14"/>
  <c r="X54" i="14" s="1"/>
  <c r="T55" i="14"/>
  <c r="T54" i="14" s="1"/>
  <c r="H55" i="14"/>
  <c r="H54" i="14" s="1"/>
  <c r="AB53" i="14"/>
  <c r="AA53" i="14"/>
  <c r="N53" i="14"/>
  <c r="L53" i="14"/>
  <c r="Z52" i="14"/>
  <c r="Y52" i="14"/>
  <c r="X52" i="14"/>
  <c r="W52" i="14"/>
  <c r="V52" i="14"/>
  <c r="U52" i="14"/>
  <c r="T52" i="14"/>
  <c r="S52" i="14"/>
  <c r="Q52" i="14"/>
  <c r="P52" i="14"/>
  <c r="N52" i="14"/>
  <c r="K52" i="14"/>
  <c r="J52" i="14"/>
  <c r="I52" i="14"/>
  <c r="H52" i="14"/>
  <c r="G52" i="14"/>
  <c r="F52" i="14"/>
  <c r="AB51" i="14"/>
  <c r="N51" i="14"/>
  <c r="N50" i="14" s="1"/>
  <c r="N49" i="14" s="1"/>
  <c r="L51" i="14"/>
  <c r="Y50" i="14"/>
  <c r="X50" i="14"/>
  <c r="X49" i="14" s="1"/>
  <c r="W50" i="14"/>
  <c r="W49" i="14" s="1"/>
  <c r="V50" i="14"/>
  <c r="V49" i="14" s="1"/>
  <c r="U50" i="14"/>
  <c r="T50" i="14"/>
  <c r="T49" i="14" s="1"/>
  <c r="S50" i="14"/>
  <c r="S49" i="14" s="1"/>
  <c r="K50" i="14"/>
  <c r="K49" i="14" s="1"/>
  <c r="J50" i="14"/>
  <c r="I50" i="14"/>
  <c r="I49" i="14" s="1"/>
  <c r="H50" i="14"/>
  <c r="H49" i="14" s="1"/>
  <c r="G50" i="14"/>
  <c r="G49" i="14" s="1"/>
  <c r="F50" i="14"/>
  <c r="Y49" i="14"/>
  <c r="U49" i="14"/>
  <c r="J49" i="14"/>
  <c r="J48" i="14" s="1"/>
  <c r="F49" i="14"/>
  <c r="F48" i="14" s="1"/>
  <c r="AB47" i="14"/>
  <c r="N47" i="14"/>
  <c r="N46" i="14" s="1"/>
  <c r="N45" i="14" s="1"/>
  <c r="L47" i="14"/>
  <c r="Y46" i="14"/>
  <c r="X46" i="14"/>
  <c r="W46" i="14"/>
  <c r="V46" i="14"/>
  <c r="U46" i="14"/>
  <c r="T46" i="14"/>
  <c r="S46" i="14"/>
  <c r="P46" i="14"/>
  <c r="L46" i="14"/>
  <c r="K46" i="14"/>
  <c r="J46" i="14"/>
  <c r="I46" i="14"/>
  <c r="H46" i="14"/>
  <c r="G46" i="14"/>
  <c r="F46" i="14"/>
  <c r="Y45" i="14"/>
  <c r="X45" i="14"/>
  <c r="W45" i="14"/>
  <c r="V45" i="14"/>
  <c r="U45" i="14"/>
  <c r="T45" i="14"/>
  <c r="S45" i="14"/>
  <c r="P45" i="14"/>
  <c r="L45" i="14"/>
  <c r="K45" i="14"/>
  <c r="J45" i="14"/>
  <c r="I45" i="14"/>
  <c r="H45" i="14"/>
  <c r="G45" i="14"/>
  <c r="F45" i="14"/>
  <c r="AB44" i="14"/>
  <c r="N44" i="14"/>
  <c r="N43" i="14" s="1"/>
  <c r="N42" i="14" s="1"/>
  <c r="L44" i="14"/>
  <c r="Y43" i="14"/>
  <c r="Y42" i="14" s="1"/>
  <c r="X43" i="14"/>
  <c r="X42" i="14" s="1"/>
  <c r="W43" i="14"/>
  <c r="V43" i="14"/>
  <c r="V42" i="14" s="1"/>
  <c r="U43" i="14"/>
  <c r="U42" i="14" s="1"/>
  <c r="T43" i="14"/>
  <c r="T42" i="14" s="1"/>
  <c r="S43" i="14"/>
  <c r="S42" i="14" s="1"/>
  <c r="L43" i="14"/>
  <c r="L42" i="14" s="1"/>
  <c r="K43" i="14"/>
  <c r="J43" i="14"/>
  <c r="J42" i="14" s="1"/>
  <c r="I43" i="14"/>
  <c r="H43" i="14"/>
  <c r="H42" i="14" s="1"/>
  <c r="G43" i="14"/>
  <c r="F43" i="14"/>
  <c r="F42" i="14" s="1"/>
  <c r="K42" i="14"/>
  <c r="I42" i="14"/>
  <c r="G42" i="14"/>
  <c r="AB41" i="14"/>
  <c r="N41" i="14"/>
  <c r="N40" i="14" s="1"/>
  <c r="L41" i="14"/>
  <c r="Y40" i="14"/>
  <c r="X40" i="14"/>
  <c r="W40" i="14"/>
  <c r="V40" i="14"/>
  <c r="U40" i="14"/>
  <c r="T40" i="14"/>
  <c r="S40" i="14"/>
  <c r="K40" i="14"/>
  <c r="J40" i="14"/>
  <c r="I40" i="14"/>
  <c r="H40" i="14"/>
  <c r="H26" i="14" s="1"/>
  <c r="G40" i="14"/>
  <c r="F40" i="14"/>
  <c r="AB39" i="14"/>
  <c r="AA39" i="14"/>
  <c r="L39" i="14"/>
  <c r="O39" i="14" s="1"/>
  <c r="AB38" i="14"/>
  <c r="Q38" i="14"/>
  <c r="AA38" i="14" s="1"/>
  <c r="N38" i="14"/>
  <c r="L38" i="14"/>
  <c r="AB37" i="14"/>
  <c r="AA37" i="14"/>
  <c r="L37" i="14"/>
  <c r="O37" i="14" s="1"/>
  <c r="AB36" i="14"/>
  <c r="Q36" i="14"/>
  <c r="AA36" i="14" s="1"/>
  <c r="L36" i="14"/>
  <c r="O36" i="14" s="1"/>
  <c r="AB35" i="14"/>
  <c r="L35" i="14"/>
  <c r="P35" i="14" s="1"/>
  <c r="Q35" i="14" s="1"/>
  <c r="AA35" i="14" s="1"/>
  <c r="AB34" i="14"/>
  <c r="P34" i="14"/>
  <c r="Q34" i="14" s="1"/>
  <c r="AA34" i="14" s="1"/>
  <c r="N34" i="14"/>
  <c r="L34" i="14"/>
  <c r="AB33" i="14"/>
  <c r="N33" i="14"/>
  <c r="L33" i="14"/>
  <c r="O33" i="14" s="1"/>
  <c r="P33" i="14" s="1"/>
  <c r="Q33" i="14" s="1"/>
  <c r="AA33" i="14" s="1"/>
  <c r="AB32" i="14"/>
  <c r="N32" i="14"/>
  <c r="L32" i="14"/>
  <c r="AB31" i="14"/>
  <c r="AA31" i="14"/>
  <c r="N31" i="14"/>
  <c r="L31" i="14"/>
  <c r="AB30" i="14"/>
  <c r="Q30" i="14"/>
  <c r="AA30" i="14" s="1"/>
  <c r="N30" i="14"/>
  <c r="L30" i="14"/>
  <c r="AB29" i="14"/>
  <c r="Q29" i="14"/>
  <c r="AA29" i="14" s="1"/>
  <c r="L29" i="14"/>
  <c r="O29" i="14" s="1"/>
  <c r="AB28" i="14"/>
  <c r="AA28" i="14"/>
  <c r="Q28" i="14"/>
  <c r="N28" i="14"/>
  <c r="L28" i="14"/>
  <c r="Y27" i="14"/>
  <c r="X27" i="14"/>
  <c r="W27" i="14"/>
  <c r="V27" i="14"/>
  <c r="U27" i="14"/>
  <c r="T27" i="14"/>
  <c r="S27" i="14"/>
  <c r="K27" i="14"/>
  <c r="J27" i="14"/>
  <c r="J26" i="14" s="1"/>
  <c r="I27" i="14"/>
  <c r="H27" i="14"/>
  <c r="G27" i="14"/>
  <c r="F27" i="14"/>
  <c r="F26" i="14" s="1"/>
  <c r="N25" i="14"/>
  <c r="N24" i="14" s="1"/>
  <c r="L25" i="14"/>
  <c r="Y24" i="14"/>
  <c r="X24" i="14"/>
  <c r="W24" i="14"/>
  <c r="V24" i="14"/>
  <c r="U24" i="14"/>
  <c r="T24" i="14"/>
  <c r="S24" i="14"/>
  <c r="L24" i="14"/>
  <c r="K24" i="14"/>
  <c r="J24" i="14"/>
  <c r="I24" i="14"/>
  <c r="H24" i="14"/>
  <c r="G24" i="14"/>
  <c r="F24" i="14"/>
  <c r="N23" i="14"/>
  <c r="L23" i="14"/>
  <c r="O23" i="14" s="1"/>
  <c r="N22" i="14"/>
  <c r="L22" i="14"/>
  <c r="AA21" i="14"/>
  <c r="P21" i="14"/>
  <c r="AB21" i="14" s="1"/>
  <c r="N21" i="14"/>
  <c r="L21" i="14"/>
  <c r="O21" i="14" s="1"/>
  <c r="N20" i="14"/>
  <c r="L20" i="14"/>
  <c r="N19" i="14"/>
  <c r="N18" i="14" s="1"/>
  <c r="L19" i="14"/>
  <c r="Q19" i="14" s="1"/>
  <c r="Y18" i="14"/>
  <c r="X18" i="14"/>
  <c r="W18" i="14"/>
  <c r="V18" i="14"/>
  <c r="U18" i="14"/>
  <c r="T18" i="14"/>
  <c r="S18" i="14"/>
  <c r="K18" i="14"/>
  <c r="J18" i="14"/>
  <c r="I18" i="14"/>
  <c r="H18" i="14"/>
  <c r="G18" i="14"/>
  <c r="F18" i="14"/>
  <c r="N17" i="14"/>
  <c r="L17" i="14"/>
  <c r="Q16" i="14"/>
  <c r="AB16" i="14" s="1"/>
  <c r="O16" i="14"/>
  <c r="N16" i="14"/>
  <c r="N15" i="14" s="1"/>
  <c r="N14" i="14" s="1"/>
  <c r="L16" i="14"/>
  <c r="Y15" i="14"/>
  <c r="X15" i="14"/>
  <c r="W15" i="14"/>
  <c r="V15" i="14"/>
  <c r="U15" i="14"/>
  <c r="T15" i="14"/>
  <c r="S15" i="14"/>
  <c r="S14" i="14" s="1"/>
  <c r="K15" i="14"/>
  <c r="J15" i="14"/>
  <c r="I15" i="14"/>
  <c r="H15" i="14"/>
  <c r="G15" i="14"/>
  <c r="F15" i="14"/>
  <c r="Z14" i="14"/>
  <c r="W14" i="14"/>
  <c r="A3" i="14"/>
  <c r="K68" i="14" l="1"/>
  <c r="U14" i="14"/>
  <c r="Y14" i="14"/>
  <c r="P32" i="14"/>
  <c r="AB64" i="14"/>
  <c r="Q9" i="3"/>
  <c r="G14" i="14"/>
  <c r="K14" i="14"/>
  <c r="S26" i="14"/>
  <c r="U26" i="14"/>
  <c r="W26" i="14"/>
  <c r="Y26" i="14"/>
  <c r="G26" i="14"/>
  <c r="I26" i="14"/>
  <c r="K26" i="14"/>
  <c r="H68" i="14"/>
  <c r="J68" i="14"/>
  <c r="L68" i="14"/>
  <c r="T68" i="14"/>
  <c r="V68" i="14"/>
  <c r="X68" i="14"/>
  <c r="M68" i="14"/>
  <c r="M48" i="14"/>
  <c r="M13" i="14" s="1"/>
  <c r="M12" i="14" s="1"/>
  <c r="O41" i="14"/>
  <c r="O40" i="14" s="1"/>
  <c r="AB43" i="14"/>
  <c r="L15" i="14"/>
  <c r="L14" i="14" s="1"/>
  <c r="W42" i="14"/>
  <c r="AB42" i="14" s="1"/>
  <c r="AB45" i="14"/>
  <c r="AB46" i="14"/>
  <c r="H48" i="14"/>
  <c r="T48" i="14"/>
  <c r="V48" i="14"/>
  <c r="X48" i="14"/>
  <c r="O51" i="14"/>
  <c r="O50" i="14" s="1"/>
  <c r="O49" i="14" s="1"/>
  <c r="AA52" i="14"/>
  <c r="O53" i="14"/>
  <c r="O52" i="14" s="1"/>
  <c r="AB56" i="14"/>
  <c r="O57" i="14"/>
  <c r="O56" i="14" s="1"/>
  <c r="O55" i="14" s="1"/>
  <c r="O54" i="14" s="1"/>
  <c r="O60" i="14"/>
  <c r="O59" i="14" s="1"/>
  <c r="O58" i="14" s="1"/>
  <c r="AB61" i="14"/>
  <c r="AB62" i="14"/>
  <c r="O63" i="14"/>
  <c r="O62" i="14" s="1"/>
  <c r="O61" i="14" s="1"/>
  <c r="I68" i="14"/>
  <c r="S68" i="14"/>
  <c r="U68" i="14"/>
  <c r="W68" i="14"/>
  <c r="Y68" i="14"/>
  <c r="N68" i="14"/>
  <c r="O74" i="14"/>
  <c r="O73" i="14" s="1"/>
  <c r="O72" i="14" s="1"/>
  <c r="N77" i="14"/>
  <c r="O79" i="14"/>
  <c r="P79" i="14" s="1"/>
  <c r="P77" i="14" s="1"/>
  <c r="O80" i="14"/>
  <c r="P80" i="14" s="1"/>
  <c r="T26" i="14"/>
  <c r="V26" i="14"/>
  <c r="X26" i="14"/>
  <c r="L18" i="14"/>
  <c r="F14" i="14"/>
  <c r="F13" i="14" s="1"/>
  <c r="F12" i="14" s="1"/>
  <c r="H14" i="14"/>
  <c r="H13" i="14" s="1"/>
  <c r="H12" i="14" s="1"/>
  <c r="J14" i="14"/>
  <c r="T14" i="14"/>
  <c r="V14" i="14"/>
  <c r="X14" i="14"/>
  <c r="AA16" i="14"/>
  <c r="P20" i="14"/>
  <c r="Q20" i="14" s="1"/>
  <c r="O22" i="14"/>
  <c r="P22" i="14"/>
  <c r="P23" i="14"/>
  <c r="Q23" i="14" s="1"/>
  <c r="AA23" i="14" s="1"/>
  <c r="O25" i="14"/>
  <c r="P25" i="14" s="1"/>
  <c r="L27" i="14"/>
  <c r="O28" i="14"/>
  <c r="O30" i="14"/>
  <c r="O31" i="14"/>
  <c r="O32" i="14"/>
  <c r="O34" i="14"/>
  <c r="O35" i="14"/>
  <c r="O38" i="14"/>
  <c r="L40" i="14"/>
  <c r="P41" i="14"/>
  <c r="O44" i="14"/>
  <c r="O43" i="14" s="1"/>
  <c r="O42" i="14" s="1"/>
  <c r="P44" i="14"/>
  <c r="O47" i="14"/>
  <c r="O46" i="14" s="1"/>
  <c r="O45" i="14" s="1"/>
  <c r="L50" i="14"/>
  <c r="L49" i="14" s="1"/>
  <c r="P51" i="14"/>
  <c r="P50" i="14" s="1"/>
  <c r="P49" i="14" s="1"/>
  <c r="P48" i="14" s="1"/>
  <c r="P57" i="14"/>
  <c r="P56" i="14" s="1"/>
  <c r="P55" i="14" s="1"/>
  <c r="P54" i="14" s="1"/>
  <c r="O71" i="14"/>
  <c r="P71" i="14" s="1"/>
  <c r="O76" i="14"/>
  <c r="O75" i="14" s="1"/>
  <c r="O78" i="14"/>
  <c r="N27" i="14"/>
  <c r="N26" i="14" s="1"/>
  <c r="N13" i="14" s="1"/>
  <c r="N12" i="14" s="1"/>
  <c r="T13" i="14"/>
  <c r="T12" i="14" s="1"/>
  <c r="I14" i="14"/>
  <c r="AB40" i="14"/>
  <c r="AB50" i="14"/>
  <c r="N48" i="14"/>
  <c r="AB58" i="14"/>
  <c r="AB49" i="14"/>
  <c r="G48" i="14"/>
  <c r="I48" i="14"/>
  <c r="K48" i="14"/>
  <c r="S48" i="14"/>
  <c r="U48" i="14"/>
  <c r="Y48" i="14"/>
  <c r="AB65" i="14"/>
  <c r="O17" i="14"/>
  <c r="P19" i="14"/>
  <c r="AA19" i="14"/>
  <c r="O24" i="14"/>
  <c r="Q51" i="14"/>
  <c r="Q57" i="14"/>
  <c r="Q32" i="14"/>
  <c r="P27" i="14"/>
  <c r="O20" i="14"/>
  <c r="O19" i="14"/>
  <c r="Q22" i="14"/>
  <c r="AA22" i="14" s="1"/>
  <c r="Q47" i="14"/>
  <c r="W48" i="14"/>
  <c r="L52" i="14"/>
  <c r="AB52" i="14"/>
  <c r="W55" i="14"/>
  <c r="L56" i="14"/>
  <c r="L55" i="14" s="1"/>
  <c r="L54" i="14" s="1"/>
  <c r="AB59" i="14"/>
  <c r="L62" i="14"/>
  <c r="L61" i="14" s="1"/>
  <c r="P76" i="14"/>
  <c r="AA59" i="14"/>
  <c r="Q58" i="14"/>
  <c r="AA58" i="14" s="1"/>
  <c r="P67" i="14"/>
  <c r="O66" i="14"/>
  <c r="O65" i="14" s="1"/>
  <c r="O64" i="14" s="1"/>
  <c r="Q80" i="14"/>
  <c r="AA80" i="14" s="1"/>
  <c r="L66" i="14"/>
  <c r="L65" i="14" s="1"/>
  <c r="L64" i="14" s="1"/>
  <c r="Q73" i="14"/>
  <c r="AB73" i="14" s="1"/>
  <c r="AA74" i="14"/>
  <c r="L77" i="14"/>
  <c r="AA78" i="14"/>
  <c r="U43" i="7"/>
  <c r="U50" i="7"/>
  <c r="U54" i="7"/>
  <c r="U61" i="7"/>
  <c r="U64" i="7"/>
  <c r="U69" i="7"/>
  <c r="U71" i="7"/>
  <c r="U77" i="7"/>
  <c r="U85" i="7"/>
  <c r="U89" i="7"/>
  <c r="U94" i="7"/>
  <c r="U105" i="7"/>
  <c r="U107" i="7"/>
  <c r="U109" i="7"/>
  <c r="U114" i="7"/>
  <c r="U18" i="7"/>
  <c r="U8" i="7"/>
  <c r="T64" i="12"/>
  <c r="Q24" i="12"/>
  <c r="R24" i="12"/>
  <c r="S24" i="12"/>
  <c r="U24" i="12"/>
  <c r="V24" i="12"/>
  <c r="Q38" i="12"/>
  <c r="R38" i="12"/>
  <c r="S38" i="12"/>
  <c r="U38" i="12"/>
  <c r="V38" i="12"/>
  <c r="X38" i="12"/>
  <c r="Q40" i="12"/>
  <c r="R40" i="12"/>
  <c r="S40" i="12"/>
  <c r="U40" i="12"/>
  <c r="V40" i="12"/>
  <c r="X40" i="12"/>
  <c r="Q42" i="12"/>
  <c r="R42" i="12"/>
  <c r="S42" i="12"/>
  <c r="U42" i="12"/>
  <c r="V42" i="12"/>
  <c r="X42" i="12"/>
  <c r="Q47" i="12"/>
  <c r="R47" i="12"/>
  <c r="S47" i="12"/>
  <c r="U47" i="12"/>
  <c r="V47" i="12"/>
  <c r="X47" i="12"/>
  <c r="Q45" i="12"/>
  <c r="R45" i="12"/>
  <c r="S45" i="12"/>
  <c r="U45" i="12"/>
  <c r="V45" i="12"/>
  <c r="X45" i="12"/>
  <c r="Q51" i="12"/>
  <c r="R51" i="12"/>
  <c r="S51" i="12"/>
  <c r="U51" i="12"/>
  <c r="V51" i="12"/>
  <c r="Q49" i="12"/>
  <c r="R49" i="12"/>
  <c r="S49" i="12"/>
  <c r="U49" i="12"/>
  <c r="V49" i="12"/>
  <c r="X49" i="12"/>
  <c r="Q53" i="12"/>
  <c r="R53" i="12"/>
  <c r="S53" i="12"/>
  <c r="U53" i="12"/>
  <c r="V53" i="12"/>
  <c r="X53" i="12"/>
  <c r="Q56" i="12"/>
  <c r="R56" i="12"/>
  <c r="S56" i="12"/>
  <c r="U56" i="12"/>
  <c r="V56" i="12"/>
  <c r="Q58" i="12"/>
  <c r="R58" i="12"/>
  <c r="S58" i="12"/>
  <c r="U58" i="12"/>
  <c r="V58" i="12"/>
  <c r="X58" i="12"/>
  <c r="Q66" i="12"/>
  <c r="R66" i="12"/>
  <c r="S66" i="12"/>
  <c r="U66" i="12"/>
  <c r="V66" i="12"/>
  <c r="W66" i="12"/>
  <c r="X66" i="12"/>
  <c r="Q68" i="12"/>
  <c r="R68" i="12"/>
  <c r="S68" i="12"/>
  <c r="U68" i="12"/>
  <c r="Q70" i="12"/>
  <c r="R70" i="12"/>
  <c r="S70" i="12"/>
  <c r="U70" i="12"/>
  <c r="T17" i="12"/>
  <c r="T18" i="12"/>
  <c r="T19" i="12"/>
  <c r="T20" i="12"/>
  <c r="T21" i="12"/>
  <c r="T22" i="12"/>
  <c r="T23" i="12"/>
  <c r="T27" i="12"/>
  <c r="T28" i="12"/>
  <c r="T29" i="12"/>
  <c r="T35" i="12"/>
  <c r="T37" i="12"/>
  <c r="T39" i="12"/>
  <c r="T38" i="12"/>
  <c r="T41" i="12"/>
  <c r="T40" i="12" s="1"/>
  <c r="T43" i="12"/>
  <c r="T44" i="12"/>
  <c r="T42" i="12" s="1"/>
  <c r="T46" i="12"/>
  <c r="T45" i="12" s="1"/>
  <c r="T48" i="12"/>
  <c r="T47" i="12"/>
  <c r="T50" i="12"/>
  <c r="T49" i="12" s="1"/>
  <c r="T52" i="12"/>
  <c r="T51" i="12" s="1"/>
  <c r="T54" i="12"/>
  <c r="T55" i="12"/>
  <c r="T53" i="12" s="1"/>
  <c r="T57" i="12"/>
  <c r="T56" i="12" s="1"/>
  <c r="T59" i="12"/>
  <c r="T60" i="12"/>
  <c r="T61" i="12"/>
  <c r="T62" i="12"/>
  <c r="T63" i="12"/>
  <c r="T65" i="12"/>
  <c r="T67" i="12"/>
  <c r="T66" i="12" s="1"/>
  <c r="T69" i="12"/>
  <c r="T68" i="12"/>
  <c r="T71" i="12"/>
  <c r="T70" i="12" s="1"/>
  <c r="T72" i="12"/>
  <c r="Q15" i="12"/>
  <c r="R15" i="12"/>
  <c r="S15" i="12"/>
  <c r="S14" i="12" s="1"/>
  <c r="S13" i="12" s="1"/>
  <c r="U15" i="12"/>
  <c r="V15" i="12"/>
  <c r="V14" i="12"/>
  <c r="V13" i="12" s="1"/>
  <c r="T16" i="12"/>
  <c r="T15" i="12" s="1"/>
  <c r="I16" i="1"/>
  <c r="J16" i="1"/>
  <c r="K16" i="1"/>
  <c r="K13" i="1" s="1"/>
  <c r="F16" i="1"/>
  <c r="G16" i="1"/>
  <c r="H16" i="1"/>
  <c r="H13" i="1" s="1"/>
  <c r="G14" i="1"/>
  <c r="H14" i="1"/>
  <c r="I14" i="1"/>
  <c r="J14" i="1"/>
  <c r="J13" i="1" s="1"/>
  <c r="K14" i="1"/>
  <c r="L14" i="1"/>
  <c r="M14" i="1"/>
  <c r="F14" i="1"/>
  <c r="F13" i="1" s="1"/>
  <c r="W67" i="12"/>
  <c r="W43" i="12"/>
  <c r="W29" i="12"/>
  <c r="Y72" i="12"/>
  <c r="Y71" i="12"/>
  <c r="W71" i="12"/>
  <c r="Y64" i="12"/>
  <c r="W64" i="12" s="1"/>
  <c r="Y63" i="12"/>
  <c r="W63" i="12"/>
  <c r="Y62" i="12"/>
  <c r="W62" i="12" s="1"/>
  <c r="Y61" i="12"/>
  <c r="W61" i="12"/>
  <c r="Y34" i="12"/>
  <c r="W34" i="12" s="1"/>
  <c r="Y28" i="12"/>
  <c r="W28" i="12"/>
  <c r="Y66" i="12"/>
  <c r="X68" i="12"/>
  <c r="X70" i="12"/>
  <c r="X51" i="12"/>
  <c r="P49" i="12"/>
  <c r="Y49" i="12" s="1"/>
  <c r="P47" i="12"/>
  <c r="Z58" i="12"/>
  <c r="Z68" i="12"/>
  <c r="Z70" i="12"/>
  <c r="Y44" i="12"/>
  <c r="Y42" i="12"/>
  <c r="Y48" i="12"/>
  <c r="Y47" i="12" s="1"/>
  <c r="W48" i="12"/>
  <c r="W47" i="12" s="1"/>
  <c r="Y50" i="12"/>
  <c r="W50" i="12"/>
  <c r="W49" i="12"/>
  <c r="Y20" i="12"/>
  <c r="W20" i="12"/>
  <c r="AA15" i="12"/>
  <c r="Z15" i="12"/>
  <c r="AA70" i="12"/>
  <c r="AA68" i="12"/>
  <c r="AA66" i="12"/>
  <c r="AA58" i="12"/>
  <c r="AA56" i="12"/>
  <c r="AA51" i="12"/>
  <c r="AA45" i="12"/>
  <c r="AA40" i="12"/>
  <c r="AA38" i="12"/>
  <c r="AA91" i="13"/>
  <c r="Z91" i="13"/>
  <c r="AB91" i="13"/>
  <c r="Y91" i="13"/>
  <c r="N91" i="13"/>
  <c r="M91" i="13"/>
  <c r="M89" i="13"/>
  <c r="L91" i="13"/>
  <c r="AA90" i="13"/>
  <c r="Z90" i="13"/>
  <c r="Z89" i="13"/>
  <c r="Y90" i="13"/>
  <c r="M90" i="13"/>
  <c r="L90" i="13"/>
  <c r="L89" i="13" s="1"/>
  <c r="N90" i="13"/>
  <c r="N89" i="13" s="1"/>
  <c r="Y89" i="13"/>
  <c r="W89" i="13"/>
  <c r="V89" i="13"/>
  <c r="U89" i="13"/>
  <c r="T89" i="13"/>
  <c r="S89" i="13"/>
  <c r="R89" i="13"/>
  <c r="Q89" i="13"/>
  <c r="P89" i="13"/>
  <c r="AA89" i="13"/>
  <c r="O89" i="13"/>
  <c r="K89" i="13"/>
  <c r="J89" i="13"/>
  <c r="I89" i="13"/>
  <c r="H89" i="13"/>
  <c r="G89" i="13"/>
  <c r="F89" i="13"/>
  <c r="AA88" i="13"/>
  <c r="Z88" i="13"/>
  <c r="P88" i="13"/>
  <c r="AB88" i="13"/>
  <c r="W87" i="13"/>
  <c r="V87" i="13"/>
  <c r="U87" i="13"/>
  <c r="Z87" i="13"/>
  <c r="T87" i="13"/>
  <c r="S87" i="13"/>
  <c r="R87" i="13"/>
  <c r="Q87" i="13"/>
  <c r="O87" i="13"/>
  <c r="N87" i="13"/>
  <c r="M87" i="13"/>
  <c r="L87" i="13"/>
  <c r="K87" i="13"/>
  <c r="J87" i="13"/>
  <c r="I87" i="13"/>
  <c r="H87" i="13"/>
  <c r="G87" i="13"/>
  <c r="F87" i="13"/>
  <c r="Z86" i="13"/>
  <c r="Z85" i="13" s="1"/>
  <c r="N86" i="13"/>
  <c r="O86" i="13" s="1"/>
  <c r="P86" i="13" s="1"/>
  <c r="M86" i="13"/>
  <c r="M85" i="13" s="1"/>
  <c r="L86" i="13"/>
  <c r="L85" i="13" s="1"/>
  <c r="W85" i="13"/>
  <c r="V85" i="13"/>
  <c r="U85" i="13"/>
  <c r="T85" i="13"/>
  <c r="S85" i="13"/>
  <c r="R85" i="13"/>
  <c r="Q85" i="13"/>
  <c r="N85" i="13"/>
  <c r="K85" i="13"/>
  <c r="J85" i="13"/>
  <c r="I85" i="13"/>
  <c r="H85" i="13"/>
  <c r="G85" i="13"/>
  <c r="F85" i="13"/>
  <c r="Z84" i="13"/>
  <c r="M84" i="13"/>
  <c r="N84" i="13"/>
  <c r="O84" i="13" s="1"/>
  <c r="P84" i="13" s="1"/>
  <c r="L84" i="13"/>
  <c r="Z83" i="13"/>
  <c r="AB83" i="13"/>
  <c r="Y83" i="13"/>
  <c r="M83" i="13"/>
  <c r="N83" i="13" s="1"/>
  <c r="O83" i="13"/>
  <c r="AA83" i="13"/>
  <c r="L83" i="13"/>
  <c r="Z82" i="13"/>
  <c r="AB82" i="13"/>
  <c r="Y82" i="13"/>
  <c r="M82" i="13"/>
  <c r="N82" i="13" s="1"/>
  <c r="O82" i="13" s="1"/>
  <c r="AA82" i="13"/>
  <c r="L82" i="13"/>
  <c r="Z81" i="13"/>
  <c r="AB81" i="13"/>
  <c r="Y81" i="13"/>
  <c r="M81" i="13"/>
  <c r="N81" i="13" s="1"/>
  <c r="O81" i="13" s="1"/>
  <c r="AA81" i="13" s="1"/>
  <c r="L81" i="13"/>
  <c r="Z80" i="13"/>
  <c r="AB80" i="13"/>
  <c r="Y80" i="13"/>
  <c r="M80" i="13"/>
  <c r="N80" i="13" s="1"/>
  <c r="O80" i="13" s="1"/>
  <c r="AA80" i="13" s="1"/>
  <c r="L80" i="13"/>
  <c r="Z79" i="13"/>
  <c r="Z77" i="13"/>
  <c r="M79" i="13"/>
  <c r="L79" i="13"/>
  <c r="AA78" i="13"/>
  <c r="Z78" i="13"/>
  <c r="P78" i="13"/>
  <c r="AB78" i="13"/>
  <c r="M78" i="13"/>
  <c r="L78" i="13"/>
  <c r="N78" i="13"/>
  <c r="W77" i="13"/>
  <c r="V77" i="13"/>
  <c r="U77" i="13"/>
  <c r="T77" i="13"/>
  <c r="S77" i="13"/>
  <c r="R77" i="13"/>
  <c r="Q77" i="13"/>
  <c r="L77" i="13"/>
  <c r="K77" i="13"/>
  <c r="J77" i="13"/>
  <c r="I77" i="13"/>
  <c r="H77" i="13"/>
  <c r="G77" i="13"/>
  <c r="F77" i="13"/>
  <c r="Z76" i="13"/>
  <c r="M76" i="13"/>
  <c r="N76" i="13" s="1"/>
  <c r="L76" i="13"/>
  <c r="W75" i="13"/>
  <c r="V75" i="13"/>
  <c r="Z75" i="13" s="1"/>
  <c r="U75" i="13"/>
  <c r="T75" i="13"/>
  <c r="S75" i="13"/>
  <c r="R75" i="13"/>
  <c r="Q75" i="13"/>
  <c r="M75" i="13"/>
  <c r="L75" i="13"/>
  <c r="K75" i="13"/>
  <c r="J75" i="13"/>
  <c r="I75" i="13"/>
  <c r="H75" i="13"/>
  <c r="G75" i="13"/>
  <c r="F75" i="13"/>
  <c r="Z74" i="13"/>
  <c r="P74" i="13"/>
  <c r="M74" i="13"/>
  <c r="L74" i="13"/>
  <c r="W73" i="13"/>
  <c r="W72" i="13" s="1"/>
  <c r="V73" i="13"/>
  <c r="U73" i="13"/>
  <c r="Z73" i="13"/>
  <c r="T73" i="13"/>
  <c r="T72" i="13" s="1"/>
  <c r="S73" i="13"/>
  <c r="R73" i="13"/>
  <c r="Q73" i="13"/>
  <c r="Q72" i="13" s="1"/>
  <c r="O73" i="13"/>
  <c r="M73" i="13"/>
  <c r="K73" i="13"/>
  <c r="J73" i="13"/>
  <c r="J72" i="13" s="1"/>
  <c r="I73" i="13"/>
  <c r="H73" i="13"/>
  <c r="G73" i="13"/>
  <c r="G72" i="13" s="1"/>
  <c r="F73" i="13"/>
  <c r="F72" i="13" s="1"/>
  <c r="V72" i="13"/>
  <c r="V68" i="13" s="1"/>
  <c r="U72" i="13"/>
  <c r="S72" i="13"/>
  <c r="S68" i="13"/>
  <c r="R72" i="13"/>
  <c r="M72" i="13"/>
  <c r="K72" i="13"/>
  <c r="I72" i="13"/>
  <c r="H72" i="13"/>
  <c r="G68" i="13"/>
  <c r="E72" i="13"/>
  <c r="Z71" i="13"/>
  <c r="M71" i="13"/>
  <c r="L71" i="13"/>
  <c r="W70" i="13"/>
  <c r="V70" i="13"/>
  <c r="U70" i="13"/>
  <c r="U69" i="13" s="1"/>
  <c r="U68" i="13" s="1"/>
  <c r="Z68" i="13" s="1"/>
  <c r="T70" i="13"/>
  <c r="S70" i="13"/>
  <c r="R70" i="13"/>
  <c r="Q70" i="13"/>
  <c r="Q69" i="13" s="1"/>
  <c r="Q68" i="13" s="1"/>
  <c r="M70" i="13"/>
  <c r="K70" i="13"/>
  <c r="J70" i="13"/>
  <c r="J69" i="13" s="1"/>
  <c r="J68" i="13" s="1"/>
  <c r="I70" i="13"/>
  <c r="I69" i="13" s="1"/>
  <c r="I68" i="13" s="1"/>
  <c r="H70" i="13"/>
  <c r="G70" i="13"/>
  <c r="F70" i="13"/>
  <c r="F69" i="13" s="1"/>
  <c r="F68" i="13" s="1"/>
  <c r="Z69" i="13"/>
  <c r="W69" i="13"/>
  <c r="V69" i="13"/>
  <c r="T69" i="13"/>
  <c r="S69" i="13"/>
  <c r="R69" i="13"/>
  <c r="M69" i="13"/>
  <c r="M68" i="13" s="1"/>
  <c r="K69" i="13"/>
  <c r="K68" i="13" s="1"/>
  <c r="H69" i="13"/>
  <c r="G69" i="13"/>
  <c r="R68" i="13"/>
  <c r="H68" i="13"/>
  <c r="Z67" i="13"/>
  <c r="M67" i="13"/>
  <c r="M66" i="13" s="1"/>
  <c r="L67" i="13"/>
  <c r="L66" i="13" s="1"/>
  <c r="L65" i="13"/>
  <c r="L64" i="13"/>
  <c r="X66" i="13"/>
  <c r="W66" i="13"/>
  <c r="W65" i="13"/>
  <c r="W64" i="13"/>
  <c r="V66" i="13"/>
  <c r="U66" i="13"/>
  <c r="T66" i="13"/>
  <c r="T65" i="13" s="1"/>
  <c r="S66" i="13"/>
  <c r="S65" i="13" s="1"/>
  <c r="S64" i="13" s="1"/>
  <c r="R66" i="13"/>
  <c r="R65" i="13" s="1"/>
  <c r="R64" i="13" s="1"/>
  <c r="Q66" i="13"/>
  <c r="Q65" i="13" s="1"/>
  <c r="Q64" i="13" s="1"/>
  <c r="M65" i="13"/>
  <c r="M64" i="13" s="1"/>
  <c r="K66" i="13"/>
  <c r="K65" i="13"/>
  <c r="K64" i="13" s="1"/>
  <c r="J66" i="13"/>
  <c r="I66" i="13"/>
  <c r="I65" i="13"/>
  <c r="H66" i="13"/>
  <c r="G66" i="13"/>
  <c r="G65" i="13" s="1"/>
  <c r="G64" i="13" s="1"/>
  <c r="F66" i="13"/>
  <c r="X65" i="13"/>
  <c r="X64" i="13" s="1"/>
  <c r="V65" i="13"/>
  <c r="J65" i="13"/>
  <c r="H65" i="13"/>
  <c r="H64" i="13" s="1"/>
  <c r="F65" i="13"/>
  <c r="V64" i="13"/>
  <c r="T64" i="13"/>
  <c r="J64" i="13"/>
  <c r="I64" i="13"/>
  <c r="F64" i="13"/>
  <c r="AA63" i="13"/>
  <c r="Z63" i="13"/>
  <c r="AB63" i="13" s="1"/>
  <c r="Y63" i="13"/>
  <c r="M63" i="13"/>
  <c r="M62" i="13" s="1"/>
  <c r="L63" i="13"/>
  <c r="N63" i="13" s="1"/>
  <c r="N62" i="13"/>
  <c r="N61" i="13" s="1"/>
  <c r="X62" i="13"/>
  <c r="X61" i="13" s="1"/>
  <c r="W62" i="13"/>
  <c r="W61" i="13" s="1"/>
  <c r="V62" i="13"/>
  <c r="U62" i="13"/>
  <c r="Z62" i="13" s="1"/>
  <c r="T62" i="13"/>
  <c r="S62" i="13"/>
  <c r="S61" i="13" s="1"/>
  <c r="R62" i="13"/>
  <c r="P62" i="13"/>
  <c r="AB62" i="13" s="1"/>
  <c r="Y62" i="13"/>
  <c r="O62" i="13"/>
  <c r="M61" i="13"/>
  <c r="L62" i="13"/>
  <c r="K62" i="13"/>
  <c r="K61" i="13"/>
  <c r="J62" i="13"/>
  <c r="J61" i="13" s="1"/>
  <c r="I62" i="13"/>
  <c r="I61" i="13" s="1"/>
  <c r="H62" i="13"/>
  <c r="G62" i="13"/>
  <c r="G61" i="13"/>
  <c r="F62" i="13"/>
  <c r="V61" i="13"/>
  <c r="U61" i="13"/>
  <c r="Z61" i="13" s="1"/>
  <c r="T61" i="13"/>
  <c r="R61" i="13"/>
  <c r="P61" i="13"/>
  <c r="Y61" i="13"/>
  <c r="L61" i="13"/>
  <c r="H61" i="13"/>
  <c r="F61" i="13"/>
  <c r="AA60" i="13"/>
  <c r="Z60" i="13"/>
  <c r="AB60" i="13" s="1"/>
  <c r="Y60" i="13"/>
  <c r="M60" i="13"/>
  <c r="M59" i="13" s="1"/>
  <c r="M58" i="13" s="1"/>
  <c r="L60" i="13"/>
  <c r="W59" i="13"/>
  <c r="W58" i="13" s="1"/>
  <c r="V59" i="13"/>
  <c r="V58" i="13"/>
  <c r="U59" i="13"/>
  <c r="U58" i="13" s="1"/>
  <c r="Z59" i="13"/>
  <c r="T59" i="13"/>
  <c r="T58" i="13"/>
  <c r="S59" i="13"/>
  <c r="R59" i="13"/>
  <c r="R58" i="13" s="1"/>
  <c r="P59" i="13"/>
  <c r="AB59" i="13"/>
  <c r="O59" i="13"/>
  <c r="K59" i="13"/>
  <c r="K58" i="13" s="1"/>
  <c r="J59" i="13"/>
  <c r="I59" i="13"/>
  <c r="I58" i="13"/>
  <c r="H59" i="13"/>
  <c r="G59" i="13"/>
  <c r="G58" i="13"/>
  <c r="F59" i="13"/>
  <c r="F58" i="13" s="1"/>
  <c r="Z58" i="13"/>
  <c r="AB58" i="13" s="1"/>
  <c r="S58" i="13"/>
  <c r="P58" i="13"/>
  <c r="Y58" i="13" s="1"/>
  <c r="J58" i="13"/>
  <c r="H58" i="13"/>
  <c r="Z57" i="13"/>
  <c r="M57" i="13"/>
  <c r="M56" i="13" s="1"/>
  <c r="M55" i="13" s="1"/>
  <c r="L57" i="13"/>
  <c r="X56" i="13"/>
  <c r="X55" i="13" s="1"/>
  <c r="X54" i="13" s="1"/>
  <c r="W56" i="13"/>
  <c r="V56" i="13"/>
  <c r="V55" i="13"/>
  <c r="U56" i="13"/>
  <c r="T56" i="13"/>
  <c r="T55" i="13"/>
  <c r="T54" i="13" s="1"/>
  <c r="S56" i="13"/>
  <c r="S55" i="13" s="1"/>
  <c r="R56" i="13"/>
  <c r="R55" i="13" s="1"/>
  <c r="R54" i="13"/>
  <c r="Q56" i="13"/>
  <c r="Q55" i="13" s="1"/>
  <c r="Q54" i="13" s="1"/>
  <c r="L56" i="13"/>
  <c r="L55" i="13"/>
  <c r="K56" i="13"/>
  <c r="J56" i="13"/>
  <c r="J55" i="13" s="1"/>
  <c r="J54" i="13" s="1"/>
  <c r="I56" i="13"/>
  <c r="I55" i="13" s="1"/>
  <c r="H56" i="13"/>
  <c r="H55" i="13" s="1"/>
  <c r="H54" i="13" s="1"/>
  <c r="G56" i="13"/>
  <c r="F56" i="13"/>
  <c r="F55" i="13" s="1"/>
  <c r="F54" i="13" s="1"/>
  <c r="W55" i="13"/>
  <c r="W54" i="13"/>
  <c r="U55" i="13"/>
  <c r="S54" i="13"/>
  <c r="M54" i="13"/>
  <c r="K55" i="13"/>
  <c r="K54" i="13" s="1"/>
  <c r="G55" i="13"/>
  <c r="L54" i="13"/>
  <c r="I54" i="13"/>
  <c r="G54" i="13"/>
  <c r="AA53" i="13"/>
  <c r="Z53" i="13"/>
  <c r="AB53" i="13"/>
  <c r="Y53" i="13"/>
  <c r="M53" i="13"/>
  <c r="L53" i="13"/>
  <c r="N53" i="13"/>
  <c r="N52" i="13"/>
  <c r="X52" i="13"/>
  <c r="W52" i="13"/>
  <c r="W48" i="13"/>
  <c r="V52" i="13"/>
  <c r="Z52" i="13" s="1"/>
  <c r="AB52" i="13" s="1"/>
  <c r="U52" i="13"/>
  <c r="T52" i="13"/>
  <c r="S52" i="13"/>
  <c r="R52" i="13"/>
  <c r="Q52" i="13"/>
  <c r="Q48" i="13"/>
  <c r="P52" i="13"/>
  <c r="Y52" i="13" s="1"/>
  <c r="O52" i="13"/>
  <c r="AA52" i="13"/>
  <c r="M52" i="13"/>
  <c r="K52" i="13"/>
  <c r="K48" i="13"/>
  <c r="J52" i="13"/>
  <c r="J48" i="13" s="1"/>
  <c r="I52" i="13"/>
  <c r="H52" i="13"/>
  <c r="G52" i="13"/>
  <c r="F52" i="13"/>
  <c r="Z51" i="13"/>
  <c r="M51" i="13"/>
  <c r="L51" i="13"/>
  <c r="W50" i="13"/>
  <c r="W49" i="13" s="1"/>
  <c r="V50" i="13"/>
  <c r="U50" i="13"/>
  <c r="T50" i="13"/>
  <c r="T49" i="13" s="1"/>
  <c r="T48" i="13" s="1"/>
  <c r="S50" i="13"/>
  <c r="S49" i="13" s="1"/>
  <c r="R50" i="13"/>
  <c r="Q50" i="13"/>
  <c r="L50" i="13"/>
  <c r="L49" i="13" s="1"/>
  <c r="L48" i="13" s="1"/>
  <c r="K50" i="13"/>
  <c r="J50" i="13"/>
  <c r="I50" i="13"/>
  <c r="I49" i="13" s="1"/>
  <c r="I48" i="13" s="1"/>
  <c r="H50" i="13"/>
  <c r="H49" i="13" s="1"/>
  <c r="G50" i="13"/>
  <c r="F50" i="13"/>
  <c r="V49" i="13"/>
  <c r="U49" i="13"/>
  <c r="Z49" i="13" s="1"/>
  <c r="R49" i="13"/>
  <c r="Q49" i="13"/>
  <c r="K49" i="13"/>
  <c r="J49" i="13"/>
  <c r="G49" i="13"/>
  <c r="F49" i="13"/>
  <c r="R48" i="13"/>
  <c r="H48" i="13"/>
  <c r="F48" i="13"/>
  <c r="Z47" i="13"/>
  <c r="M47" i="13"/>
  <c r="L47" i="13"/>
  <c r="W46" i="13"/>
  <c r="V46" i="13"/>
  <c r="V45" i="13" s="1"/>
  <c r="U46" i="13"/>
  <c r="Z46" i="13" s="1"/>
  <c r="T46" i="13"/>
  <c r="S46" i="13"/>
  <c r="S45" i="13" s="1"/>
  <c r="R46" i="13"/>
  <c r="R45" i="13" s="1"/>
  <c r="Q46" i="13"/>
  <c r="O46" i="13"/>
  <c r="M46" i="13"/>
  <c r="M45" i="13" s="1"/>
  <c r="K46" i="13"/>
  <c r="J46" i="13"/>
  <c r="J45" i="13" s="1"/>
  <c r="I46" i="13"/>
  <c r="I45" i="13" s="1"/>
  <c r="H46" i="13"/>
  <c r="H45" i="13" s="1"/>
  <c r="G46" i="13"/>
  <c r="F46" i="13"/>
  <c r="F45" i="13" s="1"/>
  <c r="W45" i="13"/>
  <c r="T45" i="13"/>
  <c r="Q45" i="13"/>
  <c r="O45" i="13"/>
  <c r="K45" i="13"/>
  <c r="G45" i="13"/>
  <c r="Z44" i="13"/>
  <c r="M44" i="13"/>
  <c r="M43" i="13" s="1"/>
  <c r="M42" i="13" s="1"/>
  <c r="L44" i="13"/>
  <c r="W43" i="13"/>
  <c r="W42" i="13" s="1"/>
  <c r="V43" i="13"/>
  <c r="V42" i="13" s="1"/>
  <c r="Z42" i="13" s="1"/>
  <c r="U43" i="13"/>
  <c r="Z43" i="13"/>
  <c r="T43" i="13"/>
  <c r="T42" i="13" s="1"/>
  <c r="S43" i="13"/>
  <c r="S42" i="13" s="1"/>
  <c r="R43" i="13"/>
  <c r="Q43" i="13"/>
  <c r="K43" i="13"/>
  <c r="K42" i="13" s="1"/>
  <c r="J43" i="13"/>
  <c r="J42" i="13" s="1"/>
  <c r="I43" i="13"/>
  <c r="I42" i="13" s="1"/>
  <c r="H43" i="13"/>
  <c r="G43" i="13"/>
  <c r="F43" i="13"/>
  <c r="F42" i="13" s="1"/>
  <c r="U42" i="13"/>
  <c r="R42" i="13"/>
  <c r="Q42" i="13"/>
  <c r="H42" i="13"/>
  <c r="G42" i="13"/>
  <c r="Z41" i="13"/>
  <c r="M41" i="13"/>
  <c r="O41" i="13"/>
  <c r="L41" i="13"/>
  <c r="N41" i="13" s="1"/>
  <c r="N40" i="13" s="1"/>
  <c r="W40" i="13"/>
  <c r="W26" i="13" s="1"/>
  <c r="V40" i="13"/>
  <c r="U40" i="13"/>
  <c r="Z40" i="13" s="1"/>
  <c r="T40" i="13"/>
  <c r="S40" i="13"/>
  <c r="R40" i="13"/>
  <c r="Q40" i="13"/>
  <c r="M40" i="13"/>
  <c r="L40" i="13"/>
  <c r="K40" i="13"/>
  <c r="J40" i="13"/>
  <c r="I40" i="13"/>
  <c r="I26" i="13" s="1"/>
  <c r="H40" i="13"/>
  <c r="G40" i="13"/>
  <c r="F40" i="13"/>
  <c r="AA39" i="13"/>
  <c r="Z39" i="13"/>
  <c r="AB39" i="13" s="1"/>
  <c r="Y39" i="13"/>
  <c r="L39" i="13"/>
  <c r="N39" i="13"/>
  <c r="Z38" i="13"/>
  <c r="P38" i="13"/>
  <c r="AB38" i="13"/>
  <c r="M38" i="13"/>
  <c r="L38" i="13"/>
  <c r="N38" i="13"/>
  <c r="AA37" i="13"/>
  <c r="Z37" i="13"/>
  <c r="P37" i="13"/>
  <c r="Y37" i="13" s="1"/>
  <c r="AB37" i="13"/>
  <c r="N37" i="13"/>
  <c r="L37" i="13"/>
  <c r="Z36" i="13"/>
  <c r="P36" i="13"/>
  <c r="L36" i="13"/>
  <c r="N36" i="13"/>
  <c r="Z35" i="13"/>
  <c r="L35" i="13"/>
  <c r="O35" i="13" s="1"/>
  <c r="Z34" i="13"/>
  <c r="O34" i="13"/>
  <c r="P34" i="13" s="1"/>
  <c r="M34" i="13"/>
  <c r="L34" i="13"/>
  <c r="N34" i="13"/>
  <c r="Z33" i="13"/>
  <c r="M33" i="13"/>
  <c r="L33" i="13"/>
  <c r="N33" i="13"/>
  <c r="O33" i="13" s="1"/>
  <c r="AA33" i="13" s="1"/>
  <c r="Z32" i="13"/>
  <c r="M32" i="13"/>
  <c r="O32" i="13"/>
  <c r="L32" i="13"/>
  <c r="N32" i="13" s="1"/>
  <c r="AA31" i="13"/>
  <c r="Z31" i="13"/>
  <c r="AB31" i="13"/>
  <c r="Y31" i="13"/>
  <c r="M31" i="13"/>
  <c r="L31" i="13"/>
  <c r="N31" i="13"/>
  <c r="Z30" i="13"/>
  <c r="P30" i="13"/>
  <c r="M30" i="13"/>
  <c r="L30" i="13"/>
  <c r="N30" i="13" s="1"/>
  <c r="Z29" i="13"/>
  <c r="Y29" i="13"/>
  <c r="P29" i="13"/>
  <c r="L29" i="13"/>
  <c r="N29" i="13" s="1"/>
  <c r="Z28" i="13"/>
  <c r="P28" i="13"/>
  <c r="AB28" i="13" s="1"/>
  <c r="M28" i="13"/>
  <c r="M27" i="13" s="1"/>
  <c r="M26" i="13" s="1"/>
  <c r="L28" i="13"/>
  <c r="W27" i="13"/>
  <c r="V27" i="13"/>
  <c r="V26" i="13" s="1"/>
  <c r="U27" i="13"/>
  <c r="T27" i="13"/>
  <c r="T26" i="13" s="1"/>
  <c r="S27" i="13"/>
  <c r="S26" i="13" s="1"/>
  <c r="R27" i="13"/>
  <c r="R26" i="13" s="1"/>
  <c r="Q27" i="13"/>
  <c r="K27" i="13"/>
  <c r="J27" i="13"/>
  <c r="J26" i="13" s="1"/>
  <c r="I27" i="13"/>
  <c r="H27" i="13"/>
  <c r="H26" i="13" s="1"/>
  <c r="G27" i="13"/>
  <c r="G26" i="13" s="1"/>
  <c r="F27" i="13"/>
  <c r="F26" i="13" s="1"/>
  <c r="Q26" i="13"/>
  <c r="K26" i="13"/>
  <c r="Z25" i="13"/>
  <c r="M25" i="13"/>
  <c r="M24" i="13" s="1"/>
  <c r="L25" i="13"/>
  <c r="N25" i="13" s="1"/>
  <c r="W24" i="13"/>
  <c r="V24" i="13"/>
  <c r="U24" i="13"/>
  <c r="Z24" i="13" s="1"/>
  <c r="T24" i="13"/>
  <c r="S24" i="13"/>
  <c r="R24" i="13"/>
  <c r="Q24" i="13"/>
  <c r="L24" i="13"/>
  <c r="L14" i="13" s="1"/>
  <c r="K24" i="13"/>
  <c r="J24" i="13"/>
  <c r="I24" i="13"/>
  <c r="H24" i="13"/>
  <c r="G24" i="13"/>
  <c r="F24" i="13"/>
  <c r="Z23" i="13"/>
  <c r="M23" i="13"/>
  <c r="O23" i="13" s="1"/>
  <c r="P23" i="13" s="1"/>
  <c r="AB23" i="13" s="1"/>
  <c r="L23" i="13"/>
  <c r="Z22" i="13"/>
  <c r="M22" i="13"/>
  <c r="N22" i="13" s="1"/>
  <c r="L22" i="13"/>
  <c r="O22" i="13" s="1"/>
  <c r="Z21" i="13"/>
  <c r="AB21" i="13" s="1"/>
  <c r="Y21" i="13"/>
  <c r="O21" i="13"/>
  <c r="AA21" i="13" s="1"/>
  <c r="M21" i="13"/>
  <c r="L21" i="13"/>
  <c r="N21" i="13"/>
  <c r="Z20" i="13"/>
  <c r="M20" i="13"/>
  <c r="L20" i="13"/>
  <c r="Z19" i="13"/>
  <c r="M19" i="13"/>
  <c r="M18" i="13" s="1"/>
  <c r="L19" i="13"/>
  <c r="P19" i="13" s="1"/>
  <c r="Y19" i="13" s="1"/>
  <c r="N19" i="13"/>
  <c r="W18" i="13"/>
  <c r="V18" i="13"/>
  <c r="U18" i="13"/>
  <c r="Z18" i="13"/>
  <c r="T18" i="13"/>
  <c r="S18" i="13"/>
  <c r="R18" i="13"/>
  <c r="Q18" i="13"/>
  <c r="K18" i="13"/>
  <c r="J18" i="13"/>
  <c r="I18" i="13"/>
  <c r="H18" i="13"/>
  <c r="H14" i="13" s="1"/>
  <c r="G18" i="13"/>
  <c r="F18" i="13"/>
  <c r="Z17" i="13"/>
  <c r="M17" i="13"/>
  <c r="N17" i="13" s="1"/>
  <c r="L17" i="13"/>
  <c r="Z16" i="13"/>
  <c r="P16" i="13"/>
  <c r="AB16" i="13" s="1"/>
  <c r="N16" i="13"/>
  <c r="M16" i="13"/>
  <c r="L16" i="13"/>
  <c r="W15" i="13"/>
  <c r="W14" i="13"/>
  <c r="V15" i="13"/>
  <c r="V14" i="13" s="1"/>
  <c r="U15" i="13"/>
  <c r="T15" i="13"/>
  <c r="T14" i="13" s="1"/>
  <c r="S15" i="13"/>
  <c r="R15" i="13"/>
  <c r="Q15" i="13"/>
  <c r="Q14" i="13" s="1"/>
  <c r="Q13" i="13" s="1"/>
  <c r="Q12" i="13" s="1"/>
  <c r="L15" i="13"/>
  <c r="K15" i="13"/>
  <c r="J15" i="13"/>
  <c r="J14" i="13" s="1"/>
  <c r="I15" i="13"/>
  <c r="I14" i="13" s="1"/>
  <c r="I13" i="13" s="1"/>
  <c r="I12" i="13" s="1"/>
  <c r="H15" i="13"/>
  <c r="G15" i="13"/>
  <c r="G14" i="13"/>
  <c r="F15" i="13"/>
  <c r="F14" i="13" s="1"/>
  <c r="X14" i="13"/>
  <c r="R14" i="13"/>
  <c r="R13" i="13" s="1"/>
  <c r="R12" i="13" s="1"/>
  <c r="AC12" i="13"/>
  <c r="A3" i="13"/>
  <c r="M65" i="12"/>
  <c r="N65" i="12" s="1"/>
  <c r="L65" i="12"/>
  <c r="M64" i="12"/>
  <c r="L64" i="12"/>
  <c r="M63" i="12"/>
  <c r="N63" i="12" s="1"/>
  <c r="O63" i="12" s="1"/>
  <c r="L63" i="12"/>
  <c r="M62" i="12"/>
  <c r="L62" i="12"/>
  <c r="M61" i="12"/>
  <c r="N61" i="12" s="1"/>
  <c r="O61" i="12" s="1"/>
  <c r="L61" i="12"/>
  <c r="N72" i="12"/>
  <c r="M72" i="12"/>
  <c r="L72" i="12"/>
  <c r="L70" i="12" s="1"/>
  <c r="M71" i="12"/>
  <c r="N71" i="12" s="1"/>
  <c r="N70" i="12" s="1"/>
  <c r="L71" i="12"/>
  <c r="P70" i="12"/>
  <c r="O70" i="12"/>
  <c r="K70" i="12"/>
  <c r="J70" i="12"/>
  <c r="I70" i="12"/>
  <c r="H70" i="12"/>
  <c r="G70" i="12"/>
  <c r="F70" i="12"/>
  <c r="P69" i="12"/>
  <c r="Y69" i="12" s="1"/>
  <c r="P68" i="12"/>
  <c r="O68" i="12"/>
  <c r="N68" i="12"/>
  <c r="M68" i="12"/>
  <c r="L68" i="12"/>
  <c r="K68" i="12"/>
  <c r="J68" i="12"/>
  <c r="I68" i="12"/>
  <c r="H68" i="12"/>
  <c r="G68" i="12"/>
  <c r="F68" i="12"/>
  <c r="N67" i="12"/>
  <c r="O67" i="12"/>
  <c r="O66" i="12" s="1"/>
  <c r="M67" i="12"/>
  <c r="L67" i="12"/>
  <c r="L66" i="12"/>
  <c r="M66" i="12"/>
  <c r="K66" i="12"/>
  <c r="J66" i="12"/>
  <c r="I66" i="12"/>
  <c r="H66" i="12"/>
  <c r="G66" i="12"/>
  <c r="F66" i="12"/>
  <c r="M60" i="12"/>
  <c r="L60" i="12"/>
  <c r="P59" i="12"/>
  <c r="Y59" i="12"/>
  <c r="W59" i="12"/>
  <c r="M59" i="12"/>
  <c r="N59" i="12" s="1"/>
  <c r="L59" i="12"/>
  <c r="K58" i="12"/>
  <c r="J58" i="12"/>
  <c r="I58" i="12"/>
  <c r="H58" i="12"/>
  <c r="G58" i="12"/>
  <c r="F58" i="12"/>
  <c r="M57" i="12"/>
  <c r="N57" i="12" s="1"/>
  <c r="L57" i="12"/>
  <c r="L56" i="12"/>
  <c r="K56" i="12"/>
  <c r="J56" i="12"/>
  <c r="I56" i="12"/>
  <c r="H56" i="12"/>
  <c r="G56" i="12"/>
  <c r="F56" i="12"/>
  <c r="P55" i="12"/>
  <c r="Y55" i="12"/>
  <c r="W55" i="12"/>
  <c r="M55" i="12"/>
  <c r="N55" i="12" s="1"/>
  <c r="L55" i="12"/>
  <c r="M54" i="12"/>
  <c r="L54" i="12"/>
  <c r="N54" i="12" s="1"/>
  <c r="O54" i="12" s="1"/>
  <c r="M52" i="12"/>
  <c r="N52" i="12" s="1"/>
  <c r="O52" i="12" s="1"/>
  <c r="P52" i="12" s="1"/>
  <c r="M51" i="12"/>
  <c r="L52" i="12"/>
  <c r="L51" i="12"/>
  <c r="K51" i="12"/>
  <c r="J51" i="12"/>
  <c r="I51" i="12"/>
  <c r="H51" i="12"/>
  <c r="G51" i="12"/>
  <c r="F51" i="12"/>
  <c r="M50" i="12"/>
  <c r="M49" i="12"/>
  <c r="L50" i="12"/>
  <c r="N50" i="12" s="1"/>
  <c r="O49" i="12"/>
  <c r="K49" i="12"/>
  <c r="J49" i="12"/>
  <c r="H49" i="12"/>
  <c r="H14" i="12" s="1"/>
  <c r="G49" i="12"/>
  <c r="F49" i="12"/>
  <c r="I49" i="12"/>
  <c r="M48" i="12"/>
  <c r="N48" i="12" s="1"/>
  <c r="M47" i="12"/>
  <c r="L48" i="12"/>
  <c r="O47" i="12"/>
  <c r="J47" i="12"/>
  <c r="I47" i="12"/>
  <c r="H47" i="12"/>
  <c r="G47" i="12"/>
  <c r="F47" i="12"/>
  <c r="F14" i="12" s="1"/>
  <c r="F13" i="12" s="1"/>
  <c r="K47" i="12"/>
  <c r="M46" i="12"/>
  <c r="L46" i="12"/>
  <c r="L45" i="12"/>
  <c r="J45" i="12"/>
  <c r="I45" i="12"/>
  <c r="H45" i="12"/>
  <c r="G45" i="12"/>
  <c r="F45" i="12"/>
  <c r="K45" i="12"/>
  <c r="M44" i="12"/>
  <c r="L44" i="12"/>
  <c r="N44" i="12" s="1"/>
  <c r="M43" i="12"/>
  <c r="L43" i="12"/>
  <c r="M41" i="12"/>
  <c r="N41" i="12" s="1"/>
  <c r="M40" i="12"/>
  <c r="L41" i="12"/>
  <c r="O40" i="12"/>
  <c r="L40" i="12"/>
  <c r="L14" i="12" s="1"/>
  <c r="K40" i="12"/>
  <c r="K14" i="12" s="1"/>
  <c r="K13" i="12" s="1"/>
  <c r="J40" i="12"/>
  <c r="I40" i="12"/>
  <c r="H40" i="12"/>
  <c r="G40" i="12"/>
  <c r="G14" i="12" s="1"/>
  <c r="G13" i="12" s="1"/>
  <c r="F40" i="12"/>
  <c r="M39" i="12"/>
  <c r="M38" i="12"/>
  <c r="L39" i="12"/>
  <c r="K38" i="12"/>
  <c r="J38" i="12"/>
  <c r="I38" i="12"/>
  <c r="I14" i="12" s="1"/>
  <c r="I13" i="12" s="1"/>
  <c r="H38" i="12"/>
  <c r="G38" i="12"/>
  <c r="F38" i="12"/>
  <c r="M37" i="12"/>
  <c r="O37" i="12" s="1"/>
  <c r="P37" i="12" s="1"/>
  <c r="Y37" i="12" s="1"/>
  <c r="W37" i="12" s="1"/>
  <c r="L37" i="12"/>
  <c r="P35" i="12"/>
  <c r="Y35" i="12"/>
  <c r="W35" i="12"/>
  <c r="M35" i="12"/>
  <c r="L35" i="12"/>
  <c r="L34" i="12"/>
  <c r="N34" i="12"/>
  <c r="P33" i="12"/>
  <c r="Y33" i="12" s="1"/>
  <c r="W33" i="12" s="1"/>
  <c r="L33" i="12"/>
  <c r="N33" i="12" s="1"/>
  <c r="L32" i="12"/>
  <c r="O32" i="12"/>
  <c r="P32" i="12" s="1"/>
  <c r="Y32" i="12" s="1"/>
  <c r="W32" i="12" s="1"/>
  <c r="O31" i="12"/>
  <c r="P31" i="12"/>
  <c r="Y31" i="12" s="1"/>
  <c r="W31" i="12" s="1"/>
  <c r="M31" i="12"/>
  <c r="N31" i="12" s="1"/>
  <c r="L31" i="12"/>
  <c r="M30" i="12"/>
  <c r="L30" i="12"/>
  <c r="M29" i="12"/>
  <c r="O29" i="12" s="1"/>
  <c r="P29" i="12" s="1"/>
  <c r="L29" i="12"/>
  <c r="M28" i="12"/>
  <c r="L28" i="12"/>
  <c r="P27" i="12"/>
  <c r="Y27" i="12" s="1"/>
  <c r="W27" i="12" s="1"/>
  <c r="M27" i="12"/>
  <c r="L27" i="12"/>
  <c r="P26" i="12"/>
  <c r="L26" i="12"/>
  <c r="N26" i="12"/>
  <c r="P25" i="12"/>
  <c r="M25" i="12"/>
  <c r="L25" i="12"/>
  <c r="N25" i="12" s="1"/>
  <c r="M23" i="12"/>
  <c r="N23" i="12" s="1"/>
  <c r="O23" i="12" s="1"/>
  <c r="L23" i="12"/>
  <c r="M22" i="12"/>
  <c r="L22" i="12"/>
  <c r="N22" i="12" s="1"/>
  <c r="M21" i="12"/>
  <c r="N21" i="12" s="1"/>
  <c r="L21" i="12"/>
  <c r="O20" i="12"/>
  <c r="M20" i="12"/>
  <c r="L20" i="12"/>
  <c r="N20" i="12" s="1"/>
  <c r="M19" i="12"/>
  <c r="L19" i="12"/>
  <c r="M18" i="12"/>
  <c r="L18" i="12"/>
  <c r="P18" i="12" s="1"/>
  <c r="J15" i="12"/>
  <c r="F15" i="12"/>
  <c r="M17" i="12"/>
  <c r="L17" i="12"/>
  <c r="N17" i="12" s="1"/>
  <c r="O17" i="12" s="1"/>
  <c r="P17" i="12" s="1"/>
  <c r="P16" i="12"/>
  <c r="Y16" i="12" s="1"/>
  <c r="N16" i="12"/>
  <c r="M16" i="12"/>
  <c r="L16" i="12"/>
  <c r="H15" i="12"/>
  <c r="W44" i="12"/>
  <c r="W42" i="12" s="1"/>
  <c r="AA53" i="12"/>
  <c r="Y25" i="12"/>
  <c r="W25" i="12"/>
  <c r="AA42" i="12"/>
  <c r="H53" i="12"/>
  <c r="O25" i="13"/>
  <c r="N24" i="13"/>
  <c r="L18" i="13"/>
  <c r="AA16" i="13"/>
  <c r="Y16" i="13"/>
  <c r="O19" i="13"/>
  <c r="AA19" i="13" s="1"/>
  <c r="AB19" i="13"/>
  <c r="P33" i="13"/>
  <c r="Y28" i="13"/>
  <c r="AA28" i="13"/>
  <c r="N35" i="13"/>
  <c r="U48" i="13"/>
  <c r="L52" i="13"/>
  <c r="Z56" i="13"/>
  <c r="N57" i="13"/>
  <c r="N56" i="13"/>
  <c r="N55" i="13" s="1"/>
  <c r="N54" i="13" s="1"/>
  <c r="O57" i="13"/>
  <c r="U54" i="13"/>
  <c r="AA84" i="13"/>
  <c r="O85" i="13"/>
  <c r="Z66" i="13"/>
  <c r="U65" i="13"/>
  <c r="N67" i="13"/>
  <c r="AB90" i="13"/>
  <c r="AB89" i="13" s="1"/>
  <c r="M77" i="13"/>
  <c r="F24" i="12"/>
  <c r="J24" i="12"/>
  <c r="O22" i="12"/>
  <c r="M53" i="12"/>
  <c r="N62" i="12"/>
  <c r="O62" i="12" s="1"/>
  <c r="N64" i="12"/>
  <c r="O64" i="12" s="1"/>
  <c r="O65" i="12"/>
  <c r="P65" i="12" s="1"/>
  <c r="Y65" i="12" s="1"/>
  <c r="W65" i="12" s="1"/>
  <c r="M15" i="12"/>
  <c r="N49" i="12"/>
  <c r="N66" i="12"/>
  <c r="L24" i="12"/>
  <c r="N43" i="12"/>
  <c r="F53" i="12"/>
  <c r="J53" i="12"/>
  <c r="G15" i="12"/>
  <c r="I15" i="12"/>
  <c r="N32" i="12"/>
  <c r="H24" i="12"/>
  <c r="L38" i="12"/>
  <c r="G42" i="12"/>
  <c r="I42" i="12"/>
  <c r="K42" i="12"/>
  <c r="N47" i="12"/>
  <c r="G53" i="12"/>
  <c r="I53" i="12"/>
  <c r="K53" i="12"/>
  <c r="K15" i="12"/>
  <c r="O21" i="12"/>
  <c r="O19" i="12"/>
  <c r="N30" i="12"/>
  <c r="O30" i="12"/>
  <c r="P30" i="12" s="1"/>
  <c r="X30" i="12" s="1"/>
  <c r="W30" i="12" s="1"/>
  <c r="G24" i="12"/>
  <c r="I24" i="12"/>
  <c r="K24" i="12"/>
  <c r="N40" i="12"/>
  <c r="P41" i="12"/>
  <c r="O43" i="12"/>
  <c r="P43" i="12"/>
  <c r="P42" i="12"/>
  <c r="F42" i="12"/>
  <c r="N45" i="12"/>
  <c r="L47" i="12"/>
  <c r="L49" i="12"/>
  <c r="L53" i="12"/>
  <c r="M56" i="12"/>
  <c r="M70" i="12"/>
  <c r="H42" i="12"/>
  <c r="J42" i="12"/>
  <c r="M42" i="12"/>
  <c r="N19" i="12"/>
  <c r="N18" i="12"/>
  <c r="N27" i="12"/>
  <c r="N28" i="12"/>
  <c r="N35" i="12"/>
  <c r="N38" i="12"/>
  <c r="M45" i="12"/>
  <c r="AA14" i="12"/>
  <c r="AA13" i="12" s="1"/>
  <c r="M24" i="12"/>
  <c r="Y34" i="13"/>
  <c r="Z65" i="13"/>
  <c r="U64" i="13"/>
  <c r="Z64" i="13" s="1"/>
  <c r="AA86" i="13"/>
  <c r="AA85" i="13" s="1"/>
  <c r="AA34" i="13"/>
  <c r="N15" i="13"/>
  <c r="O17" i="13"/>
  <c r="N42" i="12"/>
  <c r="N53" i="12"/>
  <c r="P21" i="12"/>
  <c r="Y21" i="12"/>
  <c r="W21" i="12" s="1"/>
  <c r="O38" i="12"/>
  <c r="P22" i="12"/>
  <c r="Y22" i="12" s="1"/>
  <c r="W22" i="12"/>
  <c r="P66" i="12"/>
  <c r="P19" i="12"/>
  <c r="X19" i="12" s="1"/>
  <c r="W19" i="12" s="1"/>
  <c r="H13" i="12"/>
  <c r="L42" i="12"/>
  <c r="L15" i="12"/>
  <c r="N24" i="12"/>
  <c r="N51" i="12"/>
  <c r="P23" i="12"/>
  <c r="Y23" i="12" s="1"/>
  <c r="W23" i="12"/>
  <c r="P54" i="12"/>
  <c r="P53" i="12" s="1"/>
  <c r="Y53" i="12" s="1"/>
  <c r="X24" i="12"/>
  <c r="Y56" i="12"/>
  <c r="P17" i="13"/>
  <c r="O15" i="12"/>
  <c r="N15" i="12"/>
  <c r="O24" i="12"/>
  <c r="P15" i="13"/>
  <c r="O42" i="12"/>
  <c r="O45" i="12"/>
  <c r="O53" i="12"/>
  <c r="O51" i="12"/>
  <c r="L21" i="10"/>
  <c r="H21" i="10" s="1"/>
  <c r="M20" i="10"/>
  <c r="M19" i="10"/>
  <c r="M18" i="10"/>
  <c r="M17" i="10"/>
  <c r="M16" i="10"/>
  <c r="Y15" i="10"/>
  <c r="Y14" i="10" s="1"/>
  <c r="Y13" i="10" s="1"/>
  <c r="AY13" i="10" s="1"/>
  <c r="H15" i="10"/>
  <c r="Z14" i="10"/>
  <c r="Z13" i="10" s="1"/>
  <c r="X14" i="10"/>
  <c r="X13" i="10" s="1"/>
  <c r="W14" i="10"/>
  <c r="W13" i="10" s="1"/>
  <c r="V14" i="10"/>
  <c r="V13" i="10" s="1"/>
  <c r="U14" i="10"/>
  <c r="U13" i="10" s="1"/>
  <c r="T14" i="10"/>
  <c r="T13" i="10" s="1"/>
  <c r="S14" i="10"/>
  <c r="S13" i="10" s="1"/>
  <c r="R14" i="10"/>
  <c r="R13" i="10" s="1"/>
  <c r="Q14" i="10"/>
  <c r="Q13" i="10" s="1"/>
  <c r="P14" i="10"/>
  <c r="P13" i="10" s="1"/>
  <c r="O14" i="10"/>
  <c r="O13" i="10" s="1"/>
  <c r="N14" i="10"/>
  <c r="N13" i="10" s="1"/>
  <c r="K14" i="10"/>
  <c r="K13" i="10" s="1"/>
  <c r="J14" i="10"/>
  <c r="J13" i="10" s="1"/>
  <c r="I14" i="10"/>
  <c r="I13" i="10" s="1"/>
  <c r="AI13" i="10"/>
  <c r="AH13" i="10"/>
  <c r="AG13" i="10"/>
  <c r="AF13" i="10"/>
  <c r="AE13" i="10"/>
  <c r="AD13" i="10"/>
  <c r="AC13" i="10"/>
  <c r="AB13" i="10"/>
  <c r="L14" i="10"/>
  <c r="L13" i="10" s="1"/>
  <c r="S107" i="7"/>
  <c r="R107" i="7"/>
  <c r="Q107" i="7"/>
  <c r="P107" i="7"/>
  <c r="O107" i="7"/>
  <c r="N107" i="7"/>
  <c r="M107" i="7"/>
  <c r="L107" i="7"/>
  <c r="K107" i="7"/>
  <c r="J107" i="7"/>
  <c r="I107" i="7"/>
  <c r="H107" i="7"/>
  <c r="G107" i="7"/>
  <c r="F107" i="7"/>
  <c r="U9" i="7"/>
  <c r="U10" i="7"/>
  <c r="U11" i="7"/>
  <c r="U12" i="7"/>
  <c r="U13" i="7"/>
  <c r="U14" i="7"/>
  <c r="U15" i="7"/>
  <c r="U16" i="7"/>
  <c r="U17" i="7"/>
  <c r="O146" i="7"/>
  <c r="X12" i="9"/>
  <c r="P64" i="9"/>
  <c r="M64" i="9"/>
  <c r="M63" i="9"/>
  <c r="L64" i="9"/>
  <c r="L63" i="9" s="1"/>
  <c r="W63" i="9"/>
  <c r="V63" i="9"/>
  <c r="U63" i="9"/>
  <c r="T63" i="9"/>
  <c r="S63" i="9"/>
  <c r="R63" i="9"/>
  <c r="Q63" i="9"/>
  <c r="K63" i="9"/>
  <c r="J63" i="9"/>
  <c r="I63" i="9"/>
  <c r="H63" i="9"/>
  <c r="G63" i="9"/>
  <c r="F63" i="9"/>
  <c r="M62" i="9"/>
  <c r="L62" i="9"/>
  <c r="M61" i="9"/>
  <c r="L61" i="9"/>
  <c r="M60" i="9"/>
  <c r="L60" i="9"/>
  <c r="M59" i="9"/>
  <c r="L59" i="9"/>
  <c r="M58" i="9"/>
  <c r="L58" i="9"/>
  <c r="M57" i="9"/>
  <c r="L57" i="9"/>
  <c r="M56" i="9"/>
  <c r="M55" i="9" s="1"/>
  <c r="L56" i="9"/>
  <c r="L55" i="9"/>
  <c r="W55" i="9"/>
  <c r="V55" i="9"/>
  <c r="U55" i="9"/>
  <c r="T55" i="9"/>
  <c r="S55" i="9"/>
  <c r="R55" i="9"/>
  <c r="Q55" i="9"/>
  <c r="K55" i="9"/>
  <c r="J55" i="9"/>
  <c r="I55" i="9"/>
  <c r="H55" i="9"/>
  <c r="G55" i="9"/>
  <c r="F55" i="9"/>
  <c r="M54" i="9"/>
  <c r="L54" i="9"/>
  <c r="W53" i="9"/>
  <c r="V53" i="9"/>
  <c r="U53" i="9"/>
  <c r="T53" i="9"/>
  <c r="S53" i="9"/>
  <c r="R53" i="9"/>
  <c r="Q53" i="9"/>
  <c r="L53" i="9"/>
  <c r="K53" i="9"/>
  <c r="J53" i="9"/>
  <c r="I53" i="9"/>
  <c r="H53" i="9"/>
  <c r="G53" i="9"/>
  <c r="F53" i="9"/>
  <c r="N52" i="9"/>
  <c r="N51" i="9" s="1"/>
  <c r="M52" i="9"/>
  <c r="M51" i="9" s="1"/>
  <c r="L52" i="9"/>
  <c r="L51" i="9" s="1"/>
  <c r="L47" i="9" s="1"/>
  <c r="X51" i="9"/>
  <c r="W51" i="9"/>
  <c r="V51" i="9"/>
  <c r="V47" i="9" s="1"/>
  <c r="U51" i="9"/>
  <c r="T51" i="9"/>
  <c r="S51" i="9"/>
  <c r="R51" i="9"/>
  <c r="Q51" i="9"/>
  <c r="K51" i="9"/>
  <c r="J51" i="9"/>
  <c r="I51" i="9"/>
  <c r="H51" i="9"/>
  <c r="G51" i="9"/>
  <c r="F51" i="9"/>
  <c r="N50" i="9"/>
  <c r="M50" i="9"/>
  <c r="L50" i="9"/>
  <c r="L49" i="9" s="1"/>
  <c r="L48" i="9" s="1"/>
  <c r="W49" i="9"/>
  <c r="W48" i="9" s="1"/>
  <c r="V49" i="9"/>
  <c r="U49" i="9"/>
  <c r="T49" i="9"/>
  <c r="S49" i="9"/>
  <c r="S48" i="9" s="1"/>
  <c r="S47" i="9" s="1"/>
  <c r="R49" i="9"/>
  <c r="Q49" i="9"/>
  <c r="N49" i="9"/>
  <c r="M49" i="9"/>
  <c r="M48" i="9" s="1"/>
  <c r="M47" i="9" s="1"/>
  <c r="K49" i="9"/>
  <c r="J49" i="9"/>
  <c r="J48" i="9" s="1"/>
  <c r="I49" i="9"/>
  <c r="I48" i="9" s="1"/>
  <c r="H49" i="9"/>
  <c r="G49" i="9"/>
  <c r="F49" i="9"/>
  <c r="F48" i="9" s="1"/>
  <c r="F47" i="9" s="1"/>
  <c r="V48" i="9"/>
  <c r="U48" i="9"/>
  <c r="T48" i="9"/>
  <c r="R48" i="9"/>
  <c r="Q48" i="9"/>
  <c r="N48" i="9"/>
  <c r="N47" i="9" s="1"/>
  <c r="K48" i="9"/>
  <c r="J47" i="9"/>
  <c r="H48" i="9"/>
  <c r="G48" i="9"/>
  <c r="N46" i="9"/>
  <c r="M46" i="9"/>
  <c r="L46" i="9"/>
  <c r="W45" i="9"/>
  <c r="W44" i="9" s="1"/>
  <c r="V45" i="9"/>
  <c r="U45" i="9"/>
  <c r="T45" i="9"/>
  <c r="T44" i="9" s="1"/>
  <c r="S45" i="9"/>
  <c r="S44" i="9" s="1"/>
  <c r="R45" i="9"/>
  <c r="Q45" i="9"/>
  <c r="N45" i="9"/>
  <c r="N44" i="9" s="1"/>
  <c r="M45" i="9"/>
  <c r="M44" i="9" s="1"/>
  <c r="K45" i="9"/>
  <c r="J45" i="9"/>
  <c r="I45" i="9"/>
  <c r="I44" i="9" s="1"/>
  <c r="H45" i="9"/>
  <c r="G45" i="9"/>
  <c r="F45" i="9"/>
  <c r="V44" i="9"/>
  <c r="U44" i="9"/>
  <c r="R44" i="9"/>
  <c r="Q44" i="9"/>
  <c r="K44" i="9"/>
  <c r="J44" i="9"/>
  <c r="H44" i="9"/>
  <c r="G44" i="9"/>
  <c r="F44" i="9"/>
  <c r="L43" i="9"/>
  <c r="O43" i="9" s="1"/>
  <c r="W42" i="9"/>
  <c r="V42" i="9"/>
  <c r="U42" i="9"/>
  <c r="T42" i="9"/>
  <c r="S42" i="9"/>
  <c r="R42" i="9"/>
  <c r="Q42" i="9"/>
  <c r="N42" i="9"/>
  <c r="M42" i="9"/>
  <c r="L42" i="9"/>
  <c r="K42" i="9"/>
  <c r="J42" i="9"/>
  <c r="I42" i="9"/>
  <c r="H42" i="9"/>
  <c r="G42" i="9"/>
  <c r="F42" i="9"/>
  <c r="W41" i="9"/>
  <c r="V41" i="9"/>
  <c r="U41" i="9"/>
  <c r="T41" i="9"/>
  <c r="S41" i="9"/>
  <c r="R41" i="9"/>
  <c r="Q41" i="9"/>
  <c r="N41" i="9"/>
  <c r="M41" i="9"/>
  <c r="L41" i="9"/>
  <c r="K41" i="9"/>
  <c r="J41" i="9"/>
  <c r="I41" i="9"/>
  <c r="H41" i="9"/>
  <c r="G41" i="9"/>
  <c r="F41" i="9"/>
  <c r="N40" i="9"/>
  <c r="M40" i="9"/>
  <c r="M39" i="9" s="1"/>
  <c r="L40" i="9"/>
  <c r="L39" i="9" s="1"/>
  <c r="W39" i="9"/>
  <c r="V39" i="9"/>
  <c r="U39" i="9"/>
  <c r="T39" i="9"/>
  <c r="S39" i="9"/>
  <c r="R39" i="9"/>
  <c r="Q39" i="9"/>
  <c r="N39" i="9"/>
  <c r="N25" i="9" s="1"/>
  <c r="K39" i="9"/>
  <c r="J39" i="9"/>
  <c r="I39" i="9"/>
  <c r="H39" i="9"/>
  <c r="G39" i="9"/>
  <c r="F39" i="9"/>
  <c r="L38" i="9"/>
  <c r="O38" i="9" s="1"/>
  <c r="P38" i="9"/>
  <c r="P37" i="9"/>
  <c r="L37" i="9"/>
  <c r="L36" i="9"/>
  <c r="O36" i="9"/>
  <c r="P36" i="9" s="1"/>
  <c r="L35" i="9"/>
  <c r="O35" i="9" s="1"/>
  <c r="P35" i="9"/>
  <c r="L34" i="9"/>
  <c r="O34" i="9" s="1"/>
  <c r="P34" i="9" s="1"/>
  <c r="L33" i="9"/>
  <c r="P33" i="9"/>
  <c r="O33" i="9" s="1"/>
  <c r="N32" i="9"/>
  <c r="M32" i="9"/>
  <c r="L32" i="9"/>
  <c r="N31" i="9"/>
  <c r="N26" i="9"/>
  <c r="M31" i="9"/>
  <c r="L31" i="9"/>
  <c r="P30" i="9"/>
  <c r="L30" i="9"/>
  <c r="P29" i="9"/>
  <c r="L29" i="9"/>
  <c r="L28" i="9"/>
  <c r="L27" i="9"/>
  <c r="W26" i="9"/>
  <c r="V26" i="9"/>
  <c r="U26" i="9"/>
  <c r="U25" i="9" s="1"/>
  <c r="T26" i="9"/>
  <c r="S26" i="9"/>
  <c r="R26" i="9"/>
  <c r="R25" i="9" s="1"/>
  <c r="Q26" i="9"/>
  <c r="K26" i="9"/>
  <c r="J26" i="9"/>
  <c r="J25" i="9" s="1"/>
  <c r="I26" i="9"/>
  <c r="I25" i="9" s="1"/>
  <c r="H26" i="9"/>
  <c r="G26" i="9"/>
  <c r="F26" i="9"/>
  <c r="F25" i="9" s="1"/>
  <c r="M24" i="9"/>
  <c r="N24" i="9" s="1"/>
  <c r="L24" i="9"/>
  <c r="W23" i="9"/>
  <c r="V23" i="9"/>
  <c r="V14" i="9" s="1"/>
  <c r="U23" i="9"/>
  <c r="T23" i="9"/>
  <c r="S23" i="9"/>
  <c r="R23" i="9"/>
  <c r="Q23" i="9"/>
  <c r="Q14" i="9" s="1"/>
  <c r="L23" i="9"/>
  <c r="K23" i="9"/>
  <c r="J23" i="9"/>
  <c r="J14" i="9" s="1"/>
  <c r="I23" i="9"/>
  <c r="I14" i="9" s="1"/>
  <c r="I13" i="9" s="1"/>
  <c r="I12" i="9" s="1"/>
  <c r="H23" i="9"/>
  <c r="G23" i="9"/>
  <c r="F23" i="9"/>
  <c r="F14" i="9" s="1"/>
  <c r="F13" i="9" s="1"/>
  <c r="F12" i="9" s="1"/>
  <c r="L22" i="9"/>
  <c r="N21" i="9"/>
  <c r="N18" i="9" s="1"/>
  <c r="M21" i="9"/>
  <c r="L21" i="9"/>
  <c r="N20" i="9"/>
  <c r="M20" i="9"/>
  <c r="L20" i="9"/>
  <c r="N19" i="9"/>
  <c r="M19" i="9"/>
  <c r="L19" i="9"/>
  <c r="W18" i="9"/>
  <c r="V18" i="9"/>
  <c r="U18" i="9"/>
  <c r="T18" i="9"/>
  <c r="S18" i="9"/>
  <c r="R18" i="9"/>
  <c r="Q18" i="9"/>
  <c r="K18" i="9"/>
  <c r="J18" i="9"/>
  <c r="I18" i="9"/>
  <c r="H18" i="9"/>
  <c r="G18" i="9"/>
  <c r="F18" i="9"/>
  <c r="L17" i="9"/>
  <c r="O17" i="9"/>
  <c r="P16" i="9"/>
  <c r="N16" i="9"/>
  <c r="M16" i="9"/>
  <c r="L16" i="9"/>
  <c r="W15" i="9"/>
  <c r="W14" i="9" s="1"/>
  <c r="V15" i="9"/>
  <c r="U15" i="9"/>
  <c r="T15" i="9"/>
  <c r="T14" i="9" s="1"/>
  <c r="S15" i="9"/>
  <c r="S14" i="9"/>
  <c r="R15" i="9"/>
  <c r="Q15" i="9"/>
  <c r="N15" i="9"/>
  <c r="M15" i="9"/>
  <c r="L15" i="9"/>
  <c r="K15" i="9"/>
  <c r="K14" i="9" s="1"/>
  <c r="K13" i="9" s="1"/>
  <c r="J15" i="9"/>
  <c r="I15" i="9"/>
  <c r="H15" i="9"/>
  <c r="G15" i="9"/>
  <c r="G14" i="9" s="1"/>
  <c r="F15" i="9"/>
  <c r="X14" i="9"/>
  <c r="A3" i="9"/>
  <c r="A5" i="1"/>
  <c r="A5" i="2" s="1"/>
  <c r="R135" i="8"/>
  <c r="Q135" i="8"/>
  <c r="P135" i="8"/>
  <c r="M135" i="8" s="1"/>
  <c r="O135" i="8"/>
  <c r="N135" i="8"/>
  <c r="F135" i="8"/>
  <c r="R134" i="8"/>
  <c r="Q134" i="8"/>
  <c r="P134" i="8"/>
  <c r="O134" i="8"/>
  <c r="O102" i="8" s="1"/>
  <c r="G134" i="8"/>
  <c r="N134" i="8" s="1"/>
  <c r="M134" i="8" s="1"/>
  <c r="R133" i="8"/>
  <c r="Q133" i="8"/>
  <c r="P133" i="8"/>
  <c r="M133" i="8"/>
  <c r="G133" i="8"/>
  <c r="F133" i="8" s="1"/>
  <c r="S115" i="8"/>
  <c r="R115" i="8"/>
  <c r="Q115" i="8"/>
  <c r="P115" i="8"/>
  <c r="O115" i="8"/>
  <c r="N115" i="8"/>
  <c r="M115" i="8" s="1"/>
  <c r="G115" i="8"/>
  <c r="S114" i="8"/>
  <c r="R114" i="8"/>
  <c r="Q114" i="8"/>
  <c r="P114" i="8"/>
  <c r="O114" i="8"/>
  <c r="N114" i="8"/>
  <c r="M114" i="8" s="1"/>
  <c r="G114" i="8"/>
  <c r="S113" i="8"/>
  <c r="R113" i="8"/>
  <c r="Q113" i="8"/>
  <c r="P113" i="8"/>
  <c r="O113" i="8"/>
  <c r="N113" i="8"/>
  <c r="M113" i="8" s="1"/>
  <c r="G113" i="8"/>
  <c r="S112" i="8"/>
  <c r="R112" i="8"/>
  <c r="Q112" i="8"/>
  <c r="P112" i="8"/>
  <c r="O112" i="8"/>
  <c r="N112" i="8"/>
  <c r="M112" i="8" s="1"/>
  <c r="G112" i="8"/>
  <c r="N111" i="8"/>
  <c r="M111" i="8"/>
  <c r="G111" i="8"/>
  <c r="F111" i="8" s="1"/>
  <c r="N110" i="8"/>
  <c r="M110" i="8"/>
  <c r="G110" i="8"/>
  <c r="F110" i="8" s="1"/>
  <c r="F102" i="8" s="1"/>
  <c r="S109" i="8"/>
  <c r="R109" i="8"/>
  <c r="Q109" i="8"/>
  <c r="N109" i="8" s="1"/>
  <c r="M109" i="8" s="1"/>
  <c r="P109" i="8"/>
  <c r="O109" i="8"/>
  <c r="G109" i="8"/>
  <c r="S108" i="8"/>
  <c r="R108" i="8"/>
  <c r="Q108" i="8"/>
  <c r="N108" i="8" s="1"/>
  <c r="M108" i="8" s="1"/>
  <c r="P108" i="8"/>
  <c r="O108" i="8"/>
  <c r="G108" i="8"/>
  <c r="S107" i="8"/>
  <c r="R107" i="8"/>
  <c r="Q107" i="8"/>
  <c r="N107" i="8" s="1"/>
  <c r="M107" i="8" s="1"/>
  <c r="P107" i="8"/>
  <c r="O107" i="8"/>
  <c r="G107" i="8"/>
  <c r="S106" i="8"/>
  <c r="R106" i="8"/>
  <c r="Q106" i="8"/>
  <c r="N106" i="8" s="1"/>
  <c r="M106" i="8" s="1"/>
  <c r="P106" i="8"/>
  <c r="O106" i="8"/>
  <c r="G106" i="8"/>
  <c r="S105" i="8"/>
  <c r="R105" i="8"/>
  <c r="Q105" i="8"/>
  <c r="N105" i="8" s="1"/>
  <c r="M105" i="8" s="1"/>
  <c r="P105" i="8"/>
  <c r="O105" i="8"/>
  <c r="G105" i="8"/>
  <c r="S104" i="8"/>
  <c r="R104" i="8"/>
  <c r="Q104" i="8"/>
  <c r="N104" i="8" s="1"/>
  <c r="M104" i="8" s="1"/>
  <c r="P104" i="8"/>
  <c r="O104" i="8"/>
  <c r="G104" i="8"/>
  <c r="S103" i="8"/>
  <c r="R103" i="8"/>
  <c r="Q103" i="8"/>
  <c r="Q102" i="8" s="1"/>
  <c r="P103" i="8"/>
  <c r="O103" i="8"/>
  <c r="G103" i="8"/>
  <c r="S102" i="8"/>
  <c r="L102" i="8"/>
  <c r="K102" i="8"/>
  <c r="J102" i="8"/>
  <c r="I102" i="8"/>
  <c r="H102" i="8"/>
  <c r="G102" i="8"/>
  <c r="S97" i="8"/>
  <c r="R97" i="8"/>
  <c r="Q97" i="8"/>
  <c r="P97" i="8"/>
  <c r="O97" i="8"/>
  <c r="N97" i="8"/>
  <c r="M97" i="8"/>
  <c r="L97" i="8"/>
  <c r="K97" i="8"/>
  <c r="J97" i="8"/>
  <c r="I97" i="8"/>
  <c r="H97" i="8"/>
  <c r="G97" i="8"/>
  <c r="F97" i="8"/>
  <c r="S95" i="8"/>
  <c r="R95" i="8"/>
  <c r="Q95" i="8"/>
  <c r="P95" i="8"/>
  <c r="O95" i="8"/>
  <c r="N95" i="8"/>
  <c r="M95" i="8"/>
  <c r="L95" i="8"/>
  <c r="K95" i="8"/>
  <c r="J95" i="8"/>
  <c r="I95" i="8"/>
  <c r="H95" i="8"/>
  <c r="G95" i="8"/>
  <c r="F95" i="8"/>
  <c r="S86" i="8"/>
  <c r="R86" i="8"/>
  <c r="Q86" i="8"/>
  <c r="P86" i="8"/>
  <c r="O86" i="8"/>
  <c r="G86" i="8"/>
  <c r="S85" i="8"/>
  <c r="R85" i="8"/>
  <c r="Q85" i="8"/>
  <c r="P85" i="8"/>
  <c r="O85" i="8"/>
  <c r="G85" i="8"/>
  <c r="S84" i="8"/>
  <c r="R84" i="8"/>
  <c r="O84" i="8"/>
  <c r="L84" i="8"/>
  <c r="K84" i="8"/>
  <c r="J84" i="8"/>
  <c r="I84" i="8"/>
  <c r="H84" i="8"/>
  <c r="F84" i="8"/>
  <c r="S78" i="8"/>
  <c r="R78" i="8"/>
  <c r="Q78" i="8"/>
  <c r="P78" i="8"/>
  <c r="O78" i="8"/>
  <c r="N78" i="8"/>
  <c r="M78" i="8"/>
  <c r="L78" i="8"/>
  <c r="K78" i="8"/>
  <c r="J78" i="8"/>
  <c r="I78" i="8"/>
  <c r="H78" i="8"/>
  <c r="G78" i="8"/>
  <c r="F78" i="8"/>
  <c r="S75" i="8"/>
  <c r="R75" i="8"/>
  <c r="R74" i="8" s="1"/>
  <c r="Q75" i="8"/>
  <c r="P75" i="8"/>
  <c r="H75" i="8"/>
  <c r="O75" i="8"/>
  <c r="N75" i="8" s="1"/>
  <c r="G75" i="8"/>
  <c r="G74" i="8" s="1"/>
  <c r="S74" i="8"/>
  <c r="Q74" i="8"/>
  <c r="P74" i="8"/>
  <c r="L74" i="8"/>
  <c r="K74" i="8"/>
  <c r="J74" i="8"/>
  <c r="I74" i="8"/>
  <c r="H74" i="8"/>
  <c r="F74" i="8"/>
  <c r="S69" i="8"/>
  <c r="R69" i="8"/>
  <c r="Q69" i="8"/>
  <c r="P69" i="8"/>
  <c r="O69" i="8"/>
  <c r="N69" i="8" s="1"/>
  <c r="M69" i="8" s="1"/>
  <c r="G69" i="8"/>
  <c r="G67" i="8" s="1"/>
  <c r="S68" i="8"/>
  <c r="R68" i="8"/>
  <c r="Q68" i="8"/>
  <c r="P68" i="8"/>
  <c r="P67" i="8" s="1"/>
  <c r="O68" i="8"/>
  <c r="G68" i="8"/>
  <c r="R67" i="8"/>
  <c r="Q67" i="8"/>
  <c r="L67" i="8"/>
  <c r="K67" i="8"/>
  <c r="J67" i="8"/>
  <c r="I67" i="8"/>
  <c r="H67" i="8"/>
  <c r="F67" i="8"/>
  <c r="S65" i="8"/>
  <c r="R65" i="8"/>
  <c r="Q65" i="8"/>
  <c r="N65" i="8" s="1"/>
  <c r="P65" i="8"/>
  <c r="O65" i="8"/>
  <c r="M65" i="8"/>
  <c r="G65" i="8"/>
  <c r="S64" i="8"/>
  <c r="R64" i="8"/>
  <c r="Q64" i="8"/>
  <c r="N64" i="8" s="1"/>
  <c r="P64" i="8"/>
  <c r="O64" i="8"/>
  <c r="M64" i="8"/>
  <c r="G64" i="8"/>
  <c r="S63" i="8"/>
  <c r="R63" i="8"/>
  <c r="Q63" i="8"/>
  <c r="N63" i="8" s="1"/>
  <c r="M63" i="8" s="1"/>
  <c r="P63" i="8"/>
  <c r="O63" i="8"/>
  <c r="G63" i="8"/>
  <c r="S62" i="8"/>
  <c r="R62" i="8"/>
  <c r="Q62" i="8"/>
  <c r="N62" i="8" s="1"/>
  <c r="P62" i="8"/>
  <c r="O62" i="8"/>
  <c r="G62" i="8"/>
  <c r="S61" i="8"/>
  <c r="R61" i="8"/>
  <c r="P61" i="8"/>
  <c r="O61" i="8"/>
  <c r="L61" i="8"/>
  <c r="K61" i="8"/>
  <c r="J61" i="8"/>
  <c r="I61" i="8"/>
  <c r="H61" i="8"/>
  <c r="G61" i="8"/>
  <c r="F61" i="8"/>
  <c r="S60" i="8"/>
  <c r="S59" i="8" s="1"/>
  <c r="R60" i="8"/>
  <c r="R59" i="8" s="1"/>
  <c r="Q60" i="8"/>
  <c r="P60" i="8"/>
  <c r="O60" i="8"/>
  <c r="O59" i="8" s="1"/>
  <c r="N60" i="8"/>
  <c r="G60" i="8"/>
  <c r="Q59" i="8"/>
  <c r="P59" i="8"/>
  <c r="L59" i="8"/>
  <c r="K59" i="8"/>
  <c r="J59" i="8"/>
  <c r="I59" i="8"/>
  <c r="H59" i="8"/>
  <c r="G59" i="8"/>
  <c r="F59" i="8"/>
  <c r="S54" i="8"/>
  <c r="R54" i="8"/>
  <c r="Q54" i="8"/>
  <c r="P54" i="8"/>
  <c r="O54" i="8"/>
  <c r="N54" i="8"/>
  <c r="M54" i="8"/>
  <c r="L54" i="8"/>
  <c r="K54" i="8"/>
  <c r="J54" i="8"/>
  <c r="I54" i="8"/>
  <c r="H54" i="8"/>
  <c r="G54" i="8"/>
  <c r="F54" i="8"/>
  <c r="S52" i="8"/>
  <c r="S51" i="8" s="1"/>
  <c r="R52" i="8"/>
  <c r="Q52" i="8"/>
  <c r="P52" i="8"/>
  <c r="P51" i="8" s="1"/>
  <c r="O52" i="8"/>
  <c r="G52" i="8"/>
  <c r="G51" i="8" s="1"/>
  <c r="T51" i="8"/>
  <c r="R51" i="8"/>
  <c r="Q51" i="8"/>
  <c r="L51" i="8"/>
  <c r="K51" i="8"/>
  <c r="J51" i="8"/>
  <c r="I51" i="8"/>
  <c r="H51" i="8"/>
  <c r="F51" i="8"/>
  <c r="S45" i="8"/>
  <c r="R45" i="8"/>
  <c r="Q45" i="8"/>
  <c r="P45" i="8"/>
  <c r="O45" i="8"/>
  <c r="N45" i="8"/>
  <c r="G45" i="8"/>
  <c r="T44" i="8"/>
  <c r="S44" i="8"/>
  <c r="R44" i="8"/>
  <c r="Q44" i="8"/>
  <c r="P44" i="8"/>
  <c r="O44" i="8"/>
  <c r="L44" i="8"/>
  <c r="K44" i="8"/>
  <c r="J44" i="8"/>
  <c r="I44" i="8"/>
  <c r="H44" i="8"/>
  <c r="G44" i="8"/>
  <c r="F44" i="8"/>
  <c r="T40" i="8"/>
  <c r="S40" i="8"/>
  <c r="R40" i="8"/>
  <c r="Q40" i="8"/>
  <c r="P40" i="8"/>
  <c r="O40" i="8"/>
  <c r="N40" i="8"/>
  <c r="M40" i="8"/>
  <c r="L40" i="8"/>
  <c r="K40" i="8"/>
  <c r="J40" i="8"/>
  <c r="I40" i="8"/>
  <c r="H40" i="8"/>
  <c r="G40" i="8"/>
  <c r="F40" i="8"/>
  <c r="S35" i="8"/>
  <c r="R35" i="8"/>
  <c r="Q35" i="8"/>
  <c r="N35" i="8" s="1"/>
  <c r="M35" i="8" s="1"/>
  <c r="P35" i="8"/>
  <c r="O35" i="8"/>
  <c r="G35" i="8"/>
  <c r="S34" i="8"/>
  <c r="R34" i="8"/>
  <c r="Q34" i="8"/>
  <c r="P34" i="8"/>
  <c r="O34" i="8"/>
  <c r="G34" i="8"/>
  <c r="T33" i="8"/>
  <c r="S33" i="8"/>
  <c r="R33" i="8"/>
  <c r="P33" i="8"/>
  <c r="O33" i="8"/>
  <c r="L33" i="8"/>
  <c r="K33" i="8"/>
  <c r="J33" i="8"/>
  <c r="I33" i="8"/>
  <c r="H33" i="8"/>
  <c r="G33" i="8"/>
  <c r="F33" i="8"/>
  <c r="J32" i="8"/>
  <c r="J8" i="8" s="1"/>
  <c r="J7" i="8" s="1"/>
  <c r="S11" i="8"/>
  <c r="R11" i="8"/>
  <c r="Q11" i="8"/>
  <c r="P11" i="8"/>
  <c r="N11" i="8" s="1"/>
  <c r="M11" i="8" s="1"/>
  <c r="O11" i="8"/>
  <c r="G11" i="8"/>
  <c r="S10" i="8"/>
  <c r="R10" i="8"/>
  <c r="Q10" i="8"/>
  <c r="P10" i="8"/>
  <c r="N10" i="8" s="1"/>
  <c r="O10" i="8"/>
  <c r="M10" i="8"/>
  <c r="G10" i="8"/>
  <c r="S9" i="8"/>
  <c r="R9" i="8"/>
  <c r="Q9" i="8"/>
  <c r="Q8" i="8" s="1"/>
  <c r="P9" i="8"/>
  <c r="O9" i="8"/>
  <c r="G9" i="8"/>
  <c r="F9" i="8" s="1"/>
  <c r="F8" i="8" s="1"/>
  <c r="S8" i="8"/>
  <c r="R8" i="8"/>
  <c r="P8" i="8"/>
  <c r="O8" i="8"/>
  <c r="L8" i="8"/>
  <c r="K8" i="8"/>
  <c r="K7" i="8" s="1"/>
  <c r="I8" i="8"/>
  <c r="H8" i="8"/>
  <c r="G8" i="8"/>
  <c r="L7" i="8"/>
  <c r="V4" i="8"/>
  <c r="A2" i="8"/>
  <c r="H47" i="9"/>
  <c r="T47" i="9"/>
  <c r="H25" i="9"/>
  <c r="T25" i="9"/>
  <c r="V25" i="9"/>
  <c r="O31" i="9"/>
  <c r="P31" i="9"/>
  <c r="Y31" i="9"/>
  <c r="H14" i="9"/>
  <c r="R47" i="9"/>
  <c r="G47" i="9"/>
  <c r="I47" i="9"/>
  <c r="K47" i="9"/>
  <c r="Q47" i="9"/>
  <c r="U47" i="9"/>
  <c r="W47" i="9"/>
  <c r="N54" i="9"/>
  <c r="O54" i="9" s="1"/>
  <c r="N53" i="9"/>
  <c r="S25" i="9"/>
  <c r="W25" i="9"/>
  <c r="O20" i="9"/>
  <c r="P20" i="9"/>
  <c r="G25" i="9"/>
  <c r="K25" i="9"/>
  <c r="M18" i="9"/>
  <c r="O19" i="9"/>
  <c r="O21" i="9"/>
  <c r="P21" i="9"/>
  <c r="M23" i="9"/>
  <c r="O27" i="9"/>
  <c r="P27" i="9"/>
  <c r="O50" i="9"/>
  <c r="P50" i="9"/>
  <c r="P49" i="9"/>
  <c r="P48" i="9"/>
  <c r="M53" i="9"/>
  <c r="N56" i="9"/>
  <c r="O56" i="9"/>
  <c r="N57" i="9"/>
  <c r="O57" i="9"/>
  <c r="N58" i="9"/>
  <c r="O58" i="9"/>
  <c r="P58" i="9"/>
  <c r="N59" i="9"/>
  <c r="O59" i="9"/>
  <c r="P59" i="9"/>
  <c r="N60" i="9"/>
  <c r="O60" i="9" s="1"/>
  <c r="P60" i="9" s="1"/>
  <c r="N61" i="9"/>
  <c r="O61" i="9"/>
  <c r="P61" i="9" s="1"/>
  <c r="N62" i="9"/>
  <c r="O62" i="9"/>
  <c r="P62" i="9"/>
  <c r="O49" i="9"/>
  <c r="O48" i="9"/>
  <c r="N63" i="9"/>
  <c r="O15" i="9"/>
  <c r="P17" i="9"/>
  <c r="P15" i="9"/>
  <c r="O42" i="9"/>
  <c r="O41" i="9"/>
  <c r="P43" i="9"/>
  <c r="P42" i="9"/>
  <c r="P41" i="9"/>
  <c r="N55" i="9"/>
  <c r="K12" i="9"/>
  <c r="O63" i="9"/>
  <c r="P63" i="9"/>
  <c r="P56" i="9"/>
  <c r="R146" i="7"/>
  <c r="Q146" i="7"/>
  <c r="P146" i="7"/>
  <c r="N146" i="7"/>
  <c r="M146" i="7"/>
  <c r="F146" i="7"/>
  <c r="R145" i="7"/>
  <c r="Q145" i="7"/>
  <c r="P145" i="7"/>
  <c r="O145" i="7"/>
  <c r="M145" i="7" s="1"/>
  <c r="G145" i="7"/>
  <c r="N145" i="7"/>
  <c r="R144" i="7"/>
  <c r="Q144" i="7"/>
  <c r="P144" i="7"/>
  <c r="M144" i="7"/>
  <c r="G144" i="7"/>
  <c r="F144" i="7" s="1"/>
  <c r="S127" i="7"/>
  <c r="R127" i="7"/>
  <c r="Q127" i="7"/>
  <c r="N127" i="7" s="1"/>
  <c r="M127" i="7" s="1"/>
  <c r="P127" i="7"/>
  <c r="O127" i="7"/>
  <c r="G127" i="7"/>
  <c r="S126" i="7"/>
  <c r="R126" i="7"/>
  <c r="Q126" i="7"/>
  <c r="P126" i="7"/>
  <c r="O126" i="7"/>
  <c r="N126" i="7" s="1"/>
  <c r="M126" i="7" s="1"/>
  <c r="G126" i="7"/>
  <c r="S125" i="7"/>
  <c r="R125" i="7"/>
  <c r="Q125" i="7"/>
  <c r="Q114" i="7" s="1"/>
  <c r="Q8" i="7" s="1"/>
  <c r="P125" i="7"/>
  <c r="O125" i="7"/>
  <c r="G125" i="7"/>
  <c r="S124" i="7"/>
  <c r="R124" i="7"/>
  <c r="Q124" i="7"/>
  <c r="P124" i="7"/>
  <c r="O124" i="7"/>
  <c r="N124" i="7" s="1"/>
  <c r="M124" i="7" s="1"/>
  <c r="G124" i="7"/>
  <c r="N123" i="7"/>
  <c r="M123" i="7"/>
  <c r="G123" i="7"/>
  <c r="F123" i="7" s="1"/>
  <c r="N122" i="7"/>
  <c r="M122" i="7"/>
  <c r="G122" i="7"/>
  <c r="F122" i="7" s="1"/>
  <c r="S121" i="7"/>
  <c r="R121" i="7"/>
  <c r="Q121" i="7"/>
  <c r="P121" i="7"/>
  <c r="O121" i="7"/>
  <c r="G121" i="7"/>
  <c r="S120" i="7"/>
  <c r="R120" i="7"/>
  <c r="Q120" i="7"/>
  <c r="P120" i="7"/>
  <c r="N120" i="7" s="1"/>
  <c r="M120" i="7" s="1"/>
  <c r="O120" i="7"/>
  <c r="G120" i="7"/>
  <c r="S119" i="7"/>
  <c r="R119" i="7"/>
  <c r="Q119" i="7"/>
  <c r="P119" i="7"/>
  <c r="O119" i="7"/>
  <c r="G119" i="7"/>
  <c r="S118" i="7"/>
  <c r="R118" i="7"/>
  <c r="Q118" i="7"/>
  <c r="P118" i="7"/>
  <c r="N118" i="7" s="1"/>
  <c r="M118" i="7" s="1"/>
  <c r="O118" i="7"/>
  <c r="G118" i="7"/>
  <c r="S117" i="7"/>
  <c r="R117" i="7"/>
  <c r="Q117" i="7"/>
  <c r="P117" i="7"/>
  <c r="O117" i="7"/>
  <c r="G117" i="7"/>
  <c r="S116" i="7"/>
  <c r="R116" i="7"/>
  <c r="Q116" i="7"/>
  <c r="P116" i="7"/>
  <c r="O116" i="7"/>
  <c r="G116" i="7"/>
  <c r="S115" i="7"/>
  <c r="S114" i="7" s="1"/>
  <c r="R115" i="7"/>
  <c r="R114" i="7" s="1"/>
  <c r="Q115" i="7"/>
  <c r="P115" i="7"/>
  <c r="O115" i="7"/>
  <c r="N115" i="7" s="1"/>
  <c r="G115" i="7"/>
  <c r="L114" i="7"/>
  <c r="K114" i="7"/>
  <c r="J114" i="7"/>
  <c r="I114" i="7"/>
  <c r="H114" i="7"/>
  <c r="S109" i="7"/>
  <c r="R109" i="7"/>
  <c r="Q109" i="7"/>
  <c r="P109" i="7"/>
  <c r="O109" i="7"/>
  <c r="N109" i="7"/>
  <c r="M109" i="7"/>
  <c r="L109" i="7"/>
  <c r="K109" i="7"/>
  <c r="J109" i="7"/>
  <c r="I109" i="7"/>
  <c r="H109" i="7"/>
  <c r="G109" i="7"/>
  <c r="F109" i="7"/>
  <c r="S105" i="7"/>
  <c r="R105" i="7"/>
  <c r="Q105" i="7"/>
  <c r="P105" i="7"/>
  <c r="O105" i="7"/>
  <c r="N105" i="7"/>
  <c r="M105" i="7"/>
  <c r="L105" i="7"/>
  <c r="K105" i="7"/>
  <c r="J105" i="7"/>
  <c r="I105" i="7"/>
  <c r="H105" i="7"/>
  <c r="G105" i="7"/>
  <c r="F105" i="7"/>
  <c r="S96" i="7"/>
  <c r="R96" i="7"/>
  <c r="Q96" i="7"/>
  <c r="P96" i="7"/>
  <c r="O96" i="7"/>
  <c r="G96" i="7"/>
  <c r="S95" i="7"/>
  <c r="S94" i="7" s="1"/>
  <c r="R95" i="7"/>
  <c r="R94" i="7" s="1"/>
  <c r="Q95" i="7"/>
  <c r="P95" i="7"/>
  <c r="O95" i="7"/>
  <c r="O94" i="7" s="1"/>
  <c r="G95" i="7"/>
  <c r="G94" i="7" s="1"/>
  <c r="Q94" i="7"/>
  <c r="L94" i="7"/>
  <c r="K94" i="7"/>
  <c r="J94" i="7"/>
  <c r="I94" i="7"/>
  <c r="H94" i="7"/>
  <c r="F94" i="7"/>
  <c r="S89" i="7"/>
  <c r="R89" i="7"/>
  <c r="Q89" i="7"/>
  <c r="P89" i="7"/>
  <c r="O89" i="7"/>
  <c r="N89" i="7"/>
  <c r="M89" i="7"/>
  <c r="L89" i="7"/>
  <c r="K89" i="7"/>
  <c r="J89" i="7"/>
  <c r="I89" i="7"/>
  <c r="H89" i="7"/>
  <c r="G89" i="7"/>
  <c r="F89" i="7"/>
  <c r="S86" i="7"/>
  <c r="S85" i="7"/>
  <c r="R86" i="7"/>
  <c r="Q86" i="7"/>
  <c r="Q85" i="7"/>
  <c r="P86" i="7"/>
  <c r="P85" i="7" s="1"/>
  <c r="H86" i="7"/>
  <c r="O86" i="7"/>
  <c r="R85" i="7"/>
  <c r="L85" i="7"/>
  <c r="K85" i="7"/>
  <c r="J85" i="7"/>
  <c r="I85" i="7"/>
  <c r="H85" i="7"/>
  <c r="F85" i="7"/>
  <c r="S79" i="7"/>
  <c r="S77" i="7" s="1"/>
  <c r="R79" i="7"/>
  <c r="N79" i="7" s="1"/>
  <c r="M79" i="7" s="1"/>
  <c r="Q79" i="7"/>
  <c r="P79" i="7"/>
  <c r="O79" i="7"/>
  <c r="G79" i="7"/>
  <c r="S78" i="7"/>
  <c r="R78" i="7"/>
  <c r="Q78" i="7"/>
  <c r="P78" i="7"/>
  <c r="P77" i="7"/>
  <c r="O78" i="7"/>
  <c r="G78" i="7"/>
  <c r="G77" i="7" s="1"/>
  <c r="Q77" i="7"/>
  <c r="L77" i="7"/>
  <c r="K77" i="7"/>
  <c r="J77" i="7"/>
  <c r="I77" i="7"/>
  <c r="H77" i="7"/>
  <c r="F77" i="7"/>
  <c r="S75" i="7"/>
  <c r="R75" i="7"/>
  <c r="Q75" i="7"/>
  <c r="P75" i="7"/>
  <c r="O75" i="7"/>
  <c r="N75" i="7" s="1"/>
  <c r="M75" i="7" s="1"/>
  <c r="G75" i="7"/>
  <c r="S74" i="7"/>
  <c r="R74" i="7"/>
  <c r="Q74" i="7"/>
  <c r="P74" i="7"/>
  <c r="O74" i="7"/>
  <c r="G74" i="7"/>
  <c r="S73" i="7"/>
  <c r="R73" i="7"/>
  <c r="Q73" i="7"/>
  <c r="P73" i="7"/>
  <c r="O73" i="7"/>
  <c r="G73" i="7"/>
  <c r="S72" i="7"/>
  <c r="R72" i="7"/>
  <c r="R71" i="7" s="1"/>
  <c r="Q72" i="7"/>
  <c r="P72" i="7"/>
  <c r="O72" i="7"/>
  <c r="G72" i="7"/>
  <c r="L71" i="7"/>
  <c r="K71" i="7"/>
  <c r="J71" i="7"/>
  <c r="I71" i="7"/>
  <c r="H71" i="7"/>
  <c r="F71" i="7"/>
  <c r="S70" i="7"/>
  <c r="S69" i="7"/>
  <c r="R70" i="7"/>
  <c r="R69" i="7" s="1"/>
  <c r="Q70" i="7"/>
  <c r="Q69" i="7"/>
  <c r="P70" i="7"/>
  <c r="O70" i="7"/>
  <c r="G70" i="7"/>
  <c r="G69" i="7"/>
  <c r="P69" i="7"/>
  <c r="L69" i="7"/>
  <c r="K69" i="7"/>
  <c r="J69" i="7"/>
  <c r="I69" i="7"/>
  <c r="H69" i="7"/>
  <c r="F69" i="7"/>
  <c r="S64" i="7"/>
  <c r="R64" i="7"/>
  <c r="Q64" i="7"/>
  <c r="P64" i="7"/>
  <c r="O64" i="7"/>
  <c r="N64" i="7"/>
  <c r="M64" i="7"/>
  <c r="L64" i="7"/>
  <c r="K64" i="7"/>
  <c r="J64" i="7"/>
  <c r="I64" i="7"/>
  <c r="H64" i="7"/>
  <c r="G64" i="7"/>
  <c r="F64" i="7"/>
  <c r="S62" i="7"/>
  <c r="S61" i="7"/>
  <c r="R62" i="7"/>
  <c r="R61" i="7" s="1"/>
  <c r="Q62" i="7"/>
  <c r="Q61" i="7"/>
  <c r="P62" i="7"/>
  <c r="O62" i="7"/>
  <c r="O61" i="7"/>
  <c r="G62" i="7"/>
  <c r="G61" i="7" s="1"/>
  <c r="T61" i="7"/>
  <c r="L61" i="7"/>
  <c r="K61" i="7"/>
  <c r="J61" i="7"/>
  <c r="I61" i="7"/>
  <c r="H61" i="7"/>
  <c r="F61" i="7"/>
  <c r="S55" i="7"/>
  <c r="S54" i="7"/>
  <c r="R55" i="7"/>
  <c r="Q55" i="7"/>
  <c r="Q54" i="7" s="1"/>
  <c r="P55" i="7"/>
  <c r="P54" i="7"/>
  <c r="O55" i="7"/>
  <c r="O54" i="7" s="1"/>
  <c r="G55" i="7"/>
  <c r="G54" i="7"/>
  <c r="T54" i="7"/>
  <c r="R54" i="7"/>
  <c r="L54" i="7"/>
  <c r="K54" i="7"/>
  <c r="J54" i="7"/>
  <c r="I54" i="7"/>
  <c r="H54" i="7"/>
  <c r="F54" i="7"/>
  <c r="T50" i="7"/>
  <c r="S50" i="7"/>
  <c r="R50" i="7"/>
  <c r="Q50" i="7"/>
  <c r="P50" i="7"/>
  <c r="O50" i="7"/>
  <c r="N50" i="7"/>
  <c r="M50" i="7"/>
  <c r="L50" i="7"/>
  <c r="K50" i="7"/>
  <c r="J50" i="7"/>
  <c r="I50" i="7"/>
  <c r="H50" i="7"/>
  <c r="G50" i="7"/>
  <c r="F50" i="7"/>
  <c r="S45" i="7"/>
  <c r="R45" i="7"/>
  <c r="Q45" i="7"/>
  <c r="N45" i="7" s="1"/>
  <c r="P45" i="7"/>
  <c r="O45" i="7"/>
  <c r="G45" i="7"/>
  <c r="S44" i="7"/>
  <c r="S43" i="7" s="1"/>
  <c r="R44" i="7"/>
  <c r="Q44" i="7"/>
  <c r="Q43" i="7"/>
  <c r="P44" i="7"/>
  <c r="P43" i="7"/>
  <c r="O44" i="7"/>
  <c r="N44" i="7" s="1"/>
  <c r="G44" i="7"/>
  <c r="G43" i="7" s="1"/>
  <c r="T43" i="7"/>
  <c r="R43" i="7"/>
  <c r="L43" i="7"/>
  <c r="K43" i="7"/>
  <c r="J43" i="7"/>
  <c r="I43" i="7"/>
  <c r="H43" i="7"/>
  <c r="F43" i="7"/>
  <c r="J42" i="7"/>
  <c r="S21" i="7"/>
  <c r="R21" i="7"/>
  <c r="R18" i="7" s="1"/>
  <c r="Q21" i="7"/>
  <c r="P21" i="7"/>
  <c r="O21" i="7"/>
  <c r="G21" i="7"/>
  <c r="G18" i="7" s="1"/>
  <c r="S20" i="7"/>
  <c r="R20" i="7"/>
  <c r="Q20" i="7"/>
  <c r="P20" i="7"/>
  <c r="N20" i="7" s="1"/>
  <c r="M20" i="7" s="1"/>
  <c r="O20" i="7"/>
  <c r="G20" i="7"/>
  <c r="S19" i="7"/>
  <c r="S18" i="7"/>
  <c r="S8" i="7" s="1"/>
  <c r="R19" i="7"/>
  <c r="Q19" i="7"/>
  <c r="P19" i="7"/>
  <c r="O19" i="7"/>
  <c r="G19" i="7"/>
  <c r="F19" i="7"/>
  <c r="F18" i="7" s="1"/>
  <c r="Q18" i="7"/>
  <c r="L18" i="7"/>
  <c r="L8" i="7" s="1"/>
  <c r="K18" i="7"/>
  <c r="J18" i="7"/>
  <c r="J8" i="7" s="1"/>
  <c r="I18" i="7"/>
  <c r="H18" i="7"/>
  <c r="H8" i="7" s="1"/>
  <c r="V5" i="7"/>
  <c r="Q71" i="7"/>
  <c r="S71" i="7"/>
  <c r="N70" i="7"/>
  <c r="M70" i="7" s="1"/>
  <c r="M69" i="7" s="1"/>
  <c r="O18" i="7"/>
  <c r="M45" i="7"/>
  <c r="O114" i="7"/>
  <c r="N117" i="7"/>
  <c r="M117" i="7" s="1"/>
  <c r="N119" i="7"/>
  <c r="M119" i="7" s="1"/>
  <c r="N121" i="7"/>
  <c r="M121" i="7" s="1"/>
  <c r="N125" i="7"/>
  <c r="M125" i="7" s="1"/>
  <c r="N55" i="7"/>
  <c r="O69" i="7"/>
  <c r="G86" i="7"/>
  <c r="G85" i="7"/>
  <c r="N95" i="7"/>
  <c r="O85" i="7"/>
  <c r="C13" i="1"/>
  <c r="C16" i="1"/>
  <c r="D13" i="1"/>
  <c r="E13" i="1"/>
  <c r="E16" i="1"/>
  <c r="D16" i="1"/>
  <c r="I13" i="2"/>
  <c r="H13" i="2"/>
  <c r="M24" i="1"/>
  <c r="L25" i="1"/>
  <c r="M25" i="1" s="1"/>
  <c r="L23" i="1"/>
  <c r="M23" i="1"/>
  <c r="L22" i="1"/>
  <c r="M22" i="1" s="1"/>
  <c r="L21" i="1"/>
  <c r="M21" i="1"/>
  <c r="L20" i="1"/>
  <c r="M20" i="1" s="1"/>
  <c r="L18" i="1"/>
  <c r="M18" i="1"/>
  <c r="L17" i="1"/>
  <c r="K19" i="1"/>
  <c r="L19" i="1"/>
  <c r="M19" i="1"/>
  <c r="G13" i="2"/>
  <c r="F13" i="2"/>
  <c r="I13" i="1"/>
  <c r="G13" i="1"/>
  <c r="X17" i="12" l="1"/>
  <c r="P15" i="12"/>
  <c r="G7" i="8"/>
  <c r="O24" i="9"/>
  <c r="N23" i="9"/>
  <c r="N14" i="9" s="1"/>
  <c r="N13" i="9" s="1"/>
  <c r="N12" i="9" s="1"/>
  <c r="O22" i="9"/>
  <c r="P22" i="9" s="1"/>
  <c r="L18" i="9"/>
  <c r="L14" i="9" s="1"/>
  <c r="P18" i="7"/>
  <c r="N21" i="7"/>
  <c r="M21" i="7" s="1"/>
  <c r="G71" i="7"/>
  <c r="G8" i="7" s="1"/>
  <c r="N73" i="7"/>
  <c r="M73" i="7" s="1"/>
  <c r="P71" i="7"/>
  <c r="N78" i="7"/>
  <c r="O77" i="7"/>
  <c r="R77" i="7"/>
  <c r="R8" i="7" s="1"/>
  <c r="N86" i="7"/>
  <c r="F114" i="7"/>
  <c r="I7" i="8"/>
  <c r="H7" i="8"/>
  <c r="N44" i="8"/>
  <c r="M45" i="8"/>
  <c r="M44" i="8" s="1"/>
  <c r="N61" i="8"/>
  <c r="U14" i="9"/>
  <c r="U13" i="9" s="1"/>
  <c r="U12" i="9" s="1"/>
  <c r="J13" i="9"/>
  <c r="J12" i="9" s="1"/>
  <c r="V13" i="9"/>
  <c r="V12" i="9" s="1"/>
  <c r="AB17" i="13"/>
  <c r="Y17" i="13"/>
  <c r="AA17" i="13"/>
  <c r="O15" i="13"/>
  <c r="Y33" i="13"/>
  <c r="AB33" i="13"/>
  <c r="M44" i="7"/>
  <c r="M43" i="7" s="1"/>
  <c r="N43" i="7"/>
  <c r="N74" i="8"/>
  <c r="M75" i="8"/>
  <c r="M74" i="8" s="1"/>
  <c r="Q13" i="9"/>
  <c r="Q12" i="9" s="1"/>
  <c r="W13" i="9"/>
  <c r="W12" i="9" s="1"/>
  <c r="Y15" i="13"/>
  <c r="M55" i="7"/>
  <c r="M54" i="7" s="1"/>
  <c r="N54" i="7"/>
  <c r="L16" i="1"/>
  <c r="L13" i="1" s="1"/>
  <c r="M17" i="1"/>
  <c r="M16" i="1" s="1"/>
  <c r="M13" i="1" s="1"/>
  <c r="N69" i="7"/>
  <c r="N19" i="7"/>
  <c r="F8" i="7"/>
  <c r="K8" i="7"/>
  <c r="I8" i="7"/>
  <c r="N72" i="7"/>
  <c r="N74" i="7"/>
  <c r="M74" i="7" s="1"/>
  <c r="P94" i="7"/>
  <c r="N96" i="7"/>
  <c r="M96" i="7" s="1"/>
  <c r="F7" i="8"/>
  <c r="Q33" i="8"/>
  <c r="Q7" i="8" s="1"/>
  <c r="N34" i="8"/>
  <c r="Q61" i="8"/>
  <c r="M62" i="8"/>
  <c r="M61" i="8" s="1"/>
  <c r="S13" i="9"/>
  <c r="S12" i="9" s="1"/>
  <c r="O32" i="9"/>
  <c r="P32" i="9" s="1"/>
  <c r="M26" i="9"/>
  <c r="M25" i="9" s="1"/>
  <c r="Y54" i="12"/>
  <c r="W54" i="12" s="1"/>
  <c r="W53" i="12" s="1"/>
  <c r="M95" i="7"/>
  <c r="N94" i="7"/>
  <c r="M115" i="7"/>
  <c r="P57" i="9"/>
  <c r="P55" i="9" s="1"/>
  <c r="O55" i="9"/>
  <c r="M14" i="9"/>
  <c r="M13" i="9" s="1"/>
  <c r="M12" i="9" s="1"/>
  <c r="L13" i="12"/>
  <c r="P61" i="7"/>
  <c r="N62" i="7"/>
  <c r="G114" i="7"/>
  <c r="N116" i="7"/>
  <c r="M116" i="7" s="1"/>
  <c r="P114" i="7"/>
  <c r="O74" i="8"/>
  <c r="P19" i="9"/>
  <c r="P18" i="9" s="1"/>
  <c r="O18" i="9"/>
  <c r="P54" i="9"/>
  <c r="P53" i="9" s="1"/>
  <c r="O53" i="9"/>
  <c r="T13" i="9"/>
  <c r="T12" i="9" s="1"/>
  <c r="N59" i="8"/>
  <c r="M60" i="8"/>
  <c r="M59" i="8" s="1"/>
  <c r="N85" i="8"/>
  <c r="P84" i="8"/>
  <c r="O28" i="9"/>
  <c r="L26" i="9"/>
  <c r="L25" i="9" s="1"/>
  <c r="P51" i="12"/>
  <c r="Y52" i="12"/>
  <c r="O57" i="12"/>
  <c r="N56" i="12"/>
  <c r="N14" i="12" s="1"/>
  <c r="O39" i="12"/>
  <c r="P39" i="12" s="1"/>
  <c r="N39" i="12"/>
  <c r="L58" i="12"/>
  <c r="N60" i="12"/>
  <c r="O60" i="12" s="1"/>
  <c r="U14" i="13"/>
  <c r="Z15" i="13"/>
  <c r="AB15" i="13" s="1"/>
  <c r="T58" i="12"/>
  <c r="G13" i="9"/>
  <c r="G12" i="9" s="1"/>
  <c r="N66" i="13"/>
  <c r="N65" i="13" s="1"/>
  <c r="N64" i="13" s="1"/>
  <c r="O67" i="13"/>
  <c r="AA23" i="13"/>
  <c r="M14" i="12"/>
  <c r="P41" i="13"/>
  <c r="AA41" i="13"/>
  <c r="O40" i="13"/>
  <c r="Z55" i="13"/>
  <c r="V54" i="13"/>
  <c r="Z54" i="13" s="1"/>
  <c r="AA30" i="13"/>
  <c r="AB30" i="13"/>
  <c r="Y30" i="13"/>
  <c r="P27" i="13"/>
  <c r="L46" i="13"/>
  <c r="L45" i="13" s="1"/>
  <c r="N47" i="13"/>
  <c r="N46" i="13" s="1"/>
  <c r="N45" i="13" s="1"/>
  <c r="O72" i="13"/>
  <c r="AA73" i="13"/>
  <c r="W72" i="12"/>
  <c r="Y70" i="12"/>
  <c r="Q84" i="8"/>
  <c r="M14" i="10"/>
  <c r="M13" i="10" s="1"/>
  <c r="AB86" i="13"/>
  <c r="AB85" i="13" s="1"/>
  <c r="O24" i="13"/>
  <c r="AA25" i="13"/>
  <c r="P25" i="13"/>
  <c r="O46" i="12"/>
  <c r="P46" i="12" s="1"/>
  <c r="N46" i="12"/>
  <c r="W69" i="12"/>
  <c r="W68" i="12" s="1"/>
  <c r="Y68" i="12"/>
  <c r="J13" i="13"/>
  <c r="J12" i="13" s="1"/>
  <c r="V48" i="13"/>
  <c r="V13" i="13" s="1"/>
  <c r="V12" i="13" s="1"/>
  <c r="O51" i="13"/>
  <c r="N51" i="13"/>
  <c r="N50" i="13" s="1"/>
  <c r="N49" i="13" s="1"/>
  <c r="N48" i="13" s="1"/>
  <c r="M50" i="13"/>
  <c r="M49" i="13" s="1"/>
  <c r="M48" i="13" s="1"/>
  <c r="L59" i="13"/>
  <c r="L58" i="13" s="1"/>
  <c r="N60" i="13"/>
  <c r="N59" i="13" s="1"/>
  <c r="N58" i="13" s="1"/>
  <c r="T68" i="13"/>
  <c r="L73" i="13"/>
  <c r="L72" i="13" s="1"/>
  <c r="N74" i="13"/>
  <c r="N73" i="13" s="1"/>
  <c r="N72" i="13" s="1"/>
  <c r="N75" i="13"/>
  <c r="O76" i="13"/>
  <c r="N52" i="8"/>
  <c r="O51" i="8"/>
  <c r="O7" i="8" s="1"/>
  <c r="G84" i="8"/>
  <c r="P102" i="8"/>
  <c r="P7" i="8" s="1"/>
  <c r="N103" i="8"/>
  <c r="R102" i="8"/>
  <c r="R7" i="8" s="1"/>
  <c r="L45" i="9"/>
  <c r="L44" i="9" s="1"/>
  <c r="O46" i="9"/>
  <c r="M58" i="12"/>
  <c r="O56" i="13"/>
  <c r="P47" i="13"/>
  <c r="Y23" i="13"/>
  <c r="K14" i="13"/>
  <c r="K13" i="13" s="1"/>
  <c r="K12" i="13" s="1"/>
  <c r="O27" i="13"/>
  <c r="P32" i="13"/>
  <c r="AA32" i="13"/>
  <c r="AA35" i="13"/>
  <c r="P35" i="13"/>
  <c r="AB36" i="13"/>
  <c r="Y36" i="13"/>
  <c r="Y38" i="13"/>
  <c r="AA38" i="13"/>
  <c r="O43" i="7"/>
  <c r="O8" i="7" s="1"/>
  <c r="W5" i="7" s="1"/>
  <c r="O71" i="7"/>
  <c r="O52" i="9"/>
  <c r="H13" i="9"/>
  <c r="H12" i="9" s="1"/>
  <c r="O40" i="9"/>
  <c r="N9" i="8"/>
  <c r="N68" i="8"/>
  <c r="O67" i="8"/>
  <c r="S67" i="8"/>
  <c r="S7" i="8" s="1"/>
  <c r="N86" i="8"/>
  <c r="M86" i="8" s="1"/>
  <c r="R14" i="9"/>
  <c r="R13" i="9" s="1"/>
  <c r="R12" i="9" s="1"/>
  <c r="Q25" i="9"/>
  <c r="P57" i="13"/>
  <c r="N37" i="12"/>
  <c r="AA36" i="13"/>
  <c r="W16" i="12"/>
  <c r="Y15" i="12"/>
  <c r="J14" i="12"/>
  <c r="J13" i="12" s="1"/>
  <c r="Y26" i="12"/>
  <c r="P24" i="12"/>
  <c r="F13" i="13"/>
  <c r="F12" i="13" s="1"/>
  <c r="P22" i="13"/>
  <c r="AA22" i="13" s="1"/>
  <c r="N23" i="13"/>
  <c r="N44" i="13"/>
  <c r="N43" i="13" s="1"/>
  <c r="N42" i="13" s="1"/>
  <c r="O44" i="13"/>
  <c r="L43" i="13"/>
  <c r="L42" i="13" s="1"/>
  <c r="G48" i="13"/>
  <c r="G13" i="13" s="1"/>
  <c r="G12" i="13" s="1"/>
  <c r="S48" i="13"/>
  <c r="W68" i="13"/>
  <c r="Z70" i="13"/>
  <c r="AB84" i="13"/>
  <c r="Y84" i="13"/>
  <c r="H14" i="10"/>
  <c r="H13" i="10" s="1"/>
  <c r="O18" i="12"/>
  <c r="Y18" i="12"/>
  <c r="W18" i="12" s="1"/>
  <c r="S14" i="13"/>
  <c r="S13" i="13" s="1"/>
  <c r="S12" i="13" s="1"/>
  <c r="W13" i="13"/>
  <c r="W12" i="13" s="1"/>
  <c r="H13" i="13"/>
  <c r="H12" i="13" s="1"/>
  <c r="N20" i="13"/>
  <c r="O20" i="13"/>
  <c r="N28" i="13"/>
  <c r="N27" i="13" s="1"/>
  <c r="N26" i="13" s="1"/>
  <c r="L27" i="13"/>
  <c r="L26" i="13" s="1"/>
  <c r="L13" i="13" s="1"/>
  <c r="L12" i="13" s="1"/>
  <c r="AB61" i="13"/>
  <c r="AA62" i="13"/>
  <c r="O61" i="13"/>
  <c r="AA61" i="13" s="1"/>
  <c r="N71" i="13"/>
  <c r="L70" i="13"/>
  <c r="L69" i="13" s="1"/>
  <c r="L68" i="13" s="1"/>
  <c r="Y78" i="13"/>
  <c r="N79" i="13"/>
  <c r="Y88" i="13"/>
  <c r="P87" i="13"/>
  <c r="R14" i="12"/>
  <c r="R13" i="12" s="1"/>
  <c r="T24" i="12"/>
  <c r="T14" i="12" s="1"/>
  <c r="T13" i="12" s="1"/>
  <c r="U14" i="12"/>
  <c r="U13" i="12" s="1"/>
  <c r="AC13" i="12" s="1"/>
  <c r="Q41" i="14"/>
  <c r="Q40" i="14" s="1"/>
  <c r="AA40" i="14" s="1"/>
  <c r="P40" i="14"/>
  <c r="P26" i="14" s="1"/>
  <c r="P40" i="12"/>
  <c r="Y41" i="12"/>
  <c r="Z48" i="13"/>
  <c r="N29" i="12"/>
  <c r="M15" i="13"/>
  <c r="M14" i="13" s="1"/>
  <c r="M13" i="13" s="1"/>
  <c r="M12" i="13" s="1"/>
  <c r="T13" i="13"/>
  <c r="T12" i="13" s="1"/>
  <c r="Z27" i="13"/>
  <c r="U26" i="13"/>
  <c r="Z26" i="13" s="1"/>
  <c r="AA29" i="13"/>
  <c r="AB29" i="13"/>
  <c r="AB34" i="13"/>
  <c r="Z50" i="13"/>
  <c r="O58" i="13"/>
  <c r="AA58" i="13" s="1"/>
  <c r="AA59" i="13"/>
  <c r="Y59" i="13"/>
  <c r="Z72" i="13"/>
  <c r="AA74" i="13"/>
  <c r="P73" i="13"/>
  <c r="AB74" i="13"/>
  <c r="Y74" i="13"/>
  <c r="Y86" i="13"/>
  <c r="Y85" i="13" s="1"/>
  <c r="P85" i="13"/>
  <c r="AA87" i="13"/>
  <c r="W70" i="12"/>
  <c r="Q14" i="12"/>
  <c r="Q13" i="12" s="1"/>
  <c r="V13" i="14"/>
  <c r="V12" i="14" s="1"/>
  <c r="U45" i="13"/>
  <c r="Z45" i="13" s="1"/>
  <c r="O18" i="14"/>
  <c r="P18" i="14"/>
  <c r="AA20" i="14"/>
  <c r="Q18" i="14"/>
  <c r="AA18" i="14" s="1"/>
  <c r="S13" i="14"/>
  <c r="S12" i="14" s="1"/>
  <c r="J13" i="14"/>
  <c r="J12" i="14" s="1"/>
  <c r="X13" i="14"/>
  <c r="X12" i="14" s="1"/>
  <c r="A3" i="7"/>
  <c r="A3" i="10"/>
  <c r="AB80" i="14"/>
  <c r="U13" i="14"/>
  <c r="U12" i="14" s="1"/>
  <c r="K13" i="14"/>
  <c r="K12" i="14" s="1"/>
  <c r="G13" i="14"/>
  <c r="G12" i="14" s="1"/>
  <c r="O70" i="14"/>
  <c r="O69" i="14" s="1"/>
  <c r="Q79" i="14"/>
  <c r="O68" i="14"/>
  <c r="L48" i="14"/>
  <c r="Y13" i="14"/>
  <c r="Y12" i="14" s="1"/>
  <c r="O77" i="14"/>
  <c r="O27" i="14"/>
  <c r="O26" i="14" s="1"/>
  <c r="AB23" i="14"/>
  <c r="O48" i="14"/>
  <c r="Q44" i="14"/>
  <c r="P43" i="14"/>
  <c r="P42" i="14" s="1"/>
  <c r="L26" i="14"/>
  <c r="L13" i="14" s="1"/>
  <c r="L12" i="14" s="1"/>
  <c r="I13" i="14"/>
  <c r="I12" i="14" s="1"/>
  <c r="AA73" i="14"/>
  <c r="Q72" i="14"/>
  <c r="Q67" i="14"/>
  <c r="P66" i="14"/>
  <c r="AB48" i="14"/>
  <c r="Q27" i="14"/>
  <c r="AA32" i="14"/>
  <c r="AA57" i="14"/>
  <c r="Q56" i="14"/>
  <c r="Q50" i="14"/>
  <c r="AA51" i="14"/>
  <c r="AB22" i="14"/>
  <c r="AB20" i="14"/>
  <c r="P17" i="14"/>
  <c r="O15" i="14"/>
  <c r="P75" i="14"/>
  <c r="AB76" i="14"/>
  <c r="Q76" i="14"/>
  <c r="P70" i="14"/>
  <c r="Q71" i="14"/>
  <c r="AB55" i="14"/>
  <c r="W54" i="14"/>
  <c r="AB54" i="14" s="1"/>
  <c r="AA47" i="14"/>
  <c r="Q46" i="14"/>
  <c r="P24" i="14"/>
  <c r="Q25" i="14"/>
  <c r="AB25" i="14" s="1"/>
  <c r="AB19" i="14"/>
  <c r="P14" i="9" l="1"/>
  <c r="O14" i="14"/>
  <c r="O13" i="14" s="1"/>
  <c r="O12" i="14" s="1"/>
  <c r="AB87" i="13"/>
  <c r="Y87" i="13"/>
  <c r="P44" i="13"/>
  <c r="AA44" i="13" s="1"/>
  <c r="O43" i="13"/>
  <c r="P56" i="13"/>
  <c r="AB57" i="13"/>
  <c r="Y57" i="13"/>
  <c r="M103" i="8"/>
  <c r="M102" i="8" s="1"/>
  <c r="N102" i="8"/>
  <c r="AB41" i="13"/>
  <c r="P40" i="13"/>
  <c r="Y41" i="13"/>
  <c r="N8" i="8"/>
  <c r="M9" i="8"/>
  <c r="M8" i="8" s="1"/>
  <c r="AA56" i="13"/>
  <c r="O55" i="13"/>
  <c r="P26" i="13"/>
  <c r="AB27" i="13"/>
  <c r="Y27" i="13"/>
  <c r="N58" i="12"/>
  <c r="N13" i="12" s="1"/>
  <c r="N114" i="7"/>
  <c r="O23" i="9"/>
  <c r="P24" i="9"/>
  <c r="P23" i="9" s="1"/>
  <c r="P20" i="13"/>
  <c r="O18" i="13"/>
  <c r="Y32" i="13"/>
  <c r="AB32" i="13"/>
  <c r="M52" i="8"/>
  <c r="M51" i="8" s="1"/>
  <c r="N51" i="8"/>
  <c r="AA24" i="13"/>
  <c r="O66" i="13"/>
  <c r="P67" i="13"/>
  <c r="O26" i="9"/>
  <c r="P28" i="9"/>
  <c r="P26" i="9" s="1"/>
  <c r="M114" i="7"/>
  <c r="M94" i="7"/>
  <c r="O14" i="13"/>
  <c r="AA15" i="13"/>
  <c r="L13" i="9"/>
  <c r="L12" i="9" s="1"/>
  <c r="AA41" i="14"/>
  <c r="P72" i="13"/>
  <c r="AB73" i="13"/>
  <c r="Y73" i="13"/>
  <c r="W41" i="12"/>
  <c r="W40" i="12" s="1"/>
  <c r="Y40" i="12"/>
  <c r="N18" i="13"/>
  <c r="N14" i="13" s="1"/>
  <c r="Y35" i="13"/>
  <c r="AB35" i="13"/>
  <c r="O26" i="13"/>
  <c r="AA26" i="13" s="1"/>
  <c r="AA27" i="13"/>
  <c r="P46" i="13"/>
  <c r="AB47" i="13"/>
  <c r="Y47" i="13"/>
  <c r="AA47" i="13"/>
  <c r="P46" i="9"/>
  <c r="P45" i="9" s="1"/>
  <c r="P44" i="9" s="1"/>
  <c r="O45" i="9"/>
  <c r="O44" i="9" s="1"/>
  <c r="P45" i="12"/>
  <c r="Y46" i="12"/>
  <c r="Z14" i="13"/>
  <c r="U13" i="13"/>
  <c r="O56" i="12"/>
  <c r="O14" i="12" s="1"/>
  <c r="O13" i="12" s="1"/>
  <c r="P57" i="12"/>
  <c r="M62" i="7"/>
  <c r="M61" i="7" s="1"/>
  <c r="N61" i="7"/>
  <c r="M78" i="7"/>
  <c r="M77" i="7" s="1"/>
  <c r="N77" i="7"/>
  <c r="Y22" i="13"/>
  <c r="AB22" i="13"/>
  <c r="P51" i="13"/>
  <c r="O50" i="13"/>
  <c r="AA51" i="13"/>
  <c r="O58" i="12"/>
  <c r="P60" i="12"/>
  <c r="N33" i="8"/>
  <c r="M34" i="8"/>
  <c r="M33" i="8" s="1"/>
  <c r="O39" i="9"/>
  <c r="P40" i="9"/>
  <c r="P39" i="9" s="1"/>
  <c r="O79" i="13"/>
  <c r="N77" i="13"/>
  <c r="O71" i="13"/>
  <c r="N70" i="13"/>
  <c r="N69" i="13" s="1"/>
  <c r="N68" i="13" s="1"/>
  <c r="W26" i="12"/>
  <c r="W24" i="12" s="1"/>
  <c r="Y24" i="12"/>
  <c r="M68" i="8"/>
  <c r="M67" i="8" s="1"/>
  <c r="N67" i="8"/>
  <c r="P52" i="9"/>
  <c r="P51" i="9" s="1"/>
  <c r="P47" i="9" s="1"/>
  <c r="O51" i="9"/>
  <c r="O47" i="9" s="1"/>
  <c r="AA57" i="13"/>
  <c r="P76" i="13"/>
  <c r="O75" i="13"/>
  <c r="Y25" i="13"/>
  <c r="AB25" i="13"/>
  <c r="P24" i="13"/>
  <c r="AA40" i="13"/>
  <c r="M13" i="12"/>
  <c r="Y39" i="12"/>
  <c r="P38" i="12"/>
  <c r="Y51" i="12"/>
  <c r="W52" i="12"/>
  <c r="W51" i="12" s="1"/>
  <c r="M85" i="8"/>
  <c r="M84" i="8" s="1"/>
  <c r="N84" i="8"/>
  <c r="O14" i="9"/>
  <c r="M72" i="7"/>
  <c r="M71" i="7" s="1"/>
  <c r="N71" i="7"/>
  <c r="M19" i="7"/>
  <c r="M18" i="7" s="1"/>
  <c r="N18" i="7"/>
  <c r="M86" i="7"/>
  <c r="M85" i="7" s="1"/>
  <c r="N85" i="7"/>
  <c r="P8" i="7"/>
  <c r="X15" i="12"/>
  <c r="W17" i="12"/>
  <c r="W15" i="12" s="1"/>
  <c r="AA79" i="14"/>
  <c r="AB79" i="14"/>
  <c r="Q77" i="14"/>
  <c r="AA44" i="14"/>
  <c r="Q43" i="14"/>
  <c r="AA46" i="14"/>
  <c r="Q45" i="14"/>
  <c r="AA45" i="14" s="1"/>
  <c r="AA71" i="14"/>
  <c r="Q70" i="14"/>
  <c r="P69" i="14"/>
  <c r="AA50" i="14"/>
  <c r="Q49" i="14"/>
  <c r="AA27" i="14"/>
  <c r="Q26" i="14"/>
  <c r="AA26" i="14" s="1"/>
  <c r="AA67" i="14"/>
  <c r="Q66" i="14"/>
  <c r="AB66" i="14" s="1"/>
  <c r="AB18" i="14"/>
  <c r="AA25" i="14"/>
  <c r="Q24" i="14"/>
  <c r="AA24" i="14" s="1"/>
  <c r="AB27" i="14"/>
  <c r="AB71" i="14"/>
  <c r="AA76" i="14"/>
  <c r="Q75" i="14"/>
  <c r="AA75" i="14" s="1"/>
  <c r="P15" i="14"/>
  <c r="P14" i="14" s="1"/>
  <c r="Q17" i="14"/>
  <c r="AB17" i="14" s="1"/>
  <c r="AA56" i="14"/>
  <c r="Q55" i="14"/>
  <c r="W13" i="14"/>
  <c r="W12" i="14" s="1"/>
  <c r="AC11" i="14" s="1"/>
  <c r="P65" i="14"/>
  <c r="P64" i="14" s="1"/>
  <c r="AB67" i="14"/>
  <c r="AA72" i="14"/>
  <c r="AB72" i="14"/>
  <c r="AB46" i="13" l="1"/>
  <c r="AA46" i="13"/>
  <c r="Y46" i="13"/>
  <c r="P45" i="13"/>
  <c r="Y67" i="13"/>
  <c r="P66" i="13"/>
  <c r="AB67" i="13"/>
  <c r="O54" i="13"/>
  <c r="O42" i="13"/>
  <c r="O70" i="13"/>
  <c r="AA71" i="13"/>
  <c r="P71" i="13"/>
  <c r="P58" i="12"/>
  <c r="Y60" i="12"/>
  <c r="AB51" i="13"/>
  <c r="Y51" i="13"/>
  <c r="P50" i="13"/>
  <c r="X57" i="12"/>
  <c r="P56" i="12"/>
  <c r="P14" i="12" s="1"/>
  <c r="P13" i="12" s="1"/>
  <c r="Y45" i="12"/>
  <c r="W46" i="12"/>
  <c r="W45" i="12" s="1"/>
  <c r="AA67" i="13"/>
  <c r="AA18" i="13"/>
  <c r="Y40" i="13"/>
  <c r="AB40" i="13"/>
  <c r="Y38" i="12"/>
  <c r="Y14" i="12" s="1"/>
  <c r="W39" i="12"/>
  <c r="W38" i="12" s="1"/>
  <c r="Y76" i="13"/>
  <c r="AB76" i="13"/>
  <c r="P75" i="13"/>
  <c r="N8" i="7"/>
  <c r="N13" i="13"/>
  <c r="N12" i="13" s="1"/>
  <c r="P25" i="9"/>
  <c r="O65" i="13"/>
  <c r="AA66" i="13"/>
  <c r="AB20" i="13"/>
  <c r="Y20" i="13"/>
  <c r="P18" i="13"/>
  <c r="M7" i="8"/>
  <c r="P43" i="13"/>
  <c r="Y44" i="13"/>
  <c r="AB44" i="13"/>
  <c r="P13" i="9"/>
  <c r="P12" i="9" s="1"/>
  <c r="AA50" i="13"/>
  <c r="O49" i="13"/>
  <c r="O13" i="9"/>
  <c r="O12" i="9" s="1"/>
  <c r="AA75" i="13"/>
  <c r="M8" i="7"/>
  <c r="AB24" i="13"/>
  <c r="Y24" i="13"/>
  <c r="AA76" i="13"/>
  <c r="P79" i="13"/>
  <c r="O77" i="13"/>
  <c r="AA79" i="13"/>
  <c r="AA77" i="13" s="1"/>
  <c r="U12" i="13"/>
  <c r="Z13" i="13"/>
  <c r="Z12" i="13" s="1"/>
  <c r="Y72" i="13"/>
  <c r="AB72" i="13"/>
  <c r="O25" i="9"/>
  <c r="AA72" i="13"/>
  <c r="AA20" i="13"/>
  <c r="Y26" i="13"/>
  <c r="AB26" i="13"/>
  <c r="N7" i="8"/>
  <c r="Y56" i="13"/>
  <c r="P55" i="13"/>
  <c r="AA55" i="13" s="1"/>
  <c r="AB56" i="13"/>
  <c r="AA77" i="14"/>
  <c r="AB77" i="14"/>
  <c r="AB24" i="14"/>
  <c r="AA43" i="14"/>
  <c r="Q42" i="14"/>
  <c r="AA42" i="14" s="1"/>
  <c r="AA55" i="14"/>
  <c r="Q54" i="14"/>
  <c r="AA54" i="14" s="1"/>
  <c r="AA66" i="14"/>
  <c r="Q65" i="14"/>
  <c r="AA49" i="14"/>
  <c r="Q48" i="14"/>
  <c r="AA48" i="14" s="1"/>
  <c r="P68" i="14"/>
  <c r="P13" i="14" s="1"/>
  <c r="P12" i="14" s="1"/>
  <c r="AA70" i="14"/>
  <c r="Q69" i="14"/>
  <c r="AB69" i="14" s="1"/>
  <c r="AB26" i="14"/>
  <c r="AA17" i="14"/>
  <c r="Q15" i="14"/>
  <c r="Q14" i="14" s="1"/>
  <c r="AB75" i="14"/>
  <c r="AB70" i="14"/>
  <c r="AB18" i="13" l="1"/>
  <c r="Y18" i="13"/>
  <c r="P14" i="13"/>
  <c r="O64" i="13"/>
  <c r="Y75" i="13"/>
  <c r="AB75" i="13"/>
  <c r="X56" i="12"/>
  <c r="X14" i="12" s="1"/>
  <c r="X13" i="12" s="1"/>
  <c r="W57" i="12"/>
  <c r="W56" i="12" s="1"/>
  <c r="W14" i="12" s="1"/>
  <c r="W13" i="12" s="1"/>
  <c r="W60" i="12"/>
  <c r="W58" i="12" s="1"/>
  <c r="Y58" i="12"/>
  <c r="Y13" i="12" s="1"/>
  <c r="O69" i="13"/>
  <c r="AB79" i="13"/>
  <c r="AB77" i="13" s="1"/>
  <c r="Y79" i="13"/>
  <c r="Y77" i="13" s="1"/>
  <c r="P77" i="13"/>
  <c r="O48" i="13"/>
  <c r="AA49" i="13"/>
  <c r="P49" i="13"/>
  <c r="AB50" i="13"/>
  <c r="Y50" i="13"/>
  <c r="AA54" i="13"/>
  <c r="AA45" i="13"/>
  <c r="Y45" i="13"/>
  <c r="AB45" i="13"/>
  <c r="Y66" i="13"/>
  <c r="P65" i="13"/>
  <c r="AB66" i="13"/>
  <c r="AB55" i="13"/>
  <c r="Y55" i="13"/>
  <c r="P54" i="13"/>
  <c r="AB43" i="13"/>
  <c r="Y43" i="13"/>
  <c r="P42" i="13"/>
  <c r="P70" i="13"/>
  <c r="Y71" i="13"/>
  <c r="AB71" i="13"/>
  <c r="AA43" i="13"/>
  <c r="AB14" i="14"/>
  <c r="AA15" i="14"/>
  <c r="AB15" i="14"/>
  <c r="AA69" i="14"/>
  <c r="Q68" i="14"/>
  <c r="AA68" i="14" s="1"/>
  <c r="AA65" i="14"/>
  <c r="Q64" i="14"/>
  <c r="AA64" i="14" s="1"/>
  <c r="Y70" i="13" l="1"/>
  <c r="P69" i="13"/>
  <c r="AB70" i="13"/>
  <c r="O68" i="13"/>
  <c r="AB42" i="13"/>
  <c r="Y42" i="13"/>
  <c r="Y54" i="13"/>
  <c r="AB54" i="13"/>
  <c r="Y65" i="13"/>
  <c r="P64" i="13"/>
  <c r="AB65" i="13"/>
  <c r="P48" i="13"/>
  <c r="AB49" i="13"/>
  <c r="Y49" i="13"/>
  <c r="AA70" i="13"/>
  <c r="AA65" i="13"/>
  <c r="AA42" i="13"/>
  <c r="AB14" i="13"/>
  <c r="Y14" i="13"/>
  <c r="AA14" i="13"/>
  <c r="AA48" i="13"/>
  <c r="Q13" i="14"/>
  <c r="Q12" i="14" s="1"/>
  <c r="AA14" i="14"/>
  <c r="AB13" i="14"/>
  <c r="AB68" i="14"/>
  <c r="AB64" i="13" l="1"/>
  <c r="Y64" i="13"/>
  <c r="Y48" i="13"/>
  <c r="AB48" i="13"/>
  <c r="AA64" i="13"/>
  <c r="AB69" i="13"/>
  <c r="Y69" i="13"/>
  <c r="P68" i="13"/>
  <c r="O13" i="13"/>
  <c r="AA69" i="13"/>
  <c r="AA13" i="14"/>
  <c r="AA12" i="14"/>
  <c r="Y68" i="13" l="1"/>
  <c r="AB68" i="13"/>
  <c r="P13" i="13"/>
  <c r="O12" i="13"/>
  <c r="AA68" i="13"/>
  <c r="AB12" i="14"/>
  <c r="AB13" i="13" l="1"/>
  <c r="AB12" i="13" s="1"/>
  <c r="AD12" i="13" s="1"/>
  <c r="P12" i="13"/>
  <c r="Y13" i="13"/>
  <c r="Y12" i="13" s="1"/>
  <c r="AA13" i="13"/>
  <c r="AA12" i="13" s="1"/>
  <c r="F10" i="3"/>
  <c r="F9" i="3" s="1"/>
  <c r="CA23" i="3" l="1"/>
  <c r="CB23" i="3"/>
  <c r="J19" i="3" l="1"/>
  <c r="J9" i="3" s="1"/>
  <c r="G9" i="3"/>
  <c r="AI12" i="6" l="1"/>
  <c r="H10" i="3"/>
  <c r="H9" i="3" s="1"/>
  <c r="Z20" i="3" l="1"/>
  <c r="H19" i="3"/>
  <c r="AB20" i="3" l="1"/>
  <c r="AA20" i="3"/>
</calcChain>
</file>

<file path=xl/comments1.xml><?xml version="1.0" encoding="utf-8"?>
<comments xmlns="http://schemas.openxmlformats.org/spreadsheetml/2006/main">
  <authors>
    <author>User</author>
    <author>USER</author>
    <author>andongnhi</author>
  </authors>
  <commentList>
    <comment ref="I35" authorId="0" shapeId="0">
      <text>
        <r>
          <rPr>
            <b/>
            <sz val="9"/>
            <color indexed="81"/>
            <rFont val="Tahoma"/>
            <family val="2"/>
          </rPr>
          <t>User:</t>
        </r>
        <r>
          <rPr>
            <sz val="9"/>
            <color indexed="81"/>
            <rFont val="Tahoma"/>
            <family val="2"/>
          </rPr>
          <t xml:space="preserve">
Trong 19.691 triệu đồng gồm:
- 17.710,7 triệu đồng là vốn đối ứng đầu tư
- 1.980 triệu đồng là vốn đối ứng cho hoạt động sự nghiệp</t>
        </r>
      </text>
    </comment>
    <comment ref="M35" authorId="0" shapeId="0">
      <text>
        <r>
          <rPr>
            <b/>
            <sz val="9"/>
            <color indexed="81"/>
            <rFont val="Tahoma"/>
            <family val="2"/>
          </rPr>
          <t>User:</t>
        </r>
        <r>
          <rPr>
            <sz val="9"/>
            <color indexed="81"/>
            <rFont val="Tahoma"/>
            <family val="2"/>
          </rPr>
          <t xml:space="preserve">
vốn đầu tư: 193,544 tỷ
vốn sự nghiệp : 16,086 tỷ</t>
        </r>
      </text>
    </comment>
    <comment ref="H36" authorId="1" shapeId="0">
      <text>
        <r>
          <rPr>
            <b/>
            <sz val="9"/>
            <color indexed="81"/>
            <rFont val="Tahoma"/>
            <family val="2"/>
          </rPr>
          <t>USER:</t>
        </r>
        <r>
          <rPr>
            <sz val="9"/>
            <color indexed="81"/>
            <rFont val="Tahoma"/>
            <family val="2"/>
          </rPr>
          <t xml:space="preserve">
Tổng: 306.895 triệu
- WB: 197.248 tr
- VN : 57.575 tr
- Tư nhân: 52.072 tr</t>
        </r>
      </text>
    </comment>
    <comment ref="R36" authorId="1" shapeId="0">
      <text>
        <r>
          <rPr>
            <b/>
            <sz val="9"/>
            <color indexed="81"/>
            <rFont val="Tahoma"/>
            <family val="2"/>
          </rPr>
          <t>USER:</t>
        </r>
        <r>
          <rPr>
            <sz val="9"/>
            <color indexed="81"/>
            <rFont val="Tahoma"/>
            <family val="2"/>
          </rPr>
          <t xml:space="preserve">
Tổng:41.452 triệu;
KH 2020: 37.000 tr
Vốn 2019 chuyển qua: 4.452 tr</t>
        </r>
      </text>
    </comment>
    <comment ref="S36" authorId="2" shapeId="0">
      <text>
        <r>
          <rPr>
            <b/>
            <sz val="9"/>
            <color indexed="81"/>
            <rFont val="Tahoma"/>
            <family val="2"/>
          </rPr>
          <t>andongnhi:</t>
        </r>
        <r>
          <rPr>
            <sz val="9"/>
            <color indexed="81"/>
            <rFont val="Tahoma"/>
            <family val="2"/>
          </rPr>
          <t xml:space="preserve">
15190 gồm 2019 chuyển qua 3698 và 2020 11,492</t>
        </r>
      </text>
    </comment>
    <comment ref="V36" authorId="2" shapeId="0">
      <text>
        <r>
          <rPr>
            <b/>
            <sz val="9"/>
            <color indexed="81"/>
            <rFont val="Tahoma"/>
            <family val="2"/>
          </rPr>
          <t>andongnhi:</t>
        </r>
        <r>
          <rPr>
            <sz val="9"/>
            <color indexed="81"/>
            <rFont val="Tahoma"/>
            <family val="2"/>
          </rPr>
          <t xml:space="preserve">
15190 gồm 2019 chuyển qua 3698 và 2020 11,492</t>
        </r>
      </text>
    </comment>
    <comment ref="Z36" authorId="1" shapeId="0">
      <text>
        <r>
          <rPr>
            <b/>
            <sz val="9"/>
            <color indexed="81"/>
            <rFont val="Tahoma"/>
            <family val="2"/>
          </rPr>
          <t>USER:</t>
        </r>
        <r>
          <rPr>
            <sz val="9"/>
            <color indexed="81"/>
            <rFont val="Tahoma"/>
            <family val="2"/>
          </rPr>
          <t xml:space="preserve">
Tổng : 32.054 tr
KH 2020: 27.602 tr
vốn 2019 chuyển qua: 27.602 tr</t>
        </r>
      </text>
    </comment>
  </commentList>
</comments>
</file>

<file path=xl/comments2.xml><?xml version="1.0" encoding="utf-8"?>
<comments xmlns="http://schemas.openxmlformats.org/spreadsheetml/2006/main">
  <authors>
    <author>Asus</author>
    <author>User</author>
  </authors>
  <commentList>
    <comment ref="K111" authorId="0" shapeId="0">
      <text>
        <r>
          <rPr>
            <b/>
            <sz val="9"/>
            <color indexed="81"/>
            <rFont val="Tahoma"/>
            <family val="2"/>
          </rPr>
          <t>Asus:</t>
        </r>
        <r>
          <rPr>
            <sz val="9"/>
            <color indexed="81"/>
            <rFont val="Tahoma"/>
            <family val="2"/>
          </rPr>
          <t xml:space="preserve">
Huyện đx cả NSTW + tỉnh</t>
        </r>
      </text>
    </comment>
    <comment ref="R111" authorId="0" shapeId="0">
      <text>
        <r>
          <rPr>
            <b/>
            <sz val="9"/>
            <color indexed="81"/>
            <rFont val="Tahoma"/>
            <family val="2"/>
          </rPr>
          <t>Asus:</t>
        </r>
        <r>
          <rPr>
            <sz val="9"/>
            <color indexed="81"/>
            <rFont val="Tahoma"/>
            <family val="2"/>
          </rPr>
          <t xml:space="preserve">
Huyện đx cả NSTW + tỉnh</t>
        </r>
      </text>
    </comment>
    <comment ref="K134" authorId="1" shapeId="0">
      <text>
        <r>
          <rPr>
            <b/>
            <sz val="9"/>
            <color indexed="81"/>
            <rFont val="Tahoma"/>
            <family val="2"/>
          </rPr>
          <t>User:</t>
        </r>
        <r>
          <rPr>
            <sz val="9"/>
            <color indexed="81"/>
            <rFont val="Tahoma"/>
            <family val="2"/>
          </rPr>
          <t xml:space="preserve">
Ngân sách đắk nông</t>
        </r>
      </text>
    </comment>
  </commentList>
</comments>
</file>

<file path=xl/comments3.xml><?xml version="1.0" encoding="utf-8"?>
<comments xmlns="http://schemas.openxmlformats.org/spreadsheetml/2006/main">
  <authors>
    <author>Asus</author>
    <author>User</author>
  </authors>
  <commentList>
    <comment ref="K99" authorId="0" shapeId="0">
      <text>
        <r>
          <rPr>
            <b/>
            <sz val="9"/>
            <color indexed="81"/>
            <rFont val="Tahoma"/>
            <family val="2"/>
          </rPr>
          <t>Asus:</t>
        </r>
        <r>
          <rPr>
            <sz val="9"/>
            <color indexed="81"/>
            <rFont val="Tahoma"/>
            <family val="2"/>
          </rPr>
          <t xml:space="preserve">
Huyện đx cả NSTW + tỉnh</t>
        </r>
      </text>
    </comment>
    <comment ref="R99" authorId="0" shapeId="0">
      <text>
        <r>
          <rPr>
            <b/>
            <sz val="9"/>
            <color indexed="81"/>
            <rFont val="Tahoma"/>
            <family val="2"/>
          </rPr>
          <t>Asus:</t>
        </r>
        <r>
          <rPr>
            <sz val="9"/>
            <color indexed="81"/>
            <rFont val="Tahoma"/>
            <family val="2"/>
          </rPr>
          <t xml:space="preserve">
Huyện đx cả NSTW + tỉnh</t>
        </r>
      </text>
    </comment>
    <comment ref="K122" authorId="1" shapeId="0">
      <text>
        <r>
          <rPr>
            <b/>
            <sz val="9"/>
            <color indexed="81"/>
            <rFont val="Tahoma"/>
            <family val="2"/>
          </rPr>
          <t>User:</t>
        </r>
        <r>
          <rPr>
            <sz val="9"/>
            <color indexed="81"/>
            <rFont val="Tahoma"/>
            <family val="2"/>
          </rPr>
          <t xml:space="preserve">
Ngân sách đắk nông</t>
        </r>
      </text>
    </comment>
  </commentList>
</comments>
</file>

<file path=xl/sharedStrings.xml><?xml version="1.0" encoding="utf-8"?>
<sst xmlns="http://schemas.openxmlformats.org/spreadsheetml/2006/main" count="5776" uniqueCount="1409">
  <si>
    <t>Bộ, cơ quan trung ương và địa phương</t>
  </si>
  <si>
    <t>Đơn vị: Triệu đồng</t>
  </si>
  <si>
    <t>TT</t>
  </si>
  <si>
    <t>Danh mục dự án</t>
  </si>
  <si>
    <t>Địa điểm XD</t>
  </si>
  <si>
    <t>Thời gian KC-HT</t>
  </si>
  <si>
    <t>QĐ đầu tư ban đầu hoặc QĐ đầu tư điều chỉnh đã được Thủ tướng Chính phủ giao KH các năm</t>
  </si>
  <si>
    <t>Ghi chú</t>
  </si>
  <si>
    <t>Số quyết định ngày, tháng, năm ban hành</t>
  </si>
  <si>
    <t xml:space="preserve">TMĐT </t>
  </si>
  <si>
    <t>Trong đó:</t>
  </si>
  <si>
    <t>Tổng số (tất cả các nguồn vốn)</t>
  </si>
  <si>
    <t>Trong đó: NSTW</t>
  </si>
  <si>
    <t>TỔNG SỐ</t>
  </si>
  <si>
    <t>Phân loại dự án…</t>
  </si>
  <si>
    <t>Dự án…</t>
  </si>
  <si>
    <t>(1)</t>
  </si>
  <si>
    <t>(2)</t>
  </si>
  <si>
    <t>(3)</t>
  </si>
  <si>
    <t>(4)</t>
  </si>
  <si>
    <t>(5)</t>
  </si>
  <si>
    <t>(6)</t>
  </si>
  <si>
    <t>(7)</t>
  </si>
  <si>
    <t>(8)</t>
  </si>
  <si>
    <t>(9)</t>
  </si>
  <si>
    <t>(10)</t>
  </si>
  <si>
    <t>(11)</t>
  </si>
  <si>
    <t>(12)</t>
  </si>
  <si>
    <t>(13)</t>
  </si>
  <si>
    <t>(14)</t>
  </si>
  <si>
    <t>Ngành, lĩnh vực, CTMT…</t>
  </si>
  <si>
    <t>Phụ lục số II.a</t>
  </si>
  <si>
    <r>
      <rPr>
        <i/>
        <sz val="14"/>
        <rFont val="Times New Roman"/>
        <family val="1"/>
      </rPr>
      <t>Ghi chú:</t>
    </r>
    <r>
      <rPr>
        <sz val="14"/>
        <rFont val="Times New Roman"/>
        <family val="1"/>
      </rPr>
      <t xml:space="preserve">
Số liệu tại Phụ lục này do bộ, cơ quan trung ương và địa phương nhập.</t>
    </r>
  </si>
  <si>
    <t>Phụ lục số III</t>
  </si>
  <si>
    <t>DANH MỤC DỰ ÁN DỰ KIẾN BỐ TRÍ KẾ HOẠCH TRUNG HẠN VỐN NGÂN SÁCH TRUNG ƯƠNG GIAI ĐOẠN 2021-2025
ĐỂ THANH TOÁN NỢ ĐỌNG XÂY DỰNG CƠ BẢN PHÁT SINH TRƯỚC NGÀY 01 THÁNG 01 NĂM 2015 (NẾU CÓ)</t>
  </si>
  <si>
    <t>Dự kiến bố trí kế hoạch trung hạn vốn NSTW giai đoạn 2021-2025 để thanh toán nợ đọng XDCB</t>
  </si>
  <si>
    <t>Số nợ đọng XDCB vốn NSTW phát sinh trước ngày 01 tháng 01 năm 2015 (nếu có)</t>
  </si>
  <si>
    <t>DANH MỤC DỰ ÁN ĐÃ BỐ TRÍ VỐN ĐỂ THU HỒI CÁC KHOẢN VỐN ỨNG TRƯỚC TRONG KẾ HOẠCH ĐẦU TƯ TRUNG HẠN VỐN NGÂN SÁCH TRUNG ƯƠNG GIAI ĐOẠN 2016-2020</t>
  </si>
  <si>
    <t>Số vốn NSTW đến hết kế hoạch năm 2015 chưa bố trí để thu hồi các khoản vốn ứng trước theo thực tế giải ngân</t>
  </si>
  <si>
    <t xml:space="preserve">Kế hoạch đầu tư trung hạn vốn NSTW giai đoạn 2016-2020 được cấp có thẩm quyền giao và điều chỉnh để thu hồi các khoản vốn ứng trước </t>
  </si>
  <si>
    <t xml:space="preserve">Kế hoạch đầu tư hằng năm vốn NSTW được cấp có thẩm quyền giao và điều chỉnh từ năm 2016-2019 để thu hồi các khoản vốn ứng trước </t>
  </si>
  <si>
    <t xml:space="preserve">Kế hoạch đầu tư vốn NSTW năm 2020 để thu hồi các khoản vốn ứng trước </t>
  </si>
  <si>
    <t xml:space="preserve">Số vốn NSTW bố trí thiếu so với kế hoạch đầu tư trung hạn để thu hồi các khoản vốn ứng trước </t>
  </si>
  <si>
    <t>Số vốn NSTW cần bố trí trong giai đoạn 2021-2025 để thu hồi các khoản vốn ứng trước  theo thực tế giải ngân</t>
  </si>
  <si>
    <t xml:space="preserve"> Số vốn NSTW cần bố trí trong giai đoạn 2021-2025 để thu hồi các khoản vốn ứng trước theo thực tế giải ngân</t>
  </si>
  <si>
    <t>Phụ lục số II</t>
  </si>
  <si>
    <t>(Phụ lục gửi Trung tâm tin học đưa lên Hệ thống để các bộ, cơ quan trung ương và địa phương nhập thông tin, số liệu)</t>
  </si>
  <si>
    <t>Phụ lục số II.b</t>
  </si>
  <si>
    <t>Kế hoạch đầu tư trung hạn vốn NSTW giai đoạn 2016-2020 được cấp có thẩm quyền giao và điều chỉnh</t>
  </si>
  <si>
    <t>Kế hoạch đầu tư hằng năm vốn NSTW được cấp có thẩm quyền giao và điều chỉnh từ năm 2016-2019</t>
  </si>
  <si>
    <t>Kế hoạch đầu tư vốn NSTW năm 2020</t>
  </si>
  <si>
    <t xml:space="preserve">Số vốn NSTW bố trí thiếu so với kế hoạch đầu tư trung hạn </t>
  </si>
  <si>
    <t xml:space="preserve">Số vốn kế hoạch đầu tư trung hạn nguồn NSTW bố trí thiếu so với tổng mức đầu tư của dự án </t>
  </si>
  <si>
    <t xml:space="preserve">Số vốn NSTW thực bố trí còn thiếu so với tổng mức đầu tư của dự án </t>
  </si>
  <si>
    <t>Số vốn NSTW thiếu phải bố trí trong giai đoạn 2021-2025</t>
  </si>
  <si>
    <t>Đề xuất của Bộ, cơ quan trung ương và địa phương về số vốn NSTW thiếu phải bố trí trong giai đoạn 2021-2025</t>
  </si>
  <si>
    <t>A</t>
  </si>
  <si>
    <t>CÁC CHƯƠNG TRÌNH MỤC TIÊU</t>
  </si>
  <si>
    <t>I</t>
  </si>
  <si>
    <t>TP. BMT</t>
  </si>
  <si>
    <t>2016-2020</t>
  </si>
  <si>
    <t>II</t>
  </si>
  <si>
    <t>Chương trình mục tiêu phát triển hạ tầng du lịch</t>
  </si>
  <si>
    <t>TP.BMT</t>
  </si>
  <si>
    <t>837/QĐ-UBND 31/3/2016</t>
  </si>
  <si>
    <t>III</t>
  </si>
  <si>
    <t>IV</t>
  </si>
  <si>
    <t>B</t>
  </si>
  <si>
    <t>ĐẦU TƯ NÂNG CẤP, SỬA CHỮA, BỔ SUNG  TRANG THIẾT BỊ CỞ CAI NGHIỆN MA TÚY</t>
  </si>
  <si>
    <t xml:space="preserve">Nâng cấp, sửa chữa cơ sở vật chất, bổ sung trang thiết bị Cơ sở điều trị, cai nghiện ma túy tỉnh Đắk Lắk; hạng mục: Cải tạo, nâng cấp Nhà ở học viên nam; cải tạo, mở rộng Nhà bệnh xá; cải tạo, sửa chữa nhà ở học viên nữ; nhà mái che sân nhà ăn nam (khu B); hạ tầng kỹ thuật và bổ sung trang thiết bị 
</t>
  </si>
  <si>
    <t>TP BMT</t>
  </si>
  <si>
    <t>2020-2022</t>
  </si>
  <si>
    <t>C</t>
  </si>
  <si>
    <t>Chương trình kiên cố hóa trường lớp học mầm non và tiểu học giai đoạn 2017 - 2020</t>
  </si>
  <si>
    <t>STT</t>
  </si>
  <si>
    <t xml:space="preserve">Quyết định đầu tư </t>
  </si>
  <si>
    <t>Lũy kế số vốn đã bố trí từ khởi công đến hết năm 2015 (*)</t>
  </si>
  <si>
    <t>Số vốn chuyển sang giai đoạn 2021-2025</t>
  </si>
  <si>
    <t xml:space="preserve">Tổng số vốn chuyển tiếp sang giai đoạn  2021-2025 </t>
  </si>
  <si>
    <t>Số quyết định; ngày, tháng, năm ban hành</t>
  </si>
  <si>
    <t xml:space="preserve">Trong đó: NSTW </t>
  </si>
  <si>
    <t>Tổng số</t>
  </si>
  <si>
    <t>Trong đó</t>
  </si>
  <si>
    <t>Thu hồi các khoản ứng trước NSTW</t>
  </si>
  <si>
    <t>Thanh toán nợ XDCB</t>
  </si>
  <si>
    <t>Chương trình Phát triển kinh tế - xã hội các vùng</t>
  </si>
  <si>
    <t>Dự án chuyển tiếp từ giai đoạn 2011-2015 sang giai đoạn 2016-2020</t>
  </si>
  <si>
    <t>Dự án dự kiến hoàn thành và bàn giao đưa vào sử dụng trong giai đoạn 2016-2020</t>
  </si>
  <si>
    <t>Đường giao thông từ Trung đoàn 739 đi đồn 2 xã Ia Rvê, huyện Ea Súp</t>
  </si>
  <si>
    <t>Ea Súp</t>
  </si>
  <si>
    <t>2013-2015</t>
  </si>
  <si>
    <t>3933/QĐ-UBND 26/11/2009</t>
  </si>
  <si>
    <t>Đường GT liên huyện Ea H'leo - Ea Súp</t>
  </si>
  <si>
    <t>Ea H'leo-Ea Sup</t>
  </si>
  <si>
    <t>2011-2016</t>
  </si>
  <si>
    <t>Dự án khởi công mới, hoàn thành và bàn giao đưa vào sử dụng giai đoạn 2016-2020</t>
  </si>
  <si>
    <t>1</t>
  </si>
  <si>
    <t>Khu tái định cư số 3, xã Cư Né, huyện Krông Búk</t>
  </si>
  <si>
    <t>Kr. Búk</t>
  </si>
  <si>
    <t>2</t>
  </si>
  <si>
    <t xml:space="preserve">Khai hoang và xây dựng đồng ruộng trên địa bàn các xã, Thị trấn huyện Ea Súp  </t>
  </si>
  <si>
    <t>2884/QĐ-UBND 29/10/2015</t>
  </si>
  <si>
    <t>3</t>
  </si>
  <si>
    <t>Đường giao thông từ xã Ea Wer huyện Buôn Đôn đi xã Hòa Hiệp huyện Cư M'Gar</t>
  </si>
  <si>
    <t>Cư M'gar-Buôn Đôn</t>
  </si>
  <si>
    <t>2836b/QĐ-UBND 26/10/2015</t>
  </si>
  <si>
    <t>4</t>
  </si>
  <si>
    <t>Đường giao thông đến trung tâm xã Ea Na, huyện Kr Ana</t>
  </si>
  <si>
    <t>Kr. Ana</t>
  </si>
  <si>
    <t>2845b/QĐ-UBND 26/10/2015</t>
  </si>
  <si>
    <t>6</t>
  </si>
  <si>
    <t>Kho lưu trữ chuyên dụng tỉnh Đắk Lắk (GĐ1)</t>
  </si>
  <si>
    <t>2931b/QĐ-UBND 30/10/2015</t>
  </si>
  <si>
    <t>Dự án khởi công mới, hoàn thành sau năm 2020</t>
  </si>
  <si>
    <t>Đường Đông Tây Thành phố Buôn Ma Thuột</t>
  </si>
  <si>
    <t>3188/QĐ-UBND 30/12/2014</t>
  </si>
  <si>
    <t xml:space="preserve">Dự kiến giao KH 2020 ngoài Kh trung hạn </t>
  </si>
  <si>
    <t>Chương trình tái cơ cấu kinh tế nông nghiệp và phòng chống giảm nhẹ thiên tai, ổn định đời sống dân cư</t>
  </si>
  <si>
    <t>Ổn định DDCTD xã Krông Nô, H.Lăk</t>
  </si>
  <si>
    <t>Lắk</t>
  </si>
  <si>
    <t>2011-2015</t>
  </si>
  <si>
    <t>3160/QĐ-UBND, 18/11/08</t>
  </si>
  <si>
    <t>Điều chỉnh, MR DA phát triển KT-XH, sắp xếp, tiếp nhận 400-500 hộ KTM xã Cư Kbang, H Ea Súp</t>
  </si>
  <si>
    <t>2008-2012</t>
  </si>
  <si>
    <t>3075/QĐ-UB, 20/11/11</t>
  </si>
  <si>
    <t>DA QH sắp xếp, ổn định DDCTD thôn Cư Dhiăt, xã Cư Drăm, Huyện Krông Bông</t>
  </si>
  <si>
    <t>Kr. Bông</t>
  </si>
  <si>
    <t>2010-2014</t>
  </si>
  <si>
    <t>DA QH sắp xếp dân cư xã Ea Kiết, H.Cư M' gar</t>
  </si>
  <si>
    <t>Cư M'gar</t>
  </si>
  <si>
    <t>5</t>
  </si>
  <si>
    <t>DA QH sắp xếp dân cư xã Ia Jlơi (xã Ia Lốp cũ), H.Ea Sup</t>
  </si>
  <si>
    <t>2010-2015</t>
  </si>
  <si>
    <t>Xây dựng vùng dân di cư tự do khu vực Ea Krông, xã Cư San, huyện M'Đrắk</t>
  </si>
  <si>
    <t>M'Đrắk</t>
  </si>
  <si>
    <t>487/QĐ-UBND, 07/3/2014</t>
  </si>
  <si>
    <t>7</t>
  </si>
  <si>
    <t>Ổn định dân DCTD xã Krông Á, huyện M'Đrắk</t>
  </si>
  <si>
    <t>2071/QĐ-UBND 14/8/2008</t>
  </si>
  <si>
    <t>9</t>
  </si>
  <si>
    <t>Điều chỉnh, mở rộng DA QH, sắp xếp, ổn định DDCTD vùng Ea Lang, xã Cư Pui, H.Krông Bông</t>
  </si>
  <si>
    <t>Kr Bông</t>
  </si>
  <si>
    <t>2283/QĐ-UBND, 5/10/2012</t>
  </si>
  <si>
    <t>10</t>
  </si>
  <si>
    <t>QH, sắp xếp, ổn định DDCTD thôn Ea Nơh Prơng, xã Hòa Phong, H.Krông Bông</t>
  </si>
  <si>
    <t>2284/QĐ-UBND,05/10/2012</t>
  </si>
  <si>
    <t>11</t>
  </si>
  <si>
    <t>Ổn định dân DCTD xã Cư KRóa, MĐrăk</t>
  </si>
  <si>
    <t>2069/QĐ-UBND 14/8/08; 374/QĐ-UBND 20/2/2014</t>
  </si>
  <si>
    <t>12</t>
  </si>
  <si>
    <t>QH bố trí, sắp xếp DDCTD và thực hiện ĐCĐC cho ĐBDTTSTC tại các Tiểu khu 1407, 1409, 1415 và 1388 xã Đăk Nuê, H.Lăk</t>
  </si>
  <si>
    <t>1415/QĐ-UBND, 02/7/2012</t>
  </si>
  <si>
    <t>13</t>
  </si>
  <si>
    <t>Ổn định dân DCTD xã Ea MDoal, MĐrăk</t>
  </si>
  <si>
    <t>2070/QĐ-UBND 14/8/08; 375/QĐ-UBND, 20/02/2014</t>
  </si>
  <si>
    <t>Chương trình mục tiêu phát triển kinh tế thủy sản</t>
  </si>
  <si>
    <t>Các dự án chuyển tiếp hoàn thành sau năm 2016</t>
  </si>
  <si>
    <t>Trung tâm giống thủy sản cấp tỉnh (giai đoạn 1)</t>
  </si>
  <si>
    <t>Kr. Pắc</t>
  </si>
  <si>
    <t>1961/QĐ-UBND 25/8/2014</t>
  </si>
  <si>
    <t>Chương trình mục tiêu phát triển lâm nghiệp bền vững</t>
  </si>
  <si>
    <t>Dự án khẩn cấp bảo tồn voi tỉnh Đắk Lắk</t>
  </si>
  <si>
    <t>B. Đôn, Lắk</t>
  </si>
  <si>
    <t>2015-2010</t>
  </si>
  <si>
    <t>V</t>
  </si>
  <si>
    <t>Chương trình mục tiêu Đầu tư hạ tầng kinh tế ven biển, Khu kinh tế cửa khẩu, khu công nghiệp, cụm công nghiệp, khu công nghệ cao, khu nông nghiệp ứng dựng công nghệ cao</t>
  </si>
  <si>
    <t>Hỗ trợ khu công nghiệp tại các địa phương có điều kiện kinh tế-xã hội khó khăn</t>
  </si>
  <si>
    <t>Hệ thống giao thông trong hàng rào KCN Hòa Phú</t>
  </si>
  <si>
    <t>2016-2018</t>
  </si>
  <si>
    <t>2930/QĐ-UBND; 31/10/2015</t>
  </si>
  <si>
    <t>Hỗ trợ đầu tư xây dựng hạ tầng cụm công nghiệp tại các địa phương có điều kiện kinh tế xã hội khó khăn</t>
  </si>
  <si>
    <t>Đầu tư xây dựng kết cấu hạ tầng Cụm công nghiệp Tân An 1, Tân An 2</t>
  </si>
  <si>
    <t>833/QĐ-UBND;  31/3/2016</t>
  </si>
  <si>
    <t>VI</t>
  </si>
  <si>
    <t>Chương trình mục tiêu Phát triển hệ thống trợ giúp xã hội</t>
  </si>
  <si>
    <t>Dự án nhóm B</t>
  </si>
  <si>
    <t>2929/QĐ-UBND 30/10/2015</t>
  </si>
  <si>
    <t>VII</t>
  </si>
  <si>
    <t>Dự án hoàn thành trong giai đoạn 2016-2020</t>
  </si>
  <si>
    <t>Nâng cấp đường từ QL14 (đoạn giao với đường Lê Duẩn) vào khu du lịch sinh thái Ea Kao, TPBMT.</t>
  </si>
  <si>
    <t>VIII</t>
  </si>
  <si>
    <t>Chương trình mục tiêu Giáo dục nghề nghiệp-việc làm và An toàn lao động</t>
  </si>
  <si>
    <t>Trung tâm dịch vụ việc làm tỉnh Đắk Lắk</t>
  </si>
  <si>
    <t>2931/QĐ-UBND
30/10/2015</t>
  </si>
  <si>
    <t>IX</t>
  </si>
  <si>
    <t>Chương trình mục tiêu Phát triển văn hóa</t>
  </si>
  <si>
    <t>Trung tâm văn hóa, điện ảnh đa chức năng vùng Tây Nguyên (GĐ1)</t>
  </si>
  <si>
    <t>2930b/QĐ-UBND 30/10/2015</t>
  </si>
  <si>
    <t>X</t>
  </si>
  <si>
    <t>Chương trình mục tiêu quốc phòng an ninh trên địa bàn trọng điểm</t>
  </si>
  <si>
    <t>Quản lý, bảo vệ biên giới</t>
  </si>
  <si>
    <t>Đường giao thông từ vườn quốc gia Yok Đôn đi đồn biên phòng số 5 (đồn 743), huyện Buôn Đôn</t>
  </si>
  <si>
    <t>B. Đôn</t>
  </si>
  <si>
    <t>2933/QĐ-UBND 30/10/2015</t>
  </si>
  <si>
    <t>Chương trình 229</t>
  </si>
  <si>
    <t>Đường từ trung tâm xã Krông Nô đi buôn Rơ Chai A, xã Krông Nô, Huyện Lắk, tỉnh Đắk Lắk</t>
  </si>
  <si>
    <t>XI</t>
  </si>
  <si>
    <t xml:space="preserve">Chương trình  mục tiêu cấp điện nông thôn, miền núi và hải đảo </t>
  </si>
  <si>
    <t>Dự án cấp điện nông thôn từ lưới điện quốc gia tỉnh Đắk Lắk</t>
  </si>
  <si>
    <t>Toàn tỉnh</t>
  </si>
  <si>
    <t>2928/QĐ-UBND 30/10/2015</t>
  </si>
  <si>
    <t>D</t>
  </si>
  <si>
    <t>Các dự án không thuộc các chương trình mục tiêu quy định tại Nghị quyết 1023/NQ-UBNTVQH13 và Quyết định 10/2015/QĐ-TTg</t>
  </si>
  <si>
    <t>Kiên cố hóa các tuyến kênh nhánh kênh N9</t>
  </si>
  <si>
    <t xml:space="preserve">1253/QĐ-UBND, 09/9/2010 </t>
  </si>
  <si>
    <t>Hồ chứa nước Ea Tir, xã Ea Tir</t>
  </si>
  <si>
    <t>Ea H'Leo</t>
  </si>
  <si>
    <t>Hồ Đắk Minh</t>
  </si>
  <si>
    <t>Buôn Đôn</t>
  </si>
  <si>
    <t>Công trình thủy lợi Sơn Phong: Nâng cấp đập và Kiên cố hóa kênh mương</t>
  </si>
  <si>
    <t>Krông Bông</t>
  </si>
  <si>
    <t>2904/QĐ-UBND, 29/9/2011</t>
  </si>
  <si>
    <t>Hồ Ea Tul 2</t>
  </si>
  <si>
    <t>Krông Ana</t>
  </si>
  <si>
    <t>363/QĐ-KHĐT, 08/4/2010</t>
  </si>
  <si>
    <t>Công trình cấp nước sinh hoạt xã Ea Yiêng</t>
  </si>
  <si>
    <t>Krông Pắk</t>
  </si>
  <si>
    <t>Công trình cấp nước sinh hoạt xã Cư M'gar</t>
  </si>
  <si>
    <t>848/QĐ-UBND, 28/10/2011; 17/QĐ-UBND, 12/01/2012</t>
  </si>
  <si>
    <t>Krông Pắc</t>
  </si>
  <si>
    <t>Sửa chữa, nâng cấp đập C16, xã Phú Xuân, huyện Krông Năng</t>
  </si>
  <si>
    <t>Nâng cấp, sửa chữa công trình thủy lợi An Ninh, xã Hòa Lễ, huyện Krông Bông</t>
  </si>
  <si>
    <t>Kr. Năng</t>
  </si>
  <si>
    <t>Xã Ea Tân, huyện Krông Năng</t>
  </si>
  <si>
    <t>Đường GT đến trung tâm xã Ia Rvê, huyện Ea Sup</t>
  </si>
  <si>
    <t>Xã Băng Drênh, huyện Krông Ana</t>
  </si>
  <si>
    <t>Đường đến trung tâm xã Ea Kuếh, huyện Cư Mgar</t>
  </si>
  <si>
    <t xml:space="preserve">Hệ thống kênh tưới Buôn Triết </t>
  </si>
  <si>
    <t>Đường Đông tây TP BMT</t>
  </si>
  <si>
    <t>8</t>
  </si>
  <si>
    <t>DANH MỤC DỰ ÁN DỰ KIẾN BỐ TRÍ VỐN ĐỂ THU HỒI CÁC KHOẢN VỐN ỨNG TRƯỚC ĐÃ ĐƯỢC CẤP CÓ THẨM QUYỀN CHO PHÉP HOÃN THU HỒI VÀ CHƯA CÓ TRONG KẾ HOẠCH ĐẦU TƯ TRUNG HẠN VỐN NGÂN SÁCH TRUNG ƯƠNG GIAI ĐOẠN 2016-2020</t>
  </si>
  <si>
    <t>942/QĐ-UBND, 13/4/2011</t>
  </si>
  <si>
    <t>2589b/QĐ-UBND 10/10/2011</t>
  </si>
  <si>
    <t>2687/QĐ-UBND 19/10/2011</t>
  </si>
  <si>
    <t>2636/QĐ-UBND 13/10/2010</t>
  </si>
  <si>
    <t>1515/QĐ-UBND 15/6/09</t>
  </si>
  <si>
    <t>Trung tâm cụm xã</t>
  </si>
  <si>
    <t>Tỉnh Đắk Lắk</t>
  </si>
  <si>
    <r>
      <rPr>
        <i/>
        <sz val="10"/>
        <rFont val="Times New Roman"/>
        <family val="1"/>
      </rPr>
      <t>Ghi chú:</t>
    </r>
    <r>
      <rPr>
        <sz val="10"/>
        <rFont val="Times New Roman"/>
        <family val="1"/>
      </rPr>
      <t xml:space="preserve">
- Các cột từ (2) đến (7) và (9), (10), (11) trích xuất số liệu từ thông tin đã giao KH trung hạn và hằng năm trên Hệ thống.
- Cột (8) và (13) do bộ, cơ quan trung ương và địa phương nhập số liệu.
- Cột (12) = (9) - (10) - (11).
- Trường hợp số liệu tại cột (13) khác cột (12), cột (8) khác cột (9) đề nghị bộ, cơ quan trung ương và địa phương phải giải trình cụ thể kèm theo các tài liệu cần thiết trong văn bản gửi Bộ Kế hoạch và Đầu tư.</t>
    </r>
  </si>
  <si>
    <t xml:space="preserve"> DANH MỤC CHI TIẾT CÁC DỰ ÁN ĐỀ XUẤT KHỞI CÔNG MỚI GIAI ĐOẠN 2021-2025 NGUỒN VỐN NGÂN SÁCH TRUNG ƯƠNG </t>
  </si>
  <si>
    <t>Phong KGVX</t>
  </si>
  <si>
    <t>Phong KTN</t>
  </si>
  <si>
    <t>Đơn vị tính: Triệu đồng</t>
  </si>
  <si>
    <t>Phòng TH</t>
  </si>
  <si>
    <t>Tên dự án</t>
  </si>
  <si>
    <t>Địa điểm xây dựng</t>
  </si>
  <si>
    <t>Nhóm dự án</t>
  </si>
  <si>
    <t xml:space="preserve">Cơ quan đề xuất </t>
  </si>
  <si>
    <t>Tổng mức đầu tư đề xuất</t>
  </si>
  <si>
    <t>Nhu cầu kinh phí giai đoạn 2021 -2025</t>
  </si>
  <si>
    <t>Tổng số các nguồn vốn</t>
  </si>
  <si>
    <t>Nguồn vốn khác</t>
  </si>
  <si>
    <t>NSTW</t>
  </si>
  <si>
    <t>TPCP</t>
  </si>
  <si>
    <t>ODA</t>
  </si>
  <si>
    <t>NST</t>
  </si>
  <si>
    <t>TỔNG CỘNG</t>
  </si>
  <si>
    <t xml:space="preserve">I </t>
  </si>
  <si>
    <t>Buôn Ma Thuột</t>
  </si>
  <si>
    <t>Hạ tầng thiết bị và phần mềm ứng dụng CNTT vào quá trình quản lý đô thị thông minh</t>
  </si>
  <si>
    <t>UBND TP BMT</t>
  </si>
  <si>
    <t>Công viên Lạng Sơn. Hạng mục: Nâng cấp khu mộ tập thể các chiến sỹ hy sinh năm 1945</t>
  </si>
  <si>
    <t>Đền thờ các Vua Hùng, thành phố Buôn Ma Thuột</t>
  </si>
  <si>
    <t>Đường nối từ đường Đông Tây đến đường Lê Duẩn (từ nút giao đường Đông Tây - Trần Quý Cáp đến Đài Phát sóng tỉnh Đắk Lắk)</t>
  </si>
  <si>
    <t>Đường Vành đai phía Tây 2, thành phố Buôn Ma Thuột</t>
  </si>
  <si>
    <t>Đường Vành đai phía Đông thành phố Buôn Ma Thuột (từ khu vực Nhà máy bia đến QL14, xã Hòa Khánh)</t>
  </si>
  <si>
    <t>Đường Nguyễn Đình Chiểu nối dài</t>
  </si>
  <si>
    <t>Đường Tôn Đức Thắng (đoạn từ Nguyễn Đình Chiểu đến đường Nguyễn Hữu Thọ) và Đường Ngô Gia Tự (đoạn từ Ngô Quyền - Tô Hiệu)</t>
  </si>
  <si>
    <t>Đường Phan Huy Chú (từ đường 30/4 đến hết trung tâm phường Khánh Xuân)</t>
  </si>
  <si>
    <t>Đường giao thông và cầu từ cuối đường Y Jút nối đường Nguyễn Đình Chiễu</t>
  </si>
  <si>
    <t>Đường nối từ Ngã 3 Y Wang đến đường Vành đai phía Tây (đường Bà Huyện Thanh Quan)</t>
  </si>
  <si>
    <t>Đường từ Nguyễn Tri Phương nối dài đến đường Vành đai phía Tây 2</t>
  </si>
  <si>
    <t>Cải tạo, nâng cấp đường Nguyễn Thị Định (Cầu Buôn Ky đến hết địa bàn thành phố)</t>
  </si>
  <si>
    <t>Đường Ama Jhao nối dài (từ Đường Hùng Vương đến đường Trần Qúy Cáp)</t>
  </si>
  <si>
    <t>Đường Bà Triệu (Nguyễn Công Trứ đến đường ven hồ thủy lợi Ea Tam)</t>
  </si>
  <si>
    <t>Đường Lê Thị Hồng Gấm (từ Nguyễn Tất Thành vào khu Păn Lăm-KôSiêr đến Nguyễn Văn Cừ)</t>
  </si>
  <si>
    <t>Trục đường số 14 thuộc quy hoạch phân khu 1/2000 khu đô thị mới đồi thủy văn (đoạn từ cuối đường Ama Khê đến đại lộ Đông – Tây), thành phố Buôn Ma Thuột</t>
  </si>
  <si>
    <t>Cải tạo, nâng cấp Đường từ QL 14 đi thôn 12, xã Hòa Phú (từ cuối đường tránh khu Công nghiệp đến hết địa bàn thành phố)</t>
  </si>
  <si>
    <t>Nâng cấp đường buôn M'rê - buôn Niêng (Từ QL 14 đến Tỉnh lộ 1)</t>
  </si>
  <si>
    <t>Khơi thông, mở rộng suối Ea Tam, Ea Nao, tổ chức các tuyến đường dạo, dải cây xanh, cảnh quan 2 bên</t>
  </si>
  <si>
    <t>Khơi thông, mở rộng suối Đốc học, Bà Hoàng tổ chức các tuyến đường dạo, dải cây xanh, cảnh quan 2 bên</t>
  </si>
  <si>
    <t>Cải tạo, nâng cấp và đầu tư xây dựng mới một số hạng mục của hồ Ea Kao, nhằm đảm bảo yêu cầu cung cấp nước phục vụ sản xuất nông nghiệp gắn với phát triển du lịch (giai đoạn 2)</t>
  </si>
  <si>
    <t>Nâng cấp, mở rộng đường Tỉnh lộ 1 (đoạn từ cầu Buôn Ky, thành phố Buôn Ma Thuột đến xã Ea Nuôl, huyện Buôn Đôn) thành phố Buôn Ma Thuột</t>
  </si>
  <si>
    <t>TP Buôn Ma Thuột</t>
  </si>
  <si>
    <t>Trường Cao đẳng văn hóa nghệ thuật Đắk Lắk</t>
  </si>
  <si>
    <t>Khối nhà học lý thuyết, nhà học thực hành, nhà hiệu bộ, thư viện, hội trường, KTX, nhà ăn, căn tin, nhà thi đấu đa năng, nhà bảo vệ, HTKT và TTB</t>
  </si>
  <si>
    <t>Buôn Hồ</t>
  </si>
  <si>
    <t>Bệnh viện đa khoa thị xã Buôn Hồ</t>
  </si>
  <si>
    <t>Sở Y tế</t>
  </si>
  <si>
    <t>Trường THPT Dân tộc nội trú Đam San (GĐ 2)</t>
  </si>
  <si>
    <t>Sở GD&amp;ĐT</t>
  </si>
  <si>
    <t>Đường giao thông nối từ đường Nguyễn Trãi đến đường tránh phía Tây thị xã Buôn Hồ</t>
  </si>
  <si>
    <t>Thị xã Buôn Hồ</t>
  </si>
  <si>
    <t>UBND thị xã Buôn Hồ</t>
  </si>
  <si>
    <t>Cải tạo, nâng cấp đường Trần Hưng Đạo, phường An Lạc, thị xã Buôn Hồ</t>
  </si>
  <si>
    <t>Đường giao thông phía đông phường Thiện An, thị xã Buôn Hồ</t>
  </si>
  <si>
    <t>Đầu tư xây dựng hệ thống thoát nước mưa thị xã Buôn Hồ, tỉnh Đắk Lắk (giai đoạn 1)</t>
  </si>
  <si>
    <t>Dự án Bố trí ổn định dân di cư tự do tại xã Vụ Bổn, huyện Krông Pắc, tỉnh Đắk Lắk</t>
  </si>
  <si>
    <t>Xã Vụ Bổn, huyện Krông Pắc</t>
  </si>
  <si>
    <t>UBND huyện Krông Pắc</t>
  </si>
  <si>
    <t>Đường vành đai thị trấn Phước An, huyện Krông Pắc (Quốc lộ 26 đi qua trung tâm huyện)</t>
  </si>
  <si>
    <t>Xã Ea Yông và xã Hòa An, huyện Krông Pắc</t>
  </si>
  <si>
    <t>UBND H K.r Pắk</t>
  </si>
  <si>
    <t>Hệ thống kênh mương từ xã Ea Kuăng đi khu định canh định cư cho đồng bào di cư tự do tại xã Vụ Bổn, huyện Krông Pắc</t>
  </si>
  <si>
    <t>xã Ea Kuăng</t>
  </si>
  <si>
    <t>Ea Kar</t>
  </si>
  <si>
    <t>Cấp nước sạch cho xã Ea Đar, thị trấn Ea Knuốp, huyện Ea Kar. Hạng mục: Nhà máy xử lý và hệ thống đường ống</t>
  </si>
  <si>
    <t>UBND huyện Ea Kar</t>
  </si>
  <si>
    <t>Đường Lê Thị Hồng Gấm từ trung tâm huyện Ea Kar đi xã Ea Đar</t>
  </si>
  <si>
    <t>UBND H. Ea Kar</t>
  </si>
  <si>
    <t>Đường giao thông từ Quốc lộ 26 đi xã Ea Ô, huyện Ea Kar kết nối trung tâm xã Vụ Bổn, huyện Krông Pắc</t>
  </si>
  <si>
    <t>Xã Ea Kmút, xã Ea Ô, huyện Ea Kar và xã Vụ Bổn, huyện Krông Pắc</t>
  </si>
  <si>
    <t>Đường giao thông từ trung tâm huyện đi đến trung tâm các xã phía Nam, huyện Ea Kar</t>
  </si>
  <si>
    <t>Đường giao thông từ trung tâm huyện đi trung tâm xã Cư Yang, huyện Ea Kar</t>
  </si>
  <si>
    <t>Công trình cấp nước liên xã Ea Đar - Thị trấn Ea Knốp, huyện Ea Kar</t>
  </si>
  <si>
    <t>Huyện Ea Kar</t>
  </si>
  <si>
    <t>M'Drắk</t>
  </si>
  <si>
    <t>Hệ thống cấp nước liên xã Cư Króa, Cư M'ta, Krông Jing và thị trấn M'Đrắk, huyện M'Đrắk</t>
  </si>
  <si>
    <t>Đường vành đai thị trấn M'Drắk, huyện M'Drắk (giai đoạn 2)</t>
  </si>
  <si>
    <t>Xã Cư M'ta, xã Krông Jinh, thị trấn M'Drắk, huyện M'Drắk</t>
  </si>
  <si>
    <t>UBND huyện M'Drắk</t>
  </si>
  <si>
    <t>Krông Búk</t>
  </si>
  <si>
    <t>Đường giao thông khu trung tâm hành chính huyện Krông Búk phía đông Quốc lộ 14 (cụm số 01 gồm các trục: N3; D7; N16-1; N4; D4; D3-1)</t>
  </si>
  <si>
    <t>Trung tâm huyện Krông Búk</t>
  </si>
  <si>
    <t>UBND huyện Krông Búk</t>
  </si>
  <si>
    <t>Đường giao thông khu trung tâm hành chính huyện Krông Búk phía đông Quốc lộ 14 (cụm số 02 gồm các trục: N12; D5; N15; N16-2; D6; D3-2)</t>
  </si>
  <si>
    <t>Xã Chứ Kbô, huyện Krông Búk</t>
  </si>
  <si>
    <t>Điểm dân cư nông thôn Buôn Mùi, xã Cư Né, huyện Krông Búk, tỉnh Đắk Lắk</t>
  </si>
  <si>
    <t>Buôn Mùi, xã Cư Né</t>
  </si>
  <si>
    <t>Thủy lợi Ea Man, xã Cư Né, huyện Krông Búk</t>
  </si>
  <si>
    <t>Xã Cư Né</t>
  </si>
  <si>
    <t>Huyện Ea H'leo</t>
  </si>
  <si>
    <t>Đường vành đai hồ thị trấn Ea Đrăng, huyện Ea H'leo</t>
  </si>
  <si>
    <t>Ea H'leo</t>
  </si>
  <si>
    <t>Xây dựng cơ sở hạ tầng khu vực trung tâm điểm du lịch hồ Lắk</t>
  </si>
  <si>
    <t>Đường ven hồ Lắk kết nối từ Quốc lộ 27 đến buôn Mliêng, xã Đắk Liêng, huyện Lắk</t>
  </si>
  <si>
    <t>Đường giao thông vào cụm du lịch hồ Lắk</t>
  </si>
  <si>
    <t>Hệ thống cấp nước cho thị trấn Liên Sơn và các xã Đắk Liêng, Đắk Nuê, huyện Lắk</t>
  </si>
  <si>
    <t>Nạo vét lòng Hồ Lắk</t>
  </si>
  <si>
    <t>Thị trấn Liên Sơn</t>
  </si>
  <si>
    <t>UBND huyện Lắk</t>
  </si>
  <si>
    <t>Cấp nước sạch xã Dray Sáp, xã Ea Na, xã Dur Kmăl, xã Băng Adrênh và thị trấn Buôn Trấp</t>
  </si>
  <si>
    <t>UBND huyện Krông Ana</t>
  </si>
  <si>
    <t>Nâng cấp, mở rộng đường giao thông vào khu du lịch thác Dray Nur, xã Dray Sáp, huyện Krông Ana</t>
  </si>
  <si>
    <t>Cải tạo, nâng cấp 17 tuyến đường nội thị trấn Buôn Trấp, huyện Krông Ana</t>
  </si>
  <si>
    <t>thị trấn Buôn Trấp</t>
  </si>
  <si>
    <t>Cải tạo, nâng cấp Tỉnh lộ 2, đoạn qua thị trấn Buôn Trấp (Lý trình: Đoạn Km20+080-Km22+550 - Tỉnh lộ 2)</t>
  </si>
  <si>
    <t>Cải tạo và nâng cấp công trình Hồ Sen thị trấn Buôn Trấp, huyện Krông Ana</t>
  </si>
  <si>
    <t>Thị trấn Buôn Trấp</t>
  </si>
  <si>
    <t>Dự án thủy lợi đưa nước từ sông Krông Ana qua đèo Buôn Krông để phục vụ sản xuất cho các thôn buôn trên địa bàn xã Dur Kmăn</t>
  </si>
  <si>
    <t>Huyện Krông Ana</t>
  </si>
  <si>
    <t>Cấp nước sinh hoạt tập trung xã Tân Hòa, xã Ea Nuôl, xã Cuôr Knia</t>
  </si>
  <si>
    <t>UBND huyện Buôn Đôn</t>
  </si>
  <si>
    <t>Đường vành đai trung tâm huyện Buôn Đôn (giai đoạn 1)</t>
  </si>
  <si>
    <t>Xã Tân Hòa, Ea Wer, trung tâm huyện Buôn Đôn</t>
  </si>
  <si>
    <t>Nâng cấp, đầu tư mới các trục đường trung tâm đô thị huyện Buôn Đôn</t>
  </si>
  <si>
    <t>Trung tâm huyện Buôn Đôn</t>
  </si>
  <si>
    <t>Đường giao thông từ xã Ea H'leo (Km613 Quốc lộ 14) nối với đường biên giới Tây Bắc, huyện Ea Súp (đoạn qua huyện Ea Súp)</t>
  </si>
  <si>
    <t>Xã Ia Lốp và Ia Jlơi, huyện Ea Súp</t>
  </si>
  <si>
    <t>UBND huyện Ea Súp</t>
  </si>
  <si>
    <t>Đập thủy lợi Ea Khal,  xã Cư Kbang, huyện Ea Súp</t>
  </si>
  <si>
    <t>xã Cư Kbang, huyện Ea Súp</t>
  </si>
  <si>
    <t>Dự án di dân khẩn cấp vùng lũ ống, lũ quét, sạt lở đất cụm dân cư lưu vực xả lũ hồ Ea Súp Hạ, thị trấn Ea Súp,  huyện Ea Súp</t>
  </si>
  <si>
    <t>thị trấn Ea Súp,  huyện Ea Súp</t>
  </si>
  <si>
    <t>Dự án di dân khẩn cấp vùng lũ ống, lũ quét sạt lỡ đất cụm dân cư lưu vực xả lũ hồ Ea Súp hạ, thị trấn Ea Súp</t>
  </si>
  <si>
    <t>Thôn 3,4,5,6,7 thị trấn Ea Súp, huyện Ea Súp</t>
  </si>
  <si>
    <t>Dự án di dân khẩn cấp vùng lũ ống, lũ quét, sạt lở đất cụm dân cư thôn 4, thôn 7, thôn 8, thôn 9, thôn 10 và thôn 12 xã Ya Tờ Mốt, huyện Ea Súp</t>
  </si>
  <si>
    <t>Thôn 4,7,8,9,10,12 xã Ya Tờ Mốt, huyện Ea Súp</t>
  </si>
  <si>
    <t>XII</t>
  </si>
  <si>
    <t>Cấp nước sạch thị trấn Quảng Phú và các xã gần trung tâm huyện Cư M'gar</t>
  </si>
  <si>
    <t>UBND huyện Cư M'gar</t>
  </si>
  <si>
    <t>Nâng cấp, mở rộng đường KM9+550 TL8 vào khu du lịch hồ buôn Joong, huyện Cư M'gar</t>
  </si>
  <si>
    <t>Đường giao thông liên huyện Cư M'gar - thị xã Buôn Hồ, tỉnh Đắk Lắk</t>
  </si>
  <si>
    <t>Thị trấn Quảng Phú, xã Ea Đrơng, xã Cuôr Đăng, huyện Cư M'gar; TX Buôn Hồ</t>
  </si>
  <si>
    <t>Đường giao thông liên huyện Cư M'gar - Ea Súp</t>
  </si>
  <si>
    <t>Huyện Cư M'gar và huyện Ea Súp</t>
  </si>
  <si>
    <t>Nâng cấp, mở rộng đường kết nối Tỉnh lộ 8 - Quốc lộ 14 (từ trung tâm xã Quảng Tiến đi Khu công nghiệp Phú Xuân, huyện Cư M'gar</t>
  </si>
  <si>
    <t>Xã Quảng Tiến và xã Cuôr Đăng, huyện Cư M'gar</t>
  </si>
  <si>
    <t>Các trục đường giao thông nội thị trấn Ea Pốk, huyện Cư M'gar, tỉnh Đắk Lắk</t>
  </si>
  <si>
    <t xml:space="preserve"> Thị trấn Ea Pốk, huyện Cư M'gar</t>
  </si>
  <si>
    <t>Hồ chứa nước Đray Si, xã Ea Tar, huyện Cư M'gar</t>
  </si>
  <si>
    <t>xã Ea Tar, huyện Cư M'gar</t>
  </si>
  <si>
    <t>Thủy lợi Ea M'Droh 1, xã Ea M'Droh, huyện Cư M'gar; Hạng mục: Đầu mối và hệ thống kênh mương</t>
  </si>
  <si>
    <t>Xã Ea M'Doh</t>
  </si>
  <si>
    <t>Cung cấp nước sạch thị trấn Quảng Phú và các xã gần trung tâm huyện Cư M'gar</t>
  </si>
  <si>
    <t>Xã Ea Kpam, xã Quảng Tiến, xã Ea Til, thị trấn Quảng Phú</t>
  </si>
  <si>
    <t>Hệ thống thoát nước, thảm tăng cường và vỉa hè các trục đường nội thị trấn</t>
  </si>
  <si>
    <t>Trung tâm hành chính huyện Cư M'gar</t>
  </si>
  <si>
    <t>XIII</t>
  </si>
  <si>
    <t>Dự án ổn định dân di cư tự do thôn Ea Rớt, xã Cư Pui, huyện Krông Bông</t>
  </si>
  <si>
    <t>Xã Cư Pui, huyện Krông Bông</t>
  </si>
  <si>
    <t>UBND huyện Krông Bông</t>
  </si>
  <si>
    <t>XIV</t>
  </si>
  <si>
    <t>Krông Năng</t>
  </si>
  <si>
    <t>Dự án sắp xếp ổn định dân di cư tự do cho đồng bào Mông xã Ea Đăh, huyện Krông Năng</t>
  </si>
  <si>
    <t>Xã Ea Đăh, huyện Krông Năng</t>
  </si>
  <si>
    <t>UBND huyện Krông Năng</t>
  </si>
  <si>
    <t>Sửa chữa, nâng cấp đường liên xã Ea Hồ đi Ea Toh, Dliêya và Ea Tân, huyện Krông Năng</t>
  </si>
  <si>
    <t>Xã Ea Hồ, Ea Toh, Dliêya và Ea Tân, huyện Krông Năng</t>
  </si>
  <si>
    <t>Đường giao thông từ xã Phú Lộc đi xã Phú Xuân, huyện Krông Năng</t>
  </si>
  <si>
    <t>Xã Phú Lộc và Phú Xuân, huyện Krông Năng</t>
  </si>
  <si>
    <t>Xây dựng tuyến đường tránh Quốc lộ 29 đoạn qua trung tâm thị trấn huyện Krông Năng</t>
  </si>
  <si>
    <t>Thị trấn Krông Năng, xã Phú Lộc và xã Ea Hồ, huyện Krông Năng</t>
  </si>
  <si>
    <t>XV</t>
  </si>
  <si>
    <t>Các sở, ngành</t>
  </si>
  <si>
    <t>Trường cao đẳng công nghệ Tây Nguyên</t>
  </si>
  <si>
    <t>Trường CĐCN Tây Nguyên</t>
  </si>
  <si>
    <t>Nâng cấp Khoa ung bướu thành Trung tâm Ung bướu thuộc Bệnh viện đa khoa vùng Tây Nguyên</t>
  </si>
  <si>
    <t>Bệnh viện Mắt tỉnh Đắk Lắk</t>
  </si>
  <si>
    <t>Trung tâm da liễu tỉnh Đắk Lắk</t>
  </si>
  <si>
    <t>Nhà thi đấu thể dục thể thao thuộc Khu liên hợp thể dục thể thao vùng Tây Nguyên</t>
  </si>
  <si>
    <t>Sở VHTT&amp;Dl</t>
  </si>
  <si>
    <t>Trùng tu, tôn tạo di tích lịch sử Quốc gia đặc biệt Nhà đày Buôn Ma Thuột</t>
  </si>
  <si>
    <t>Đầu tư mua sắm máy móc, trang thiết bị phát thanh truyền hình thuộc Đài Phát thanh truyền hình tỉnh Đắk Lắk</t>
  </si>
  <si>
    <t>Đài PTTH tỉnh</t>
  </si>
  <si>
    <t>Cơ sở bảo trợ xã hội, chăm sóc phục hồi chức năng cho người tâm thần, rối nhiễu tâm trí thuộc trung tâm bảo trợ xã hội tỉnh Đắk Lắk (GĐ 2)</t>
  </si>
  <si>
    <t>Sở LĐTB&amp;XH</t>
  </si>
  <si>
    <t>Mở rộng, nâng cấp cơ sở vật chất công trình nhà ở, nhà ăn cho học viên tại cơ sở điều trị, cai nghiện ma túy tỉnh Đắk Lắk</t>
  </si>
  <si>
    <t>Xây dựng hệ thống thông tin cơ sở dữ liệu dùng chung chính quyền điện tử tỉnh Đắk Lắk</t>
  </si>
  <si>
    <t>Sở TT&amp;TT</t>
  </si>
  <si>
    <t>Trung tâm giám sát, điều hành đô thị thông minh tỉnh Đắk Lắk giai đoạn 2021 - 2025</t>
  </si>
  <si>
    <t>Đầu tư hệ thống an toàn thông tin tỉnh Đắk Lắk</t>
  </si>
  <si>
    <t>Phát triển hạ tầng công nghệ thông tin tỉnh Đắk Lắk giai đoạn 2021 - 2025</t>
  </si>
  <si>
    <t>Cải tạo, nâng cấp Tỉnh lộ 13, đoạn Km26+300 - Km41+300</t>
  </si>
  <si>
    <t>Huyện M'Drắk</t>
  </si>
  <si>
    <t>Sở Giao thông vận tải</t>
  </si>
  <si>
    <t>Kết nối Tỉnh lộ 8 từ Trung tâm huyện Cư M'gar đến Trung tâm hành chính huyện Krông Búk, tỉnh Đắk Lắk, đoạn Km12+300 - Km35+00</t>
  </si>
  <si>
    <t>Huyện Cư M'gar và huyện Krông Búk</t>
  </si>
  <si>
    <t>Mở rộng, nâng cấp Tỉnh lộ 1 đoạn Km0+00 đến Km41+500</t>
  </si>
  <si>
    <t>TP BMT, huyện Buôn Đôn và huyện Ea Súp</t>
  </si>
  <si>
    <t>Cải tạo, nâng cấp Tỉnh lộ 9, đoạn Km0+00 - Km20+300</t>
  </si>
  <si>
    <t>Huyện Krông Pắk và huyện Krông Bông</t>
  </si>
  <si>
    <t>Mở rộng, nâng cấp Tỉnh lộ 2 đoạn Km6+431 - Km20+080 và Km24+800 - Km32+500</t>
  </si>
  <si>
    <t xml:space="preserve"> Huyện Krông Ana</t>
  </si>
  <si>
    <t>Cải tạo, nâng cấp Tỉnh lộ 3 đoạn Km12+00 - Km24+00</t>
  </si>
  <si>
    <t xml:space="preserve"> Huyện Krông Năng</t>
  </si>
  <si>
    <t>Xây dựng đường và cầu từ trung tâm thị trấn Buôn Trấp, huyện Krông Ana, tỉnh Đắk Lắk qua sông Krông Nô đi huyện Krông Nô, tỉnh Đắk Nông</t>
  </si>
  <si>
    <t>Huyện Krông Ana, Đắk Lắk và huyện Krông Nô, Đắk Nông</t>
  </si>
  <si>
    <t>Cải tạo, nâng cấp cục bộ Tỉnh lộ 12, đoạn Km15+00 - Km53+000</t>
  </si>
  <si>
    <t>huyện Kr ông Bông, Krông Pắc</t>
  </si>
  <si>
    <t>Dự án đền bù giải phóng mặt bằng và đầu tư hoàn thiện hệ thống hạ tầng kỹ thuật khu công nghiệp Hòa Phú (giai đoạn 1)</t>
  </si>
  <si>
    <t>KCN Hòa Phú, thôn 12, xã Hòa Phú, TP.BMT</t>
  </si>
  <si>
    <t>Ban quản lý các KCN tỉnh</t>
  </si>
  <si>
    <t>Dự án nhóm A không phân biệt tổng mức đầu tư (hạ tầng khu công nghiệp)</t>
  </si>
  <si>
    <t>Kè chống sạt lở bờ sông Krông Pách và xây dựng đê bao ngăn lũ đoạn qua xã Vụ Bổn huyện Krông Pắc</t>
  </si>
  <si>
    <t>Sở Nông nghiệp và Phát triển nông thôn</t>
  </si>
  <si>
    <t>Dự án Trung tâm giống thủy sản cấp tỉnh (giai đoạn 2)</t>
  </si>
  <si>
    <t>Xã Krông Búk, huyện Krông Pắc</t>
  </si>
  <si>
    <t>Dự án Khẩn cấp Bảo tồn voi tỉnh Đắk Lắk</t>
  </si>
  <si>
    <t>Buôn Đôn, Lắk, Ea Súp</t>
  </si>
  <si>
    <t>Dự án giảm phát thải khí nhà kính (Reed+) giai đoạn 2021-2025</t>
  </si>
  <si>
    <t>Dự án bảo vệ rừng, phòng cháy chữa cháy rừng giai đoạn 2021 - 2025</t>
  </si>
  <si>
    <t>Dự án khôi phục, phát triển rừng, giai đoạn 2021 -2025</t>
  </si>
  <si>
    <t xml:space="preserve">Đường cao tốc Buôn Ma Thuột, tỉnh Đắk Lắk đi Nha Trang, tỉnh Khánh Hòa, Hạng mục đền bù, giải phóng mặt bằng dự án </t>
  </si>
  <si>
    <t>tỉnh Đắk Lắk, tỉnh Khánh Hòa</t>
  </si>
  <si>
    <t>Dự án cấp điện nông thôn từ lưới điện quốc tỉnh Đắk Lắk</t>
  </si>
  <si>
    <t>địa bàn tỉnh</t>
  </si>
  <si>
    <t>Sở Công thương</t>
  </si>
  <si>
    <t>Đầu tư xây dựng trụ sở làm việc Sở Khoa học và Công nghệ tỉnh Đắk Lắk</t>
  </si>
  <si>
    <t>Sở Khoa học và Công nghệ</t>
  </si>
  <si>
    <t>Nhà khách công vụ Công an tỉnh</t>
  </si>
  <si>
    <t>Công an tỉnh</t>
  </si>
  <si>
    <t xml:space="preserve">Đường từ xã Krông Ana-khu vực đồn biên phòng 749 ra biên giới, huyện Buôn Đôn  </t>
  </si>
  <si>
    <t>BCH BĐBP Đắk Lắk</t>
  </si>
  <si>
    <t>Hồ thủy lợi Ea Tam, thành phố Buôn Ma Thuột</t>
  </si>
  <si>
    <t>2729/QĐ-UBND, 29/9/2017</t>
  </si>
  <si>
    <t>NGUỒN VỐN TRÁI PHIẾU CHÍNH PHỦ</t>
  </si>
  <si>
    <t>GIAO THÔNG</t>
  </si>
  <si>
    <t xml:space="preserve">THỦY LỢI </t>
  </si>
  <si>
    <t>NÔNG NGHIỆP PTNT</t>
  </si>
  <si>
    <t>HẠ TẦNG ĐÔ THỊ</t>
  </si>
  <si>
    <t>QUẢN LÝ NHÀ NƯƠC</t>
  </si>
  <si>
    <t>AN NINH QUỐC PHÒNG</t>
  </si>
  <si>
    <t>CÔNG NGHỆ THÔNG TIN</t>
  </si>
  <si>
    <t>Sở VHTT&amp;DL</t>
  </si>
  <si>
    <t>UBND TP. BMT</t>
  </si>
  <si>
    <t>B. Hồ</t>
  </si>
  <si>
    <t>UBND H. Kr. Pắc</t>
  </si>
  <si>
    <t>UBND H. M'Drắk</t>
  </si>
  <si>
    <t>UBND H. Kr. Búk</t>
  </si>
  <si>
    <t>UBND H. Lắk</t>
  </si>
  <si>
    <t>UBND H. Kr. Ana</t>
  </si>
  <si>
    <t>UBND H. B. Đôn</t>
  </si>
  <si>
    <t>UBND H. Ea Súp</t>
  </si>
  <si>
    <t>UBND H. Cư M'gar</t>
  </si>
  <si>
    <t>UBND H. Kr. Bông</t>
  </si>
  <si>
    <t>2362/QĐ-UBND, 12/11/2013</t>
  </si>
  <si>
    <t>155b/QĐ-UBND 30/10/2015</t>
  </si>
  <si>
    <t>453/QĐ-UBND 13/3/2017</t>
  </si>
  <si>
    <t>510/QĐ-UBND 03/5/5017</t>
  </si>
  <si>
    <t>271/QĐ-SNN, 30/6/2017</t>
  </si>
  <si>
    <t>2886/QĐ-UBND, 30/10/2018; 1324/QĐ-UBND 04/6/2019</t>
  </si>
  <si>
    <t>3075/QĐ-UB, 20/11/2011</t>
  </si>
  <si>
    <t>3160/QĐ-UBND, 18/11/2008</t>
  </si>
  <si>
    <t>3197/QĐ-UBND, 12/11/2009</t>
  </si>
  <si>
    <t>163/QĐ-UBND 21/01/2009</t>
  </si>
  <si>
    <t>3178/QĐ-UBND, 19/11/2008</t>
  </si>
  <si>
    <t>2070/QĐ-UBND 14/8/2008; 375/QĐ-UBND, 20/02/2014</t>
  </si>
  <si>
    <t xml:space="preserve">DANH MỤC DỰ ÁN BỐ TRÍ  TRONG KẾ HOẠCH ĐẦU TƯ CÔNG TRUNG HẠN VỐN NSTW TRONG NƯỚC (BAO GỒM VỐN TPCP) GIAI ĐOẠN 2016-2020
 </t>
  </si>
  <si>
    <t>1140/QĐ-UBND, 13/5/2010; 6315/UBND-CN, 11/8/2016; 3662/QĐ-UBND ngày 10/12/2019</t>
  </si>
  <si>
    <t>2017-2019</t>
  </si>
  <si>
    <t>Nhiều địa bàn</t>
  </si>
  <si>
    <t>2019-2023</t>
  </si>
  <si>
    <t>2932/QĐ-UBND, 30/10/2015</t>
  </si>
  <si>
    <t xml:space="preserve">Đê bao ngăn lũ phía Nam sông Krông Ana </t>
  </si>
  <si>
    <r>
      <t xml:space="preserve">Trung ương giao bổ sung vốn dự phòng năm 2018 là </t>
    </r>
    <r>
      <rPr>
        <b/>
        <sz val="9"/>
        <rFont val="Times New Roman"/>
        <family val="1"/>
      </rPr>
      <t>11.000</t>
    </r>
    <r>
      <rPr>
        <sz val="9"/>
        <rFont val="Times New Roman"/>
        <family val="1"/>
      </rPr>
      <t xml:space="preserve"> triệu đồng</t>
    </r>
  </si>
  <si>
    <r>
      <t xml:space="preserve">Trung ương giao vốn dự phòng năm 2018 là </t>
    </r>
    <r>
      <rPr>
        <b/>
        <sz val="9"/>
        <rFont val="Times New Roman"/>
        <family val="1"/>
      </rPr>
      <t>15.000</t>
    </r>
    <r>
      <rPr>
        <sz val="9"/>
        <rFont val="Times New Roman"/>
        <family val="1"/>
      </rPr>
      <t xml:space="preserve"> triệu đồng; năm 2019 là 10.000 triệu đồng</t>
    </r>
  </si>
  <si>
    <t>Phòng Kinh tế ngành</t>
  </si>
  <si>
    <t>Cơ sở bảo trợ xã hội, chăm sóc và phục hồi chức năng cho người tâm thần, rối nhiễu tâm trí tỉnh Đắk Lắk (GĐ1)</t>
  </si>
  <si>
    <r>
      <t xml:space="preserve">Giao KH 2020 ngoài trung hạn: </t>
    </r>
    <r>
      <rPr>
        <b/>
        <sz val="8"/>
        <rFont val="Times New Roman"/>
        <family val="1"/>
      </rPr>
      <t xml:space="preserve">225 </t>
    </r>
    <r>
      <rPr>
        <sz val="8"/>
        <rFont val="Times New Roman"/>
        <family val="1"/>
      </rPr>
      <t xml:space="preserve">tỷ đồng </t>
    </r>
  </si>
  <si>
    <t>giai đoạn 2021-2025, vốn ODA đăng ký là 170 tỷ đồng</t>
  </si>
  <si>
    <t>Hồ chứa nước Ea Tour, xã Dray Sáp, huyện Krông Ana</t>
  </si>
  <si>
    <t>Phụ lục III</t>
  </si>
  <si>
    <t>DANH MỤC DỰ ÁN ĐÃ ĐƯỢC BỐ TRÍ KẾ HOẠCH ĐẦU TƯ CÔNG TRUNG HẠN GIAI ĐOẠN 2016-2020 VỐN NƯỚC NGOÀI NGUỒN NGÂN SÁCH TRUNG ƯƠNG VÀ VỐN ĐỐI ỨNG DỰ ÁN SỬ DỤNG VỐN ODA, VỐN VAY ƯU ĐÃI CỦA CÁC NHÀ TÀI TRỢ NƯỚC NGOÀI CHUYỂN TIẾP SANG GIAI ĐOẠN 2021-2025</t>
  </si>
  <si>
    <t>Thời gian thực hiện</t>
  </si>
  <si>
    <t>Nhà tài trợ</t>
  </si>
  <si>
    <t>Ngày ký kết hiệp định</t>
  </si>
  <si>
    <t>Lũy kế vốn đối ứng nguồn NSTW đã bố trí từ khi khởi công đến hết năm 2015</t>
  </si>
  <si>
    <t>Lũy kế vốn nước ngoài nguồn NSTW đã giải ngân từ khi khởi công đến hết ngày 31/1/2016</t>
  </si>
  <si>
    <t xml:space="preserve">Kế hoạch đầu tư trung hạn vốn NSTW giai đoạn 2016-2020 được cấp có thẩm quyền giao và điều chỉnh </t>
  </si>
  <si>
    <t>Rà soát của Vụ KTĐN</t>
  </si>
  <si>
    <t>Rà soát của Vụ phụ trách đơn vị</t>
  </si>
  <si>
    <t>Số vốn đã giải ngân kế hoạch đầu tư hằng năm vốn NSTW từ năm 2016-2019</t>
  </si>
  <si>
    <t>Kế hoạch vốn nước ngoài nguồn NSTW giao bổ sung năm 2019 được phép giải ngân sang năm 2020</t>
  </si>
  <si>
    <t>Dự kiến nhu cầu giải ngân  vốn nước ngoài vay lại giai đoạn 2021-2025</t>
  </si>
  <si>
    <t>Rà soát của Vụ phụ trách đơn vị về số vốn NSTW cần bố trí giai đoạn 2021-2025</t>
  </si>
  <si>
    <t>Trạng thái dự án</t>
  </si>
  <si>
    <t>Mã dự án</t>
  </si>
  <si>
    <t>Mã CTMT</t>
  </si>
  <si>
    <t>Mã ngành</t>
  </si>
  <si>
    <t xml:space="preserve">Số quyết định </t>
  </si>
  <si>
    <t xml:space="preserve">Trong đó: </t>
  </si>
  <si>
    <t>Đúng quy định</t>
  </si>
  <si>
    <t>Chưa đúng quy định</t>
  </si>
  <si>
    <t>Vốn đối ứng</t>
  </si>
  <si>
    <t>Vốn nước ngoài</t>
  </si>
  <si>
    <t>Tính bằng ngoại tệ</t>
  </si>
  <si>
    <t>Quy đổi ra tiền Việt</t>
  </si>
  <si>
    <t>Trong đó: Cấp phát từ NSTW</t>
  </si>
  <si>
    <t>Vay lại</t>
  </si>
  <si>
    <t>Vốn đối ứng nguồn NSTW</t>
  </si>
  <si>
    <t>Vốn nước ngoài (tính theo tiền Việt)</t>
  </si>
  <si>
    <t>Phụ lục IV</t>
  </si>
  <si>
    <t>Đề xuất của tỉnh Đắk Lắk</t>
  </si>
  <si>
    <t>Cư Kuin</t>
  </si>
  <si>
    <t>UBND H. Cư Kuin</t>
  </si>
  <si>
    <t>Hồ chứa nước Ea Khit, xã Ea Bhốk, huyện Cư Kuin</t>
  </si>
  <si>
    <t>E</t>
  </si>
  <si>
    <t xml:space="preserve">Sử dụng nguồn 10000 tỷ đồng điều chỉnh giảm nguồn vốn dự kiên bố trí cho các dự án quan trọng quốc gia  </t>
  </si>
  <si>
    <t>-1</t>
  </si>
  <si>
    <t>-</t>
  </si>
  <si>
    <t>3606/QĐ-BNN-HTQT ngày 4/9/2015</t>
  </si>
  <si>
    <t>56</t>
  </si>
  <si>
    <t>08/04/2016</t>
  </si>
  <si>
    <t>3578/QĐ-UBND ngày 31/12/2015</t>
  </si>
  <si>
    <t>Dự án Khởi công mới</t>
  </si>
  <si>
    <t>Tiểu dự án Cấp điện nông thôn bằng năng lượng tái tạo ngoài lưới điện quốc gia tỉnh Đắk Lắk</t>
  </si>
  <si>
    <t>2020</t>
  </si>
  <si>
    <t>EU</t>
  </si>
  <si>
    <t>1041/QĐ-UBND ngày 13/5/2020</t>
  </si>
  <si>
    <t>VTKHL</t>
  </si>
  <si>
    <t>Dự án cấp nước sinh hoạt nông thôn tỉnh Đắk Lắk</t>
  </si>
  <si>
    <t>CP Đan Mạch</t>
  </si>
  <si>
    <t>Đang vận động</t>
  </si>
  <si>
    <t>Dự án đầu tư trang thiết bị y tế Bệnh viện đa khoa vùng Tây Nguyên</t>
  </si>
  <si>
    <t>TPBMT</t>
  </si>
  <si>
    <t>CP Hàn Quốc</t>
  </si>
  <si>
    <t>Dự án Tăng cường cung cấp dịch vụ chăm sóc người cao tuổi chất lượng cao tỉnh Đắk Lắk</t>
  </si>
  <si>
    <t>Các nhà tài trợ</t>
  </si>
  <si>
    <t>Dự án giảm phát thải khí nhà kính khu vực Tây Nguyên và duyên hải Nam Trung Bộ</t>
  </si>
  <si>
    <t>GCF</t>
  </si>
  <si>
    <t>Dự án phát triển bền vững Điều, Hồ tiêu tỉnh Đắk Lắk</t>
  </si>
  <si>
    <t>WB</t>
  </si>
  <si>
    <t>Dự án Tăng cường khả năng chống chịu của nông nghiệp quy mô nhỏ với an ninh nguồn nước do biến đổi khí hậu khu vực Tây Nguyên và Nam Trung Bộ của Việt Nam</t>
  </si>
  <si>
    <t>Xây dựng hồ chứa nước Yên Ngựa</t>
  </si>
  <si>
    <t>2888/QĐ-UBND 30/10/2018</t>
  </si>
  <si>
    <t>Dự kiến kế hoạch đầu tư trung hạn vốn NSTW giai đoạn 2021-2025 của tỉnh Đắk Lắk</t>
  </si>
  <si>
    <t>Đề xuất của tỉnh Đắk Lắk về số vốn NSTW thiếu phải bố trí trong giai đoạn 2021-2025</t>
  </si>
  <si>
    <t>Chênh lệch</t>
  </si>
  <si>
    <t xml:space="preserve">Lý do </t>
  </si>
  <si>
    <t>Tổng số vốn chuyển tiếp sang giai đoạn  2021-2025 theo Công văn số 869/SKHĐT-TH ngày 21/7/2020</t>
  </si>
  <si>
    <t xml:space="preserve">Tăng </t>
  </si>
  <si>
    <t>Giảm</t>
  </si>
  <si>
    <t>Không còn nhu cầu</t>
  </si>
  <si>
    <t>Bổ sung số vốn còn thiếu so với TMĐT</t>
  </si>
  <si>
    <t>Đã thực hiện đầu tư từ nguồn vốn khác</t>
  </si>
  <si>
    <t xml:space="preserve">Kế hoạch vốn NSTW năm 2020 đã giao là 10 tỷ đồng, dự kiến bổ sung trung hạn 2016-2020 là 40 tỷ </t>
  </si>
  <si>
    <t>Dự kiến khởi công mới giai đoạn 2016-2020 nhưng chưa được Trung ương thông báo</t>
  </si>
  <si>
    <t>Điều chỉnh lại số vốn NSTW chấp nhận giai đoạn 2016-2020</t>
  </si>
  <si>
    <t xml:space="preserve">CHÊNH LỆCH NHU CẦU CHUYỂN TIẾP CÁC DỰ ÁN BỐ TRÍ  TRONG KẾ HOẠCH ĐẦU TƯ CÔNG TRUNG HẠN 
VỐN NSTW TRONG NƯỚC (BAO GỒM VỐN TPCP) GIAI ĐOẠN 2016-2020 SANG GIAI ĐOẠN 2021-2025 
 </t>
  </si>
  <si>
    <t>Biểu 1</t>
  </si>
  <si>
    <t>(Kèm theo Công văn số                 SKHĐT-TH ngày       tháng 5 năm 2020 của Sở KH&amp;ĐT tỉnh Đắk Lắk)</t>
  </si>
  <si>
    <t>Bổ sung vốn GĐ 2 (Giai đoạn 2021-2025), sau khi đã dự kiến vận động nguồn vốn ODA GĐ 2021-2025 là 170 tỷ đồng</t>
  </si>
  <si>
    <t>Thu hồi vốn ứng trước</t>
  </si>
  <si>
    <t xml:space="preserve">Đề xuất của tỉnh Đắk Lắk về số vốn NSTW thiếu phải bố trí trong giai đoạn 2021-2025 (không bao gồm số vốn bố trí để thu hồi vốn ứng trước). </t>
  </si>
  <si>
    <t xml:space="preserve">Tổng số vốn chuyển tiếp sang giai đoạn  2021-2025 (không bao gồm số vốn bố trí để thu hồi vốn ứng trước).  </t>
  </si>
  <si>
    <t>9=3-5</t>
  </si>
  <si>
    <t>8=3-5</t>
  </si>
  <si>
    <t>Đã dự kiến điều chỉnh tăng đợt 1</t>
  </si>
  <si>
    <t>Dự kiến điều chỉnh tăng đợt 2</t>
  </si>
  <si>
    <t>Năng lực thiết kế</t>
  </si>
  <si>
    <t>Năm 2020</t>
  </si>
  <si>
    <t>Kế hoạch</t>
  </si>
  <si>
    <t>Giải ngân từ 01/01/2020 đến 31/7/2020</t>
  </si>
  <si>
    <t>Ước giải ngân từ 01/01/2020 đến 31/12/2020</t>
  </si>
  <si>
    <t>Đã bố trí vốn đến hết kế hoạch năm 2020</t>
  </si>
  <si>
    <t>Dự kiến KH đầu tư trung hạn giai đoạn 2021-2025</t>
  </si>
  <si>
    <t>Thu hồi các khoản vốn ứng trước</t>
  </si>
  <si>
    <t>Dự kiến KH  năm 2021</t>
  </si>
  <si>
    <t xml:space="preserve">TÌNH HÌNH THỰC HIỆN KẾ HOẠCH ĐẦU TƯ VỐN NGÂN SÁCH TRUNG ƯƠNG (VỐN NƯỚC NGOÀI) NĂM 2020 VÀ DỰ KIẾN KẾ HOẠCH VỐN NĂM 2021 </t>
  </si>
  <si>
    <t>Danh mục công trình, dự án</t>
  </si>
  <si>
    <t>Ngày ký hiệp định</t>
  </si>
  <si>
    <t>Ngày kết thúc hiệp định</t>
  </si>
  <si>
    <t>Dự kiến kế hoạch đầu tư trung hạn giai đoạn 2021 - 2025</t>
  </si>
  <si>
    <t>Dự kiến kế hoạch năm 2021</t>
  </si>
  <si>
    <t>Giải ngân KH 2020 từ 1/1/2020 đến 31/7/2020</t>
  </si>
  <si>
    <t>Ước giải ngân KH 2020 từ 1/1/2020 đến 31/12/2020</t>
  </si>
  <si>
    <t>Vốn nước ngoài (theo Hiệp định)</t>
  </si>
  <si>
    <t>Vốn nước ngoài (vốn NSTW)</t>
  </si>
  <si>
    <t>Trong đó: thu hồi các khoản ứng trước</t>
  </si>
  <si>
    <t>Trong đó: vốn NSTW</t>
  </si>
  <si>
    <t>Tính bằng nguyên tệ</t>
  </si>
  <si>
    <t>Đưa vào cân đối NSTW</t>
  </si>
  <si>
    <t>Trung hạn</t>
  </si>
  <si>
    <t>Kéo dài</t>
  </si>
  <si>
    <t>VỐN NƯỚC NGOÀI KHÔNG GIẢI NGÂN THEO CƠ CHẾ TÀI CHÍNH TRONG NƯỚC</t>
  </si>
  <si>
    <t>*</t>
  </si>
  <si>
    <t>Lĩnh vực giao thông</t>
  </si>
  <si>
    <t>Các dự án hoàn thành, bàn giao, đưa vào sử dụng trước ngày 31/12/2018</t>
  </si>
  <si>
    <t>Dự án nhóm C</t>
  </si>
  <si>
    <t>Đường giao thông liên huyện Ea H'leo - Krông Năng</t>
  </si>
  <si>
    <t>JICA</t>
  </si>
  <si>
    <t>2013-2014</t>
  </si>
  <si>
    <t>2660/QĐ-UBND ngày 26/9/2017</t>
  </si>
  <si>
    <t>Danh mục dự án hoàn thành sau năm 2021</t>
  </si>
  <si>
    <t>Dự án Hỗ trợ phát triển khu vực biên giới -Tiểu dự án tỉnh Đắk Lắk</t>
  </si>
  <si>
    <t>ADB</t>
  </si>
  <si>
    <t>QĐ 3172/ UBND ngày 22/11/2018</t>
  </si>
  <si>
    <t>Lĩnh vực giáo dục</t>
  </si>
  <si>
    <t>Dự án dự kiến hoàn thành năm 2021</t>
  </si>
  <si>
    <t>Dự án giáo dục THCS khu vực khó khăn nhất, giai đoạn 2</t>
  </si>
  <si>
    <t>23/01/2015</t>
  </si>
  <si>
    <t>31/3/2021</t>
  </si>
  <si>
    <t>2176/QĐ-BGDĐT ngày 23/6/2014</t>
  </si>
  <si>
    <t>Lĩnh vực nông nghiệp nông thôn</t>
  </si>
  <si>
    <t>Dự án hoàn thành trong năm 2020</t>
  </si>
  <si>
    <t>Dự án giảm nghèo khu vực Tây Nguyên</t>
  </si>
  <si>
    <t>3012/QĐ-UBND ngày 11/11/2015</t>
  </si>
  <si>
    <t xml:space="preserve">Dự án Phát triển cơ sở hạ tầng nông thôn phục vụ sản xuất cho các tỉnh Tây Nguyên </t>
  </si>
  <si>
    <t>2395/QĐ-UBND 26/8/2019;2520/QĐ-UBND 5/9/2019;  2394/QĐ-UBND 26/8/2019;1606/QĐ-UBND 29/6/2017;  106/QĐ-UBND 17/01/2019;</t>
  </si>
  <si>
    <t>Dự án “Sửa chữa và nâng cao an toàn đập” - WB 8</t>
  </si>
  <si>
    <t>Ngân hàng
Thế giới (WB)</t>
  </si>
  <si>
    <t>30/6/2022</t>
  </si>
  <si>
    <t>4638/QĐ- BNN-HTQT ngày 09/11/2015</t>
  </si>
  <si>
    <t>Chương trình mở rộng quy mô vệ sinh và nước sạch nông thôn dựa trên kết quả</t>
  </si>
  <si>
    <t>Dự án chuyển đổi NN bền vững (VnSAT) tỉnh ĐăkLăk</t>
  </si>
  <si>
    <t>Cr-5407</t>
  </si>
  <si>
    <t>2470/QĐ-BNN-HTQT ngày 30/6/2020</t>
  </si>
  <si>
    <t>Nâng cao hiệu quả sử dụng nước cho các tỉnh bị hạn hán</t>
  </si>
  <si>
    <t>28/12/2018</t>
  </si>
  <si>
    <t>31/12/2025</t>
  </si>
  <si>
    <t>770/QĐ-UBND ngày 08/4/2019</t>
  </si>
  <si>
    <t>Lĩnh vực Tài nguyên Môi trường</t>
  </si>
  <si>
    <t>Tăng cường quản lý đất đai và cơ sở dữ liệu đất đai</t>
  </si>
  <si>
    <t>2022</t>
  </si>
  <si>
    <t>5887-VN</t>
  </si>
  <si>
    <t>Lĩnh vực công cộng</t>
  </si>
  <si>
    <t>Dự án mở rộng hệ thống thoát nước mưa, nước thải và đấu nối hộ gia đình trên địa bàn thành phố Buôn Ma Thuột</t>
  </si>
  <si>
    <t>Danida</t>
  </si>
  <si>
    <t>08/5/2015</t>
  </si>
  <si>
    <t>30/6/2020</t>
  </si>
  <si>
    <t>Dự án Phát triển các thành phố loại 2 tại Quảng Nam, Hà Tĩnh, Đắk Lắk- Tiểu dự án Buôn Ma Thuột</t>
  </si>
  <si>
    <t>30/01/2020</t>
  </si>
  <si>
    <t>143/QĐ-UBND 14/01/2016; 850/QĐ-UBND ngày 26/4/2018</t>
  </si>
  <si>
    <t>VỐN NƯỚC NGOÀI GIẢI NGÂN THEO CƠ CHẾ TÀI CHÍNH TRONG NƯỚC</t>
  </si>
  <si>
    <t>Lĩnh vực công nghiệp</t>
  </si>
  <si>
    <t>Quyết định số 2897/QĐ-UBND ngày 30/10/2018</t>
  </si>
  <si>
    <t>Biểu mẫu số I</t>
  </si>
  <si>
    <t>Nguồn vốn</t>
  </si>
  <si>
    <t>Đầu tư từ nguồn thu sử dụng đất</t>
  </si>
  <si>
    <t>Nhu cầu kế hoạch năm 2021</t>
  </si>
  <si>
    <t>Dự kiến kế hoạch năm 2021</t>
  </si>
  <si>
    <t>Giải ngân từ 1/1/2020 đến 31/7/2020</t>
  </si>
  <si>
    <t>Ước giải ngân từ 1/1/2020 đến 31/12/2020</t>
  </si>
  <si>
    <t>Xổ số kiến thiết</t>
  </si>
  <si>
    <t>Trong đó: Vốn trái phiếu chính quyền địa phương</t>
  </si>
  <si>
    <t>Vốn ngân sách trung ương</t>
  </si>
  <si>
    <t>Vốn trong nước</t>
  </si>
  <si>
    <t>F</t>
  </si>
  <si>
    <t>CÁC CHƯƠNG TRÌNH MỤC TIÊU QUỐC GIA</t>
  </si>
  <si>
    <t>Chương trình mục tiêu quốc gia giảm nghèo bền vững</t>
  </si>
  <si>
    <t>Chương trình mục tiêu quốc gia phát triển kinh tế xã hội vùng đồng bào dân tộc thiểu số và miền núi giai đoạn 2021-2030</t>
  </si>
  <si>
    <t>Chương trình mục tiêu quốc gia xây dựng nông thôn mới</t>
  </si>
  <si>
    <t>TL hồ buôn Tah 1, xã Ea Drơng</t>
  </si>
  <si>
    <t>83/QĐ-KHĐT, 06/4/2010</t>
  </si>
  <si>
    <t>Đường giao thông liên xã Ya Tờ Mốt - Ea Rốk</t>
  </si>
  <si>
    <t>448/QĐ-UBND 18/2/2011</t>
  </si>
  <si>
    <t>Lưới điện THA và TBA xã Ea Toh, H. Krông Năng (GĐ2)</t>
  </si>
  <si>
    <t>3284/QĐ-UBND, 03/12/2008; 1812/QĐ-UBND, 11/7/2019</t>
  </si>
  <si>
    <t>Đường GT từ xã Ea H'leo (km613-Quốc lộ 14) nối đường biên giới Tây Bắc, huyện Ea Súp (GĐ 2)</t>
  </si>
  <si>
    <t>2577/QĐ-UBND, 31/10/2014</t>
  </si>
  <si>
    <t>Cải tạo, nâng cấp và đầu tư xây dựng mới một số hạng mục của hồ Ea Kao</t>
  </si>
  <si>
    <t>Bố trí dân cư tại các tiểu khu 249, 265 và 271 thuộc Công ty Lâm nghiệp Chư Ma Lanh, huyện Ea Súp</t>
  </si>
  <si>
    <t xml:space="preserve">Dự án Định canh định cư cho đồng bào dân tộc thiểu số xã Ea Yiêng, huyện Krông Pắc: </t>
  </si>
  <si>
    <t>Chương trình theo Quyết định 2085/QĐ-TTg</t>
  </si>
  <si>
    <t>2147/QĐ-UBND 14/8/2009; 1476/QĐ-UBND 09/7/2012</t>
  </si>
  <si>
    <t xml:space="preserve">Dự phòng NSTW </t>
  </si>
  <si>
    <t>Chương trình mục tiêu hỗ trợ vốn đối ứng ODA</t>
  </si>
  <si>
    <t>Biểu mẫu II</t>
  </si>
  <si>
    <t xml:space="preserve">TÌNH HÌNH THỰC HIỆN KẾ HOẠCH ĐẦU TƯ VỐN NGÂN SÁCH TRUNG ƯƠNG ( VỐN TRONG NƯỚC) NĂM 2020 VÀ DỰ KIẾN KẾ HOẠCH NĂM 2021
 </t>
  </si>
  <si>
    <t>G</t>
  </si>
  <si>
    <t xml:space="preserve">TÌNH HÌNH THỰC HIỆN KẾ HOẠCH ĐẦU TƯ VỐN NGÂN SÁCH TRUNG ƯƠNG ( VỐN TRONG NƯỚC) NĂM 2020 
VÀ DỰ KIẾN KẾ HOẠCH NĂM 2021
 </t>
  </si>
  <si>
    <t>2887/QĐ-UBND 30/10/2018</t>
  </si>
  <si>
    <t>Vốn từ nguồn thu hợp pháp của các cơ quan nhà nước, đơn vị sự nghiệp công lập dành để đầu tư theo quy định của pháp luật</t>
  </si>
  <si>
    <t>DANH MỤC CÁC DỰ ÁN THUỘC NGUỒN VỐN NGÂN SÁCH TỈNH CÒN THIẾU DỰ KIẾN SANG GIAI ĐOẠN 2021-2025</t>
  </si>
  <si>
    <t>QT</t>
  </si>
  <si>
    <t>HT</t>
  </si>
  <si>
    <t>CT</t>
  </si>
  <si>
    <t>MM</t>
  </si>
  <si>
    <t>Cộng</t>
  </si>
  <si>
    <t>Chủ đầu tư</t>
  </si>
  <si>
    <t>Quyết định đầu tư</t>
  </si>
  <si>
    <t>Kế hoạch Trung hạn 2018-2020</t>
  </si>
  <si>
    <t>Số dự án</t>
  </si>
  <si>
    <t>Tổng số: NST</t>
  </si>
  <si>
    <t xml:space="preserve">nhu cầu </t>
  </si>
  <si>
    <t>Ngân sách tỉnh</t>
  </si>
  <si>
    <t>Ngân sách khác</t>
  </si>
  <si>
    <t>Khoa học Công nghệ</t>
  </si>
  <si>
    <t>Trại thực nghiệm khoa học và công nghệ huyện Cư M'gar</t>
  </si>
  <si>
    <t>Ban QLDA ĐTXD CT DD và CN tỉnh</t>
  </si>
  <si>
    <t>2922/QĐ-UBND ngày 31/10/2018</t>
  </si>
  <si>
    <t>Xây dựng Trung tâm tích hợp dữ liệu tỉnh Đắk Lắk  (giai đoạn 2)</t>
  </si>
  <si>
    <t>Sở TTTT</t>
  </si>
  <si>
    <t>3195/QĐ-UBND 31/10/2019</t>
  </si>
  <si>
    <t>Đường đi thao trường huấn luyện tổng hợp kiểm tra bắn đạn thật Ban Chỉ huy Quân sự huyện Ea H'leo</t>
  </si>
  <si>
    <t>Ea H’leo</t>
  </si>
  <si>
    <t>Ban QLDA ĐTXD huyện</t>
  </si>
  <si>
    <t>3200/QĐ-UBND, 31/10/2018</t>
  </si>
  <si>
    <t>Dự án Cầu vượt sông Krông Ana và đường hai đầu cầu, nối Tỉnh lộ 2 với Tỉnh lộ 7</t>
  </si>
  <si>
    <t>Kr.Ana, Lắk</t>
  </si>
  <si>
    <t>Ban QLDA ĐTXDCT GT&amp;NNPTNT tỉnh Đắk Lắk</t>
  </si>
  <si>
    <t>828b/QĐ-UBND, 30/3/2016; 10148/UBND-TH, 18/12/2017</t>
  </si>
  <si>
    <t>Cải tạo, nâng cấp Tỉnh lộ 1, đoạn Km49-Km66</t>
  </si>
  <si>
    <t>2578/QĐ-UBND, 31/10/2014; 1758/QĐ-UBND, 01/8/2018</t>
  </si>
  <si>
    <t>Giai đoạn 1</t>
  </si>
  <si>
    <t>Giai đoạn 2</t>
  </si>
  <si>
    <t>Đường giao thông liên xã Hòa Khánh - Ea Kao, thành phố Buôn Ma Thuột (từ tỉnh lộ 2 Buôn K'bu, xã Hòa Khánh đi thôn 4, xã Ea Kao)</t>
  </si>
  <si>
    <t>Ban QLDA ĐTXD TP. BMT</t>
  </si>
  <si>
    <t>6665/QĐ-UBND, 30/10/2018</t>
  </si>
  <si>
    <t>Mở rộng, nâng cấp Tỉnh lộ 2, đoạn từ km0-km6+431 (đường Tố Hữu), thành phố Buôn Ma Thuột</t>
  </si>
  <si>
    <t>Ban QLDA ĐTXD CT DD&amp;CN tỉnh</t>
  </si>
  <si>
    <t>Đường giao thông liên xã Cư Bao, thị xã Buôn Hồ đi xã Ea Tul, huyện Cư M'gar</t>
  </si>
  <si>
    <t>Ban QLDA ĐTXD thị xã Buôn Hồ</t>
  </si>
  <si>
    <t>3115/QĐ-UBND, 30/10/2018</t>
  </si>
  <si>
    <t>Sửa chữa, nâng cấp đường giao thông từ xã Cư Bao đi xã Bình Thuận, thị xã Buôn Hồ</t>
  </si>
  <si>
    <t>3120/QĐ-UBND, 30/10/2018</t>
  </si>
  <si>
    <t>Cầu Buôn Tring, phường An Lạc, thị xã Buôn Hồ</t>
  </si>
  <si>
    <t>3116/QĐ-UBND, 30/10/2018</t>
  </si>
  <si>
    <t>Đường liên xã Ea Phê - Ea Kly, huyện Krông Pắc. Lý trình Km0+00 - Km5+430</t>
  </si>
  <si>
    <t>Ban QLDA ĐTXDCT GT&amp;NNPTNT tỉnh</t>
  </si>
  <si>
    <t>2894/QĐ-UBND, 30/10/2018</t>
  </si>
  <si>
    <t>Đường giao thông quanh bờ hồ khu du lịch Hồ Tân An, thị trấn Phước An, huyện Krông Pắc</t>
  </si>
  <si>
    <t>3537/QĐ-UBND, 29/10/2018</t>
  </si>
  <si>
    <t>Đường giao thông trong Cụm công nghiệp Ea Đar, huyện Ea Kar, tỉnh Đắk Lắk</t>
  </si>
  <si>
    <t>843/QĐ-UBND, 29/10/2018</t>
  </si>
  <si>
    <t>Đường kết nối Tỉnh lộ 11 với đường đến trung tâm xã Ea Sô, huyện Ea Kar</t>
  </si>
  <si>
    <t>844/QĐ-UBND, 29/10/2018</t>
  </si>
  <si>
    <t>Đường giao thông từ thôn 4 về trung tâm xã Cư San, huyện M’Drắk</t>
  </si>
  <si>
    <t xml:space="preserve">Ban QLDA ĐTXDCT GT&amp;NNPTNT tỉnh </t>
  </si>
  <si>
    <t>2952/QĐ-UBND ngày 31/10/2018</t>
  </si>
  <si>
    <t>14</t>
  </si>
  <si>
    <t>Đường giao thông thôn 10 đi thôn 5, thôn 14, xã Ea Pil, huyện M’Drắk</t>
  </si>
  <si>
    <t>3451/QĐ-UBND, 29/10/2018</t>
  </si>
  <si>
    <t>15</t>
  </si>
  <si>
    <t>Cải tạo, nâng cấp đường giao thông liên xã Ea Drăng, Ea Khal, Ea Wy, Cư Amung, huyện Ea H’leo</t>
  </si>
  <si>
    <t>2895/QĐ-UBND, 30/10/2018</t>
  </si>
  <si>
    <t>16</t>
  </si>
  <si>
    <t>Đường giao thông trục chính trung tâm N6 huyện Krông Búk</t>
  </si>
  <si>
    <t>2942/QĐ-UBND, 31/10/2018</t>
  </si>
  <si>
    <t>17</t>
  </si>
  <si>
    <t>Đường từ trung tâm thị trấn đến thôn Bình Minh, huyện Krông Năng</t>
  </si>
  <si>
    <t>4148/QĐ-UBND, 29/10/2018</t>
  </si>
  <si>
    <t>18</t>
  </si>
  <si>
    <t>Cầu và đường hai đầu cầu Đắk Pok xã Yang Tao, huyện Lắk</t>
  </si>
  <si>
    <t>2521/QĐ-UBND, 30/10/2018</t>
  </si>
  <si>
    <t>19</t>
  </si>
  <si>
    <t>Đường giao thông liên xã Yang Tao - Đắk Liêng, huyện Lắk, giai đoạn 2 (lý trình từ Km0+00 - Km5+500)</t>
  </si>
  <si>
    <t>2515/QĐ-UBND, 30/10/2018</t>
  </si>
  <si>
    <t>20</t>
  </si>
  <si>
    <t>Đường giao thông nông thôn các thôn, buôn xã Hòa Phong, huyện Krông Bông</t>
  </si>
  <si>
    <t>2706/QĐ-UBND, 30/10/2018</t>
  </si>
  <si>
    <t>21</t>
  </si>
  <si>
    <t>Đường GT xã Hoà Thành (từ xã Hòa Tân đi trung tâm xã Hòa Thành), huyện Krông Bông, giai đoạn 2 (lý trình: Km0+00-Km5+251)</t>
  </si>
  <si>
    <t>2701/QĐ-UBND, 30/10/2018</t>
  </si>
  <si>
    <t>22</t>
  </si>
  <si>
    <t>Đường giao thông đến trung tâm xã Ea Bhốk, huyện Cư Kuin</t>
  </si>
  <si>
    <t>1777/QĐ-UBND, 31/10/2018</t>
  </si>
  <si>
    <t>23</t>
  </si>
  <si>
    <t>Đường giao thông liên xã từ thị trấn Ea Súp - Ea Bung - Ya Tờ Mốt, huyện Ea Súp</t>
  </si>
  <si>
    <t>465/QĐ-UBND, 30/10/2018</t>
  </si>
  <si>
    <t>24</t>
  </si>
  <si>
    <t>Đường giao thông liên xã Tân Hòa - Ea Wer, huyện Buôn Đôn</t>
  </si>
  <si>
    <t>3741/QĐ-UBND, 30/10/2018</t>
  </si>
  <si>
    <t>25</t>
  </si>
  <si>
    <t>Đường kết nối Tỉnh lộ 8 với Quốc lộ 29 (Từ trung tâm xã Ea Kpam đến trung tâm xã Ea Kiết), huyện Cư M'gar</t>
  </si>
  <si>
    <t>Cư M’gar</t>
  </si>
  <si>
    <t>2891/QĐ-UBND, 30/10/2018</t>
  </si>
  <si>
    <t>26</t>
  </si>
  <si>
    <t>Đường giao thông từ xã Cư M'gar đi xã Ea M'nang, huyện Cư M’gar</t>
  </si>
  <si>
    <t>811/QĐ-UBND, 29/10/2018</t>
  </si>
  <si>
    <t>27</t>
  </si>
  <si>
    <t>Cải tạo, nâng cấp và kéo dài Tỉnh lộ 7</t>
  </si>
  <si>
    <t>2890/QĐ-UBND, 30/10/2018</t>
  </si>
  <si>
    <t>28</t>
  </si>
  <si>
    <t>Xây dựng các tuyến đường kết nối của 09 cầu treo trên địa bàn tỉnh Đắk Lắk</t>
  </si>
  <si>
    <t>2892/QĐ-UBND, 30/10/2018</t>
  </si>
  <si>
    <t>29</t>
  </si>
  <si>
    <t>Đường giao thông đến trung tâm xã Băng Adrênh, huyện Krông Ana - Đoạn từ ngã ba Quỳnh Tân - Km21+400 Tỉnh lộ 2 đến ngã ba Cây Hương</t>
  </si>
  <si>
    <t>2954/QĐ-UBND, 31/10/2018</t>
  </si>
  <si>
    <t>30</t>
  </si>
  <si>
    <t xml:space="preserve"> Đường Chu Văn An và đường Nguyễn Chí Thanh, thị trấn Buôn Trấp huyện Krông Ana</t>
  </si>
  <si>
    <t>2962/QĐ-UBND, 31/10/2018</t>
  </si>
  <si>
    <t>31</t>
  </si>
  <si>
    <t>Đường giao thông liên xã Ea Nam -  Đliêyang, huyện Ea H’leo</t>
  </si>
  <si>
    <t>3207/QĐ-UBND 31/10/2018</t>
  </si>
  <si>
    <t>32</t>
  </si>
  <si>
    <t>Đường giao thông đến làng Thanh niên lập nghiệp xã Ia Lốp, huyện Ea Súp</t>
  </si>
  <si>
    <t>2896/QĐ-UBND, 30/10/2018; 3065/QĐ-UBND 21/10/2019</t>
  </si>
  <si>
    <t>33</t>
  </si>
  <si>
    <t>Đường giao thông liên huyện Ea H'leo- Ea Súp</t>
  </si>
  <si>
    <t>841/QĐ-UBND, 17/5/2005; 1140/QĐ-UBND, 13/5/2010; CV 6315/UBND-CN, 11/8/2016</t>
  </si>
  <si>
    <t>34</t>
  </si>
  <si>
    <t>Đường từ trung tâm xã Ea Tar qua buôn căn cứ cách mạng H5 (buôn K'doh) đến Quốc lộ 29, xã Ea Tar, huyện Cư M'gar</t>
  </si>
  <si>
    <t>Ban QLDA ĐTXD huyện Cư M'gar</t>
  </si>
  <si>
    <t>810/QĐ-UBND, 29/10/2018</t>
  </si>
  <si>
    <t>35</t>
  </si>
  <si>
    <t>Cải tạo, nâng cấp đường giao thông từ Km18- Quốc lộ 14 đến Km18- Quốc lộ 26, đoạn từ trung tâm xã Cuôr Đăng đến hồ Ea Nhái</t>
  </si>
  <si>
    <t>873/QĐ-UBND, 30/10/2019</t>
  </si>
  <si>
    <t>36</t>
  </si>
  <si>
    <t>Sửa chữa, nâng cấp đường giao thông xã Ea H’Mlây nối đường Trường Sơn Đông, huyện M’Drắk</t>
  </si>
  <si>
    <t>Ban QLDA ĐTXD huyện M'Drắk</t>
  </si>
  <si>
    <t>37</t>
  </si>
  <si>
    <t>Đường dẫn từ đường Phạm Hùng vào trụ sở Trung tâm kỹ thuật tiêu chuẩn đo lường chất lượng 4, phường Tân An, thành phố Buôn Ma Thuột</t>
  </si>
  <si>
    <t>7953/QĐ-UBND, 28/10/2019</t>
  </si>
  <si>
    <t>38</t>
  </si>
  <si>
    <t>Đường giao thông nội các buôn xã Ea Hồ, huyện Krông Năng</t>
  </si>
  <si>
    <t>Ban QLDA ĐTXD huyện Kr. Năng</t>
  </si>
  <si>
    <t>3858/QĐ-UBND, 29/10/2019</t>
  </si>
  <si>
    <t>39</t>
  </si>
  <si>
    <t>Đường giao thông từ trung tâm xã Cư Yang đi thôn 5, huyện Ea Kar</t>
  </si>
  <si>
    <t>Ban QLDA ĐTXD huyện Ea Kar</t>
  </si>
  <si>
    <t>857/QĐ-UBND, 28/10/2019</t>
  </si>
  <si>
    <t>40</t>
  </si>
  <si>
    <t>Đường giao thông liên thôn Ea Kênh - Quyết Tiến - Đồng Tâm, xã Dliêya, huyện Krông Năng</t>
  </si>
  <si>
    <t>3853/QĐ-UBND, 28/10/2019</t>
  </si>
  <si>
    <t>41</t>
  </si>
  <si>
    <t>Đường Nguyễn Hữu Thọ nối từ đường Nguyễn Chí Thanh đến hẻm 119 Nguyễn Văn Cừ, thành phố Buôn Ma Thuột</t>
  </si>
  <si>
    <t>8026/QĐ-UBND, 30/10/2019</t>
  </si>
  <si>
    <t>42</t>
  </si>
  <si>
    <t>Đường liên xã Hòa Thắng - Ea Kao (đoạn từ buôn Kom Leo, xã Hòa Thắng đi buôn H’rát, xã Ea Kao, TP Buôn Ma Thuột</t>
  </si>
  <si>
    <t>7954/QĐ-UBND, 28/10/2019</t>
  </si>
  <si>
    <t>43</t>
  </si>
  <si>
    <t>Đường giao thông từ xã Ea Đrông, thị xã Buôn Hồ đi xã Phú Xuân, huyện Krông Năng</t>
  </si>
  <si>
    <t>3103/QĐ-UBND, 23/10/2019</t>
  </si>
  <si>
    <t>44</t>
  </si>
  <si>
    <t>Đường giao thông liên xã Ea Kly - Vụ Bổn, huyện Krông Pắc</t>
  </si>
  <si>
    <t>3145/QĐ-UBND, 29/10/2019</t>
  </si>
  <si>
    <t>45</t>
  </si>
  <si>
    <t>Đường giao thông từ khối 11 thị trấn Ea Knốp đi xã Ea Tíh, huyện Ea Kar</t>
  </si>
  <si>
    <t>859/QĐ-UBND, 28/10/2019</t>
  </si>
  <si>
    <t>46</t>
  </si>
  <si>
    <t>Cải tạo, nâng cấp Tỉnh lộ 3, đoạn Km 0+00 - Km 24+00 (Phân kỳ đầu tư Km 0+00 - Km 12+00), phân đoạn km0+km6+840</t>
  </si>
  <si>
    <t>3089/QĐ-UBND, 22/10/2019</t>
  </si>
  <si>
    <t>47</t>
  </si>
  <si>
    <t>Cải tạo, nâng cấp Tỉnh lộ 13, đoạn Km0+00 - Km26+300 (phân kỳ đầu tư km0+00-km10+00)</t>
  </si>
  <si>
    <t>3192/QĐ-UBND, 31/10/2019</t>
  </si>
  <si>
    <t>48</t>
  </si>
  <si>
    <t>Đường giao thông vào Trung tâm điều dưỡng người có công tỉnh Đắk Lắk</t>
  </si>
  <si>
    <t>49</t>
  </si>
  <si>
    <t>Các trục đường trung tâm thị trấn Krông Năng (giai đoạn 2), huyện Krông Năng, tỉnh Đắk Lắk</t>
  </si>
  <si>
    <t>3146/QĐ-UBND, 29/10/2019</t>
  </si>
  <si>
    <t>50</t>
  </si>
  <si>
    <t>Đường giao thông từ tỉnh lộ 2 đến Buôn Tơ Lơ và Buôn Cuah, xã Ea Na, huyện Krông Ana</t>
  </si>
  <si>
    <t>Ban QLDA ĐTXD huyện Krông Ana</t>
  </si>
  <si>
    <t>2581/QĐ-UBND, 25/10/2019</t>
  </si>
  <si>
    <t>51</t>
  </si>
  <si>
    <t>Đường liên xã Cư Kty, huyện Krông Bông đi xã Ea Yiêng, huyện Krông Pắc</t>
  </si>
  <si>
    <t>Ban QLDA ĐTXD huyện Krông Bông</t>
  </si>
  <si>
    <t>4244/QĐ-UBND, 28/10/2019</t>
  </si>
  <si>
    <t>52</t>
  </si>
  <si>
    <t>Cải tạo, nâng cấp Tỉnh lộ 9 (Phân kỳ đầu tư Km 21+100 - Km 27+00)</t>
  </si>
  <si>
    <t>3193/QĐ-UBND, 31/10/2019</t>
  </si>
  <si>
    <t>53</t>
  </si>
  <si>
    <t>Đường giao thông đến trung tâm xã Cư Êwi</t>
  </si>
  <si>
    <t>3126/QĐ-UBND, 28/10/2019</t>
  </si>
  <si>
    <t>54</t>
  </si>
  <si>
    <t>Đường liên huyện từ xã Hòa Hiệp huyện Cư Kuin đi xã Băng ADrênh, huyện Krông Ana</t>
  </si>
  <si>
    <t>3174/QĐ-UBND, 30/10/2019</t>
  </si>
  <si>
    <t>55</t>
  </si>
  <si>
    <t>Đường giao thông nội thị trấn Ea Súp, huyện Ea Súp (hai trục huyện Ea Súp)</t>
  </si>
  <si>
    <t>Ban QLDA ĐTXD huyện Ea Súp</t>
  </si>
  <si>
    <t>390/QĐ-UBND, 22/10/2019</t>
  </si>
  <si>
    <t>Đường giao thông liên xã Ia Lốp - Ia Rvê, huyện Ea Súp (đoạn từ Đoàn kinh tế - quốc phòng 737 xã Ia Rvê)</t>
  </si>
  <si>
    <t>57</t>
  </si>
  <si>
    <t>Đường giao thông liên xã Ea Nuôl, huyện Buôn Đôn đi xã Hòa Xuân, TP Buôn Ma Thuột</t>
  </si>
  <si>
    <t>Ban QLDA ĐTXD huyện Buôn Đôn</t>
  </si>
  <si>
    <t>3054/QĐ-UBND, 31/10/2019</t>
  </si>
  <si>
    <t>58</t>
  </si>
  <si>
    <t>Đường huyện ĐH 06.02 xã Ea Yông đến trung tâm xã Hòa Tiến, huyện Krông Pắc</t>
  </si>
  <si>
    <t>Ban QLDA ĐTXD huyện Krông Pắc</t>
  </si>
  <si>
    <t>3885/QĐ-UBND, 30/10/2019</t>
  </si>
  <si>
    <t>59</t>
  </si>
  <si>
    <t>Nâng cấp đoạn đường kết nối đường Trần Quý Cáp (đoạn từ nút giao ngã 3 đường Trần Quý Cáp - Mai Thị Lựu đến đường Lê Duẩn), thành phố Buôn Ma Thuột</t>
  </si>
  <si>
    <t>3168/QĐ-UBND, 30/10/2019</t>
  </si>
  <si>
    <t>60</t>
  </si>
  <si>
    <t>Xây dựng mới cầu Cây Sung (Km78+400), cầu Trắng (Km79+700) và đoạn tuyến kết nối giữa hai cầu thuộc Tỉnh lộ 1</t>
  </si>
  <si>
    <t>3169/QĐ-UBND, 30/10/2019</t>
  </si>
  <si>
    <t>61</t>
  </si>
  <si>
    <t>Mở rộng nút giao bùng binh Km3, phường Tân Lập</t>
  </si>
  <si>
    <t xml:space="preserve">3003/QĐ-UBND, 31/10/2017; </t>
  </si>
  <si>
    <t>62</t>
  </si>
  <si>
    <t>Đường giao thông từ xã Ea Bar đi xã Ea Nuôl, huyện Buôn Đôn</t>
  </si>
  <si>
    <t>3033/QĐ-UBND 30/10/2019</t>
  </si>
  <si>
    <t>NÔNG NGHIỆP NÔNG THÔN</t>
  </si>
  <si>
    <t>Nâng cấp, sửa chữa thủy lợi Chí An, phường An Bình, thị xã Buôn Hồ</t>
  </si>
  <si>
    <t>3140/QĐ-UBND, 31/10/2018</t>
  </si>
  <si>
    <t>Kiên cố hóa kênh mương Ea Oh, xã Krông Buk, huyện Krông Pắc</t>
  </si>
  <si>
    <t>Ban QLDA ĐTXD huyện Kr. Pắc</t>
  </si>
  <si>
    <t>3533/QĐ-UBND, 29/10/2018</t>
  </si>
  <si>
    <t>Khai hoang xây dựng cánh đồng 132, xã Cư Elang, huyện Ea Kar</t>
  </si>
  <si>
    <t>850/QĐ-UBND, 29/10/2018</t>
  </si>
  <si>
    <t>Thủy lợi Hồ Ea Wy, xã Cư Amung, huyện Ea H’leo</t>
  </si>
  <si>
    <t>Ban QLDA ĐTXD huyện Ea H'leo</t>
  </si>
  <si>
    <t>3192/QĐ-UBND, 30/10/2018</t>
  </si>
  <si>
    <r>
      <t xml:space="preserve">Thủy lợi Ea Gir, </t>
    </r>
    <r>
      <rPr>
        <sz val="9"/>
        <rFont val="Times New Roman"/>
        <family val="1"/>
      </rPr>
      <t>xã Ea Sin, huyện Krông Búk</t>
    </r>
  </si>
  <si>
    <t>Ban QLDA ĐTXD huyện  Kr. Búk</t>
  </si>
  <si>
    <t>3309/QĐ-UBND, 30/10/2018</t>
  </si>
  <si>
    <r>
      <t>Thủy lợi Mang Kuin</t>
    </r>
    <r>
      <rPr>
        <sz val="9"/>
        <rFont val="Times New Roman"/>
        <family val="1"/>
      </rPr>
      <t>, xã Bông Krang, huyện Lắk</t>
    </r>
  </si>
  <si>
    <t>Ban QLDA ĐTXD huyện Lắk</t>
  </si>
  <si>
    <t>2516/QĐ-UBND, 30/10/2018</t>
  </si>
  <si>
    <t>Trạm bơm Ea R’bin 2, xã Ea R’bin, huyện Lắk</t>
  </si>
  <si>
    <t>2517/QĐ-UBND, 30/10/2018</t>
  </si>
  <si>
    <t xml:space="preserve"> Công trình thủy lợi Dray Sáp (Trạm bơm Buôn Kốp), xã Dray Sáp, huyện Krông Ana </t>
  </si>
  <si>
    <t>BQLDA ĐTXD CT GT&amp;NNPTNT  tỉnh</t>
  </si>
  <si>
    <t>2889/QĐ-UBND 30/10/2018</t>
  </si>
  <si>
    <t>Thủy lợi Ea Mhưng, xã Yang Mao, huyện Krông Bông</t>
  </si>
  <si>
    <t>2703/QĐ-UBND, 30/10/2018</t>
  </si>
  <si>
    <t>Trạm bơm Đông sơn xã Hòa Hiệp, huyện Cư Kuin</t>
  </si>
  <si>
    <t>Ban QLDA ĐTXD huyện Cư Kuin</t>
  </si>
  <si>
    <t>1778/QĐ-UBND, 31/10/2018</t>
  </si>
  <si>
    <t>Kiên cố hóa kênh đập dâng Ea Né, xã Ea Bar, huyện Buôn Đôn</t>
  </si>
  <si>
    <t>3745/QĐ-UBND, 30/10/2018</t>
  </si>
  <si>
    <t>Nâng cấp, sửa chữa Hồ Buôn Jun 1, xã Ea Kuếh, huyện Cư M'gar</t>
  </si>
  <si>
    <t>806/QĐ-UBND, 26/10/2018</t>
  </si>
  <si>
    <t>Đường giao thông đến bốn (04) buôn đồng bào dân tộc thiểu số của xã Cư Prao (Buôn Zô, buôn Pa, buôn Năng, buôn Hoang), huyện M'Drắk</t>
  </si>
  <si>
    <t>Ban QLDA ĐTXD huyện  M'Drắk</t>
  </si>
  <si>
    <t xml:space="preserve"> 2782/QĐ-UBND, 25/10/2018</t>
  </si>
  <si>
    <t>Nâng cấp đập Ea Kar, thị trấn Ea Kar, huyện Ea Kar</t>
  </si>
  <si>
    <t>851/QĐ-UBND, 29/10/2018</t>
  </si>
  <si>
    <t>Kiên cố hóa kênh mương công trình thủy lợi Krông Kmar huyện Krông Bông – Hạng mục: Kênh N4-1 và kênh nối vào xi phông khối 6</t>
  </si>
  <si>
    <t>2700/QĐ-UBND, 30/10/2018</t>
  </si>
  <si>
    <t>Kiên cố hóa kênh Đập dâng Cây sung, xã Cuôr Knia, huyện buôn đôn</t>
  </si>
  <si>
    <t>3743/QĐ-UBND 30/10/2018</t>
  </si>
  <si>
    <t>Kênh tưới hồ Ea Rinh, xã Cuôr Đăng, huyện Cư M’gar</t>
  </si>
  <si>
    <t>807/QĐ-UBND, 26/10/2018</t>
  </si>
  <si>
    <t>2888/QĐ-UBND, 30/10/2018</t>
  </si>
  <si>
    <t>Hạng mục hồ Yên Ngựa</t>
  </si>
  <si>
    <t>Nâng cấp công trình thủy lợi Thiên Đường, xã Tân Hoà, huyện Buôn Đôn</t>
  </si>
  <si>
    <t>3051/QĐ-UBND, 31/10/2019</t>
  </si>
  <si>
    <t>Nâng cấp, cải tạo hệ thống kênh tưới cánh đồng mẫu lớn xã Ea Wer, huyện Buôn Đôn</t>
  </si>
  <si>
    <t>3053/QĐ-UBND, 31/10/2019</t>
  </si>
  <si>
    <t>Sửa chữa, nâng cấp An Thuận, xã Ea Tân, huyện Krông Năng</t>
  </si>
  <si>
    <t>3852/QĐ-UBND, 28/10/2019</t>
  </si>
  <si>
    <t>Đập thủy lợi C6, xã Phú Xuân, huyện Krông Năng</t>
  </si>
  <si>
    <t>3838/QĐ-UBND, 25/10/2019</t>
  </si>
  <si>
    <t>Thủy lợi Tân Đông, xã Ea Tóh, huyện Krông Năng</t>
  </si>
  <si>
    <t>3855/QĐ-UBND, 28/10/2019</t>
  </si>
  <si>
    <t>Nâng cấp, sửa chữa công trình đập Ea Gin, xã Cư Né, huyện Krông Búk</t>
  </si>
  <si>
    <t>Ban QLDA ĐTXD huyện  Krông Búk</t>
  </si>
  <si>
    <t>3356/QĐ-UBND, 30/10/2019</t>
  </si>
  <si>
    <t>Bê tông hóa hệ thống kênh mương tưới, tiêu từ thôn 4 đi thôn 12, xã Cư Ni, huyện Ea Kar</t>
  </si>
  <si>
    <t>858/QĐ-UBND, 28/10/2019</t>
  </si>
  <si>
    <t>Nâng cấp kênh mương công trình thủy lợi Buôn Ea Tir, xã Ea Kênh, huyện Krông Pắk</t>
  </si>
  <si>
    <t>3931/QĐ-UBND, 31/10/2019</t>
  </si>
  <si>
    <t>Kiên cố hóa kênh mương trạm bơm cánh đồng thôn 6 và thôn 7 xã Vụ Bổn, trạm bơm cánh đồng thôn 8 và thôn 11, xã Ea Uy, huyện Krông Pắc</t>
  </si>
  <si>
    <t>3932/QĐ-UBND, 31/10/2019</t>
  </si>
  <si>
    <t>Kiên cố hóa kênh mương Ea Uy  xã Hòa Tiến, huyện Krông Pắc</t>
  </si>
  <si>
    <t>3884/QĐ-UBND, 30/10/2019</t>
  </si>
  <si>
    <t>Nâng cấp Hồ 201, xã Cư Êbur, thành phố Buôn Ma Thuột</t>
  </si>
  <si>
    <t>8020/QĐ-UBND, 29/10/2019</t>
  </si>
  <si>
    <t>Nâng cấp công trình thủy lợi K'Dun xã Cư Êbur</t>
  </si>
  <si>
    <t>8019/QĐ-UBND, 29/10/2019</t>
  </si>
  <si>
    <t xml:space="preserve">Kiên cố hóa kênh mương và trạm bơm cánh đồng thôn 14, xã Ea Uy, huyện Krông Pắc </t>
  </si>
  <si>
    <t>3926/QĐ-UBND, 31/10/2019</t>
  </si>
  <si>
    <t>Định canh định cư cho đồng bào DTTS xã Ea Yiêng, huyện Krông Pắc</t>
  </si>
  <si>
    <t>3181/QĐ-UBND, 30/10/2019</t>
  </si>
  <si>
    <t>Công trình thủy lợi đập dâng Bàu Trẹt 1, xã Đắk Liêng, huyện Lắk</t>
  </si>
  <si>
    <t>2954/QĐ-UBND, 30/10/2019</t>
  </si>
  <si>
    <t>Hồ Ea Klar, xã Cư Mốt huyện Ea H'leo</t>
  </si>
  <si>
    <t>3459/QĐ-UBND, 31/10/2019</t>
  </si>
  <si>
    <t>Trạm bơm điện suối Cụt xã Đắk Liêng, huyện Lắk</t>
  </si>
  <si>
    <t>2955/QĐ-UBND, 30/10/2019</t>
  </si>
  <si>
    <t>Đập Sút Mrư, xã Cư Suê, huyện Cư M’gar</t>
  </si>
  <si>
    <t>827/QĐ-UBND, 21/10/2019</t>
  </si>
  <si>
    <t>Nâng cấp, sửa chữa đập thôn 7, xã Ea Kpam, huyện Cư M’gar</t>
  </si>
  <si>
    <t>875/QĐ-UBND, 30/10/2019</t>
  </si>
  <si>
    <t>Chống sạt lở sau khu dân cư Buôn Chàm A, xã Cư Đrăm, huyện Krông Bông</t>
  </si>
  <si>
    <t>4299/QĐ-UBND, 31/10/2019</t>
  </si>
  <si>
    <t>Hệ thống thoát nước khu trung tâm hành chính huyện Cư Kuin</t>
  </si>
  <si>
    <t>2212/QĐ-UBND, 27/7/2016; 2955/QĐ-UBND, 15/10/2019</t>
  </si>
  <si>
    <t>Quảng trường trung tâm thị xã Buôn Hồ</t>
  </si>
  <si>
    <t>2940/QĐ-UBND ngày 31/10/2018; 3311/QĐ-UBND ngày 05/12/2018</t>
  </si>
  <si>
    <t>Đầu tư xây dựng và chỉnh trang đô thị khu trung tâm văn hóa tỉnh</t>
  </si>
  <si>
    <t>Ban QLDA ĐTXD TP BMT</t>
  </si>
  <si>
    <t>Đường Hùng Vương nối dài (đoạn từ đường Kim Đồng, thị trấn Quảng Phú đến xã Ea Kpam), huyện Cư M'gar</t>
  </si>
  <si>
    <t>Chỉnh trang khuôn viên Bảo tàng tỉnh và Di tích Biệt Điện Bảo Đại</t>
  </si>
  <si>
    <t>Đường Hùng Vương (Đoạn từ đường Nguyễn Công Trứ đến đường Nguyễn Văn Cừ), TP Buôn Ma Thuột - Giai đoạn 1</t>
  </si>
  <si>
    <t>Ban QLDAĐTXD TP. BMT</t>
  </si>
  <si>
    <t>3182/QĐ-UBND ngày 31/10/2019</t>
  </si>
  <si>
    <t>Cải tạo, nâng cấp hệ thống thoát nước mưa đường Nguyễn Tất Thành (đoạn từ Đinh Tiên Hoàng đến Ngô Gia Tự), thành phố Buôn Ma Thuột</t>
  </si>
  <si>
    <t>Ban QLDA ĐTXD CTDD&amp;CN tỉnh</t>
  </si>
  <si>
    <t>ĐIỆN CÔNG NGHIỆP</t>
  </si>
  <si>
    <t>Hệ thống điện chiếu sáng nội thị trấn Buôn Trấp, huyện Krông Ana</t>
  </si>
  <si>
    <t>2077/QĐ-UBND, 31/10/2018</t>
  </si>
  <si>
    <t>Đường giao thông cụm Công nghiệp Ea Lê, huyện Ea Súp</t>
  </si>
  <si>
    <t>389/QĐ-UBND, 22/10/2019</t>
  </si>
  <si>
    <t>Đường giao thông trục chính trong cụm công nghiệp huyện M'Drắk</t>
  </si>
  <si>
    <t>Ban QLDA ĐTXD huyện M'Đrắk</t>
  </si>
  <si>
    <t>3133/QĐ-UBND, 31/10/2019</t>
  </si>
  <si>
    <t xml:space="preserve">Hệ thống cấp nước sạch khu công nghiệp Hòa Phú, xã Hòa Phú </t>
  </si>
  <si>
    <t>Ban QLDA ĐTXDCT DD&amp;CN tỉnh</t>
  </si>
  <si>
    <t>3179/QĐ-UBND, 30/10/2019</t>
  </si>
  <si>
    <t>Hệ thống nước sạch cho Tiểu đoàn 303/e584 BCH quân sự tỉnh</t>
  </si>
  <si>
    <t>2951/QĐ-UBND 31/10/2018</t>
  </si>
  <si>
    <t>Trụ sở làm việc Công an 48 xã trọng điểm phức tạp về an ninh trật tư trên địa bàn tỉnh Đắk Lắk</t>
  </si>
  <si>
    <t>3294/QĐ-UBND ngày 31/10/2019</t>
  </si>
  <si>
    <t>HẠ TẦNG DU LỊCH</t>
  </si>
  <si>
    <t>Xây dựng khán đài và kè mái thượng hồ sen, thị trấn Buôn Trấp, huyện Krông Ana</t>
  </si>
  <si>
    <t>Ban QLDAĐTXD huyện Kr. Ana</t>
  </si>
  <si>
    <t>2606/QĐ-UBND, 30/10/2019</t>
  </si>
  <si>
    <t>PHÁT THANH TRUYỀN HÌNH</t>
  </si>
  <si>
    <t>Cải tạo, nâng cấp Đài truyền thanh - Truyền hình huyện Lắk</t>
  </si>
  <si>
    <t>Ban QLDAĐTXD huyện Lắk</t>
  </si>
  <si>
    <t>2691/QĐ-UBND, 04/10/2019</t>
  </si>
  <si>
    <t>Quản lý nhà nước</t>
  </si>
  <si>
    <t>Trụ sở làm việc của các cơ quan chuyên môn thuộc UBND huyện Cư Kuin</t>
  </si>
  <si>
    <t>Ban QLDAĐTXD huyện Cư Kuin</t>
  </si>
  <si>
    <t>1629/QĐ-UBND ngày 29/10/2019</t>
  </si>
  <si>
    <t>Giáo dục và Đào tạo</t>
  </si>
  <si>
    <t>Trường Trung cấp Sư phạm Mầm non Đắk Lắk (giai đoạn II); hạng mục: Nhà lớp học Mầm non; Trung cấp, thư viện và phòng làm việc thuộc khối Mầm non</t>
  </si>
  <si>
    <t>Ban QLDA ĐTXD Dân dụng và CN tỉnh</t>
  </si>
  <si>
    <t>3176/QĐ-UBND, 31/10/2019</t>
  </si>
  <si>
    <t>Trường THPT Hồng Đức, TP Buôn Ma Thuột. Hạng mục Nhà Hiệu bộ</t>
  </si>
  <si>
    <t>8170/QĐ-UBND, 31/10/2019</t>
  </si>
  <si>
    <t>Trường THPT Phan Đăng Lưu, huyện Krông Buk. Hạng mục Nhà  Nhà đa chức năng.</t>
  </si>
  <si>
    <t>Ban QLDA ĐTXD huyện Krông Búk</t>
  </si>
  <si>
    <t>3354/QĐ-UBND, 30/10/2019</t>
  </si>
  <si>
    <t>Trường Cao đẳng y tế Đắk Lắk (GĐ 1)</t>
  </si>
  <si>
    <t>3177/QĐ-UBND, 31/10/2019</t>
  </si>
  <si>
    <t>Trường THCS  Nguyễn Khuyến, phường An Bình, thị xã Buôn Hồ -  Hạng mục: Nhà lớp học 12 phòng (02 nhà), nhà hiệu bộ, nhà lớp học bộ môn và thư viện, nhà đa chức năng, nhà bảo vệ, nhà vệ sinh, nhà để xe, nhà cầu nối, hạ tầng kỹ thuật và trang thiết bị</t>
  </si>
  <si>
    <t>Ban QLDA ĐTXD CT Dân dụng và CN tỉnh</t>
  </si>
  <si>
    <t>2905/QĐ-UBND ngày 31/10/2018</t>
  </si>
  <si>
    <t>Trường THPT Dân tộc nội trú Đam San (Giai đoạn 1)</t>
  </si>
  <si>
    <t>2948/QĐ-UBND 31/10/2018</t>
  </si>
  <si>
    <t>Trường THPT Lê Hồng Phong, xã Ea Phê, huyện Krông Pắc. Hạng mục: Xây dựng mới nhà đa chức năng, nhà hiệu bộ, nhà để xe, nhà vệ sinh; cải tạo nhà lớp học 03 phòng thành phòng hội đồng và hạ tầng kỹ thuật</t>
  </si>
  <si>
    <t>3536/QĐ-UBND huyện ngày 29/10/2018</t>
  </si>
  <si>
    <t>Trường THCS xã Cư Króa, huyện M'Đrắk. Hạng mục: Nhà lớp học 12 phòng, nhà hiệu bộ, nhà lớp học bộ môn, nhà đa năng, nhà bảo vệ,  nhà vệ sinh, nhà để xe, hạ tầng kỹ thuật và trang thiết bị</t>
  </si>
  <si>
    <t>M'ĐrắK</t>
  </si>
  <si>
    <t>2875QĐ-UBND ngày 30/10/2018</t>
  </si>
  <si>
    <t>Trường Trung học phổ thông Hùng Vương, huyện Krông Ana; hạng mục: Nhà lớp học và phòng học bộ môn</t>
  </si>
  <si>
    <t>2860/QĐ-UBND ngày 29/10/2018</t>
  </si>
  <si>
    <t>Trường THPT Nguyễn Trãi, xã Ea Drơng, huyện Cư M'gar - Hạng mục: Nhà lớp học 12 phòng, nhà hiệu bộ, nhà đa chức năng và sân đường nội bộ (NST 75%)</t>
  </si>
  <si>
    <t>2615/QĐ-UBND ngày 16/10/2018</t>
  </si>
  <si>
    <t>Trường THPT Dân tộc nội trú N'Trang Lơng (hạng mục: Nhà sinh hoạt văn hoá cộng đồng)</t>
  </si>
  <si>
    <t>2947/QĐ-UBND ngày 31/10/2018</t>
  </si>
  <si>
    <t>Nhà rèn luyện thân thể và hạ tầng kỹ thuật thuộc Trường Chính trị tỉnh Đắk Lắk</t>
  </si>
  <si>
    <t>2927/QĐ-UBND 31/10/2018</t>
  </si>
  <si>
    <t>Trường THPT Võ Văn Kiệt, xã Ea Khal, huyện Ea H'leo (GĐ 2)</t>
  </si>
  <si>
    <t>2949/QĐ-UBND ngày 31/10/2018</t>
  </si>
  <si>
    <t>Trường THPT Võ Nguyên Giáp, xã Ea Ô, huyện Ea Kar (GĐ1)</t>
  </si>
  <si>
    <t>2941/QĐ-UBND ngày 31/10/2018</t>
  </si>
  <si>
    <t>Y tế</t>
  </si>
  <si>
    <t>Mở rộng Bệnh viện đa khoa huyện Buôn Đôn. Hạng mục: Xây dựng mới khoa cấp cứu, khám đa khoa,cận lâm sàng, nhà bảo vệ, nhà cầu nối; Cải tạo sửa chữa khu nhà A, khu nhà D và hạ tầng kỹ thuật</t>
  </si>
  <si>
    <t>2944/QĐ-UBND, 31/10/2018</t>
  </si>
  <si>
    <t>Trung tâm y tế thị xã Buôn Hồ, tỉnh Đắk Lắk. Hạng mục: Nhà làm việc và hạ tầng kỹ thuật (NST 100%)</t>
  </si>
  <si>
    <t>2798/QĐ-UBND ngày 25/10/2018</t>
  </si>
  <si>
    <t>Đối ứng Ngân sách tỉnh</t>
  </si>
  <si>
    <t>Cấp nước sinh hoạt xã Krông Na</t>
  </si>
  <si>
    <t>2674/QĐ-UBND 20/9/2019</t>
  </si>
  <si>
    <t>Đầu tư xây dựng Cầu Cư Păm (Km21+050), Tỉnh lộ 9, huyện Krông Bông</t>
  </si>
  <si>
    <t>597/QĐ-UBND, 20/3/2019</t>
  </si>
  <si>
    <t>Các dự án ODA</t>
  </si>
  <si>
    <t>Biểu IIa</t>
  </si>
  <si>
    <t>Trụ sở làm việc Trung tâm phát triển quỹ đất tỉnh Đắk Lắk</t>
  </si>
  <si>
    <t>Đơn vị tính: triệu đồng</t>
  </si>
  <si>
    <t>Tiểu dự án cấp điện nông thôn từ lưới điện Quốc gia tỉnh Đắk Lắk giai đoạn 2018-2020</t>
  </si>
  <si>
    <t>Giai đoạn 2016-2020 nguồn vốn TPCP được cjaaps thuận 700.000 triệu đồng, trong đó đã bố trí 630.000 triệu đồng, phần còn thiếu sô với KH trung hạn vốn TPCP, Phòng  KTN tổng hợp vào nhu cầu vốn NST</t>
  </si>
  <si>
    <t>Số Quyết toán dự kiến 71,569 tỷ đồng</t>
  </si>
  <si>
    <t>Xây dựng khu vực tượng đài Bác Hồ với các cháu thiếu nhi (Giai đoạn 1)</t>
  </si>
  <si>
    <t>3236/QĐ-UBND 28/10/2016; 3833/QĐ-UBND 25/12/2019</t>
  </si>
  <si>
    <t>1840/QĐ-UBND ngày 13/8/2020</t>
  </si>
  <si>
    <t>744/QĐ-UBND, 08/4/2020</t>
  </si>
  <si>
    <t>493/QĐ-UBND, 11/3/2020</t>
  </si>
  <si>
    <t>291/QĐ-UBND, 13/02/2020</t>
  </si>
  <si>
    <t>Biểu mẫu III</t>
  </si>
  <si>
    <t>Thu tiền bán nhà thuộc sở hữu Nhà nước</t>
  </si>
  <si>
    <t>Chống sạt lở hệ thống đê bao Quảng Điền, H. Kr. Ana</t>
  </si>
  <si>
    <t>1245/QĐ-UBND, 19/5/2011</t>
  </si>
  <si>
    <t xml:space="preserve">Các dự án đầu tư từ vốn nước ngoài (vốn ODA và vốn vay ưu đãi của các nhà tài trợ) không giải ngân theo cơ chế tài chính trong nước </t>
  </si>
  <si>
    <t>Chương trình mục tiêu ứng phó biến đổi khí hậu và tăng trưởng xanh</t>
  </si>
  <si>
    <t>+</t>
  </si>
  <si>
    <t xml:space="preserve"> </t>
  </si>
  <si>
    <t>2961/QĐ-UBND ngày 31/10/2018; 1743/QĐ-UBND, 04/8/2020</t>
  </si>
  <si>
    <t>Trung tâm kỹ thuật phát thanh và truyền hình, thuộc Đài phát thanh và truyền hình tỉnh Đắk Lắk</t>
  </si>
  <si>
    <t>2014/QĐ-UBND ngày 11/8/2020</t>
  </si>
  <si>
    <t>Đường vào trường PTTH DTNT Nơ Trang Lơng</t>
  </si>
  <si>
    <t>80/QĐ-KHĐT 2/4/2010</t>
  </si>
  <si>
    <t>Nâng cấp, sửa chữa cơ sở vật chất, bổ sung trang thiết bị Cơ sở điều trị, cai nghiện ma túy tỉnh Đắk Lắk; Hạng mục: cải tạo, nâng cấp nhà ở học viên nam; Cải tạo, mở rộng nhà bệnh xá; Cải tạo, sửa chữa nhà ở học viên nữ; nhà mái che sân nhà ăn nam (khu B); hạ tầng kỹ thuật và bổ sung trang thiết bị</t>
  </si>
  <si>
    <t xml:space="preserve">BSMT CHO NGÂN SÁCH CẤP HUYỆN ĐẦU TƯ CƠ SỞ VẬT CHẤT TRƯỜNG HỌC THEO PHÂN CẤP </t>
  </si>
  <si>
    <t>Nâng cấp, sửa chữa công trình thủy lợi  Ea Tlit, xã Cư EaLang</t>
  </si>
  <si>
    <t>Bố trí thực hiện chính sách liên quan đến hỗ trợ doanh nghiệp</t>
  </si>
  <si>
    <t>Đường liên thôn Buôn Triết đi buôn Krông, xã Dur Kmăl, huyện Krông Ana</t>
  </si>
  <si>
    <t>UBND H. Kr ông Ana</t>
  </si>
  <si>
    <t>2755/QĐ-UBND, 20/9/2016; 3198/QĐ-UBND, 26/10/2016</t>
  </si>
  <si>
    <t>Cầu km8+830 - đường Ea Pil - Cư Prao</t>
  </si>
  <si>
    <t>1454/QĐ-UBND, 13/6/2011; 2460/QĐ-UBND, 30/8/2019</t>
  </si>
  <si>
    <t>Đường GT liên xã Ea Ral - Ea Sol</t>
  </si>
  <si>
    <t>1941/QĐ-UBND 27/7/2009; 1938/QĐ-UBND 03/8/2010; 4192/UBND-TH, 01/6/2017</t>
  </si>
  <si>
    <t>474/QĐ-UBND, 10/12/2012; 305/QĐ-UBND, 15/6/2018</t>
  </si>
  <si>
    <t>Đường giao thông từ trung tâm thị trấn Ea Sup đi xã Ea Bung</t>
  </si>
  <si>
    <t>Dừng</t>
  </si>
  <si>
    <t>Đường liên khối 6, phường Khánh Xuân, TP Buôn Ma Thuột</t>
  </si>
  <si>
    <t>1118/QĐ-UBND, 5/10/2010; 2890/QĐ-UBND, 18/10/2017</t>
  </si>
  <si>
    <t>Mở rộng, nâng cấp đường Y Ngông, đoạn từ  đường Mai Xuân Thưởng đến tỉnh lộ 1</t>
  </si>
  <si>
    <t>450/QĐ-KHĐT 10/2/2010; 2680/QĐ-UBND, 27/9/2017; 1186/QĐ-UBND, 26/5/2020</t>
  </si>
  <si>
    <t>Hệ thống xử lý nước thải thập trung cụm công nghiệp Tân An 1 và 2, TP. BMT</t>
  </si>
  <si>
    <t>2838/QĐ-UBND, 05/11/2010; 2410/QĐ-UBND, 18/10/2012</t>
  </si>
  <si>
    <t>63</t>
  </si>
  <si>
    <t>64</t>
  </si>
  <si>
    <t>65</t>
  </si>
  <si>
    <t>66</t>
  </si>
  <si>
    <t>Tổng cộng</t>
  </si>
  <si>
    <t>PHòng KTN</t>
  </si>
  <si>
    <t>Phòng KTĐN</t>
  </si>
  <si>
    <t>Phòng KGVX</t>
  </si>
  <si>
    <t xml:space="preserve">Các dự án chuyển tiếp </t>
  </si>
  <si>
    <t>Thực hiện các chương trình khác</t>
  </si>
  <si>
    <t xml:space="preserve">Chương trình mục tiêu quốc gia </t>
  </si>
  <si>
    <t>Cân đối ngân sách địa phương theo nguyên tắc, tiêu chí, định mức</t>
  </si>
  <si>
    <t>Phân chia</t>
  </si>
  <si>
    <t>Cấp tỉnh</t>
  </si>
  <si>
    <t>Khối tỉnh</t>
  </si>
  <si>
    <t>Ban QLDA ĐTXD Công trình dân dụng và công nghiệp</t>
  </si>
  <si>
    <t>Trung tâm Phát triển Quỹ đất - Sở Tài nguyên và Môi trường</t>
  </si>
  <si>
    <t>Các dự án  đầu tư phát triển đô thị, nông thôn có thu tiền sử dung đất</t>
  </si>
  <si>
    <t>Khối huyện, thị xã, thành phố</t>
  </si>
  <si>
    <t>TP. Buôn Ma Thuột</t>
  </si>
  <si>
    <t>Các huyện, thị xã</t>
  </si>
  <si>
    <t xml:space="preserve">DỰ KIẾN NGUỒN VỐN KẾ HOẠCH ĐẦU TƯ CÔNG NĂM 2021 </t>
  </si>
  <si>
    <t>Ngân sách địa phương</t>
  </si>
  <si>
    <t>2.1</t>
  </si>
  <si>
    <t>2.2</t>
  </si>
  <si>
    <t>1.1</t>
  </si>
  <si>
    <t>1.2</t>
  </si>
  <si>
    <t>1.3</t>
  </si>
  <si>
    <t xml:space="preserve">Dự kiến dành đầu tư XDCB năm 2021cấp tỉnh </t>
  </si>
  <si>
    <t>Cấp huyện</t>
  </si>
  <si>
    <t>(Kèm theo Công văn số             /SKHĐT-TH ngày     tháng 8 năm 2020 của Sở Kế hoạc và Đầu tư  tỉnh Đắk Lắk)</t>
  </si>
  <si>
    <t>Ngân sách trung ương</t>
  </si>
  <si>
    <t xml:space="preserve">Bố trí mởi mới các dự án </t>
  </si>
  <si>
    <t>Số vốn dự kiến bổ sung giai đoạn  2021-2025</t>
  </si>
  <si>
    <t>Nhu cầu khởi công mới</t>
  </si>
  <si>
    <t>Trích 2 quý: Quỹ phát triển và Quỹ đo đạc (40%)</t>
  </si>
  <si>
    <t xml:space="preserve">B </t>
  </si>
  <si>
    <t>Bằng với mức năm 2020</t>
  </si>
  <si>
    <t>Theo BC tại CV 2180/STC-QLNS  ngày 14/8/2020</t>
  </si>
  <si>
    <t>Năm 2021</t>
  </si>
  <si>
    <t>Giải ngân từ 1/1/2020 đến 31/7/2021</t>
  </si>
  <si>
    <t>Ước giải ngân từ 1/1/2020 đến 31/12/201</t>
  </si>
  <si>
    <t>Nhu cầu kế hoạch năm 2022</t>
  </si>
  <si>
    <t>Vốn ngân sách địa phương</t>
  </si>
  <si>
    <t>Vốn đầu tư trong cân đối ngân sách địa phương (không bao gồm đất, xổ số và bội chi)</t>
  </si>
  <si>
    <t>Bội chi ngân sách địa phương</t>
  </si>
  <si>
    <t>Nguồn vốn tiền thu sử dụng đất từ thu hồi tạm ứng của Đường Đông Tây, thành phố Buôn Ma Thuột và Hồ Thủy lợi Ea Tam, thành phố Buôn Ma Thuột</t>
  </si>
  <si>
    <t>Bố trí vốn cho các dự án hoàn thành, chuyển tiếp giai đoạn 2016-2020 chuyển sang</t>
  </si>
  <si>
    <t>Đã bố trí vốn đến hết kế hoạch năm 2021</t>
  </si>
  <si>
    <t>Giải ngân từ 01/01/2020 đến 31/7/2021</t>
  </si>
  <si>
    <t>Ước giải ngân từ 01/01/2020 đến 31/12/2021</t>
  </si>
  <si>
    <t>Dự kiến KH  năm 2022</t>
  </si>
  <si>
    <t xml:space="preserve">TÌNH HÌNH THỰC HIỆN KẾ HOẠCH ĐẦU TƯ VỐN NGÂN SÁCH TRUNG ƯƠNG ( VỐN TRONG NƯỚC) NĂM 2021 VÀ DỰ KIẾN KẾ HOẠCH NĂM 2022
 </t>
  </si>
  <si>
    <t xml:space="preserve">DANH MỤC DỰ ÁN </t>
  </si>
  <si>
    <t>Quốc phòng</t>
  </si>
  <si>
    <t>Giáo dục đào tạo và giáo dục nghề nghiệp</t>
  </si>
  <si>
    <t>Văn hóa, thông tin</t>
  </si>
  <si>
    <t>Các hoạt động kinh tế</t>
  </si>
  <si>
    <t>IV.1</t>
  </si>
  <si>
    <t>Nông nghiệp, lâm nghiệp, diêm nghiệp, thủy lợi và thủy sản</t>
  </si>
  <si>
    <t>IV.2</t>
  </si>
  <si>
    <t>Công nghiệp</t>
  </si>
  <si>
    <t>IV.3</t>
  </si>
  <si>
    <t>Giao thông</t>
  </si>
  <si>
    <t>Đường giao thông từ xã Ea Wer huyện Buôn Đôn đi xã Quảng Hiệp huyện Cư M'Gar</t>
  </si>
  <si>
    <t>IV.4</t>
  </si>
  <si>
    <t>Khu Công nghiệp và khu kinh tế</t>
  </si>
  <si>
    <t>IV.5</t>
  </si>
  <si>
    <t>Kho tàng</t>
  </si>
  <si>
    <t>IV.6</t>
  </si>
  <si>
    <t>Du lịch</t>
  </si>
  <si>
    <t>Xã hội</t>
  </si>
  <si>
    <t>2895b/QĐ-UBND 30/10/2015</t>
  </si>
  <si>
    <t>2894b/QĐ-UBND 30/10/2015</t>
  </si>
  <si>
    <t>1722b/QĐ-UBND, 31/7/2020</t>
  </si>
  <si>
    <t>2738/QĐ-UBND 13/11/2020; 215/QĐ-UBND, 26/01/2201</t>
  </si>
  <si>
    <t>Điều chỉnh giảm quy mô dự án</t>
  </si>
  <si>
    <t>Đang trình QT</t>
  </si>
  <si>
    <t>Các dự án hoàn thành, bàn giao, đưa vào sử dụng đến ngày 31/12/2021</t>
  </si>
  <si>
    <t>Các dự án dự kiến hoàn thành năm 2022</t>
  </si>
  <si>
    <t>Dự án dự kiến hoàn thành năm 2022</t>
  </si>
  <si>
    <t>Dự án hoàn thành, bàn giao, đưa vào sử dụng đến ngày 31/12/2021</t>
  </si>
  <si>
    <t>2729/QĐ-UBND, 29/9/2017; 1653/QĐ-UBND, 28/6/2019; 1674/QĐ-UBND, ngày 07/7/2021</t>
  </si>
  <si>
    <t>Các dự án khởi công mới năm 2022</t>
  </si>
  <si>
    <t>Dự án Cải tạo, nâng cấp tỉnh lộ 1 đoạn từ cầu Buôn Ky, thành phố Buôn Ma Thuột đến Km 49+00</t>
  </si>
  <si>
    <t>Buôn Đôn, TP.BMT</t>
  </si>
  <si>
    <t>10/NQ-HĐND, 24/4/2021</t>
  </si>
  <si>
    <t>Cải tạo, nâng cấp Tỉnh lộ 13, đoạn Km6+840 - Km25+300</t>
  </si>
  <si>
    <t xml:space="preserve">Nâng cấp, mở rộng Tỉnh lộ 2 đoạn Km6+431 - Km22+550 </t>
  </si>
  <si>
    <t>Cải tạo, nâng cấp Tỉnh lộ 12, đoạn Km15+500 - Km31+000</t>
  </si>
  <si>
    <t>Đường giao thông liên huyện Krông Năng đi Ea H'leo</t>
  </si>
  <si>
    <t>Cải tạo, nâng cấp đường giao thông liên huyện Cư M'gar - Ea Súp</t>
  </si>
  <si>
    <t>Đường giao thông từ ngã ba Quảng Đại, xã Ea Rốk  đi Quốc lộ 14C, huyện Ea Súp</t>
  </si>
  <si>
    <t>Đường giao thông liên huyện Cư M'gar - huyện Ea H'leo (đoạn từ xã Ea K'pam đi xã Ea Kuếh, huyện Cư M''Gar)</t>
  </si>
  <si>
    <t>Đường giao thông từ Ea Hồ đi Tam Giang, huyện Krông Năng</t>
  </si>
  <si>
    <t>Huyện Krông Pắc và huyện Krông Bông</t>
  </si>
  <si>
    <t xml:space="preserve"> Krông Ana</t>
  </si>
  <si>
    <t xml:space="preserve">Huyện Cư M'gar và huyện Ea Súp </t>
  </si>
  <si>
    <t>Xã Ea Kmút - Ea Ô, huyện Ea Kar và xã Vụ Bổn, huyện Krông Pắc</t>
  </si>
  <si>
    <t>huyện Cư M'gar</t>
  </si>
  <si>
    <t>08/NQ-HĐND ngày 19/3/2021</t>
  </si>
  <si>
    <t xml:space="preserve">Đường từ xã Krông Na-khu vực đồn biên phòng 749 ra biên giới, huyện Buôn Đôn  </t>
  </si>
  <si>
    <t>BCHBĐBP</t>
  </si>
  <si>
    <t>Y tế, dân số và gia đình</t>
  </si>
  <si>
    <t>TX B. Hồ</t>
  </si>
  <si>
    <t>Hệ thống trạm bơm và công trình thủy lợi Dur Kmăl, xã Dur Kmăl huyện Krông Ana, tỉnh Đắk Lắk</t>
  </si>
  <si>
    <t>Hồ chứa nước Ea Khít, xã Ea Bhốk, huyện Cư Kuin</t>
  </si>
  <si>
    <t>Hệ thống kênh và CTKC có F tưới &lt;150 ha (địa bàn tỉnh Đắk Lắk) thuộc dự án công trình thủy lợi hồ chứa nước Ia Mơr giai đoạn 2</t>
  </si>
  <si>
    <t>33/NQ-HĐND, 09/12/2020</t>
  </si>
  <si>
    <r>
      <t xml:space="preserve">Nâng cấp, mở rộng đường giao thông vào khu du lịch </t>
    </r>
    <r>
      <rPr>
        <sz val="10"/>
        <color rgb="FFFF0000"/>
        <rFont val="Times New Roman"/>
        <family val="1"/>
      </rPr>
      <t xml:space="preserve">cụm </t>
    </r>
    <r>
      <rPr>
        <sz val="10"/>
        <rFont val="Times New Roman"/>
        <family val="1"/>
      </rPr>
      <t>thác Dray Sáp Thượng và Dray Nur, xã Dray Sáp, huyện Krông Ana</t>
    </r>
  </si>
  <si>
    <t>Công nghệ thông tin</t>
  </si>
  <si>
    <t>Dự án xây dựng hạ tầng chuyển đổi số tỉnh Đắk Lắk giai đoạn 2021-2025 và định hướng đến năm 2030</t>
  </si>
  <si>
    <t>Dự án khởi công mới năm 2022</t>
  </si>
  <si>
    <t>Biểu 2</t>
  </si>
  <si>
    <t xml:space="preserve"> TÌNH HÌNH THỰC HIỆN VÀ GIẢI NGÂN CÁC NGUỒN VỐN ĐẦU TƯ XÂY DỰNG CƠ BẢN NĂM 2021 ĐẾN NGÀY  20/7/2021</t>
  </si>
  <si>
    <t xml:space="preserve">                                                                                                                                                                                                                    Đơn vị tính: triệu đồng</t>
  </si>
  <si>
    <t>NGUỒN VỐN ĐẦU TƯ</t>
  </si>
  <si>
    <t>KH 2021</t>
  </si>
  <si>
    <t xml:space="preserve">Thực hiện dự án đã  giao chi tiết </t>
  </si>
  <si>
    <t>Thực hiện dự án đã  giao chi tiết giao đầu năm</t>
  </si>
  <si>
    <t>Thực hiện dự án đã  giao chi tiết bổ sung</t>
  </si>
  <si>
    <t>Tổng giải ngân đến 13/7/2021</t>
  </si>
  <si>
    <t>Tỷ lệ giải ngân đến 13/7/2021</t>
  </si>
  <si>
    <t>Ngân sách tỉnh quản lý</t>
  </si>
  <si>
    <t>Bổ sung ngân sách huyện</t>
  </si>
  <si>
    <t>Giao đầu năm</t>
  </si>
  <si>
    <t xml:space="preserve">Giao bổ sung </t>
  </si>
  <si>
    <t xml:space="preserve">Tổng </t>
  </si>
  <si>
    <t>Giải ngân đến  13/7/2021</t>
  </si>
  <si>
    <t>Giải ngân đến  31/12/2020</t>
  </si>
  <si>
    <t>Tỷ lệ giải ngân đến 31/12/2020</t>
  </si>
  <si>
    <t>Giải ngân đến 31/12/2020</t>
  </si>
  <si>
    <t>chưa phân bổ</t>
  </si>
  <si>
    <t>NGUỒN NGÂN SÁCH ĐỊA PHƯƠNG (1+2+3+4+5)</t>
  </si>
  <si>
    <t>Trung ương cân đối vốn ĐTPT trong nước</t>
  </si>
  <si>
    <t>Đối ứng các dự án ODA</t>
  </si>
  <si>
    <t>Bố trí vốn cho các dự án  hoàn thành, chuyển tiếp</t>
  </si>
  <si>
    <t>Thu tiền sử dụng đất</t>
  </si>
  <si>
    <t>a. Ngân sách tỉnh</t>
  </si>
  <si>
    <t xml:space="preserve"> + Đo đạc, đăng ký quản lý đất đai</t>
  </si>
  <si>
    <t xml:space="preserve"> + Bổ sung Quỹ phát triển đất</t>
  </si>
  <si>
    <t>Quỹ bảo lãnh tín dụng cho doanh nghiệp vừa và nhỏ tỉnh Đắk Lắk</t>
  </si>
  <si>
    <t>Thực hiện chính sách khuyến khích doanh nghiệp đầu tư vào nông nghiệp, nông thôn trên địa bàn tỉnh theo NĐ 57/2018/NĐ-CP</t>
  </si>
  <si>
    <t xml:space="preserve"> + Đối ứng để thực hiện mục tiêu xây dựng nông thôn mới cho cấp huyện
</t>
  </si>
  <si>
    <t xml:space="preserve">Đối ứng Chương trình MTQG phát triển KTXH vùng đồng bào DTTS và miền núi </t>
  </si>
  <si>
    <t>Bổ sung có mục tiêu cho ngân sách cấp huyện để đầu tư xây dựng trường học theo phân cấp</t>
  </si>
  <si>
    <t>Bố trí dự phòng ngân sách tỉnh</t>
  </si>
  <si>
    <t>Bố trí cho các dự án mở mới năm 2021 đã đủ thủ tục đầu tư</t>
  </si>
  <si>
    <t>Bố trí thông báo sau cho các dự án dự kiến khởi công mới năm 2021 và các dự án dự kiến tăng tổng mức đầu tư và điều chỉnh cơ cấu vốn</t>
  </si>
  <si>
    <t>Thông báo sau</t>
  </si>
  <si>
    <t>b. Ngân sách huyện, thành phố, trong đó:</t>
  </si>
  <si>
    <t xml:space="preserve"> + Thực hiện các dự án đầu tư</t>
  </si>
  <si>
    <t xml:space="preserve">Nguồn thu từ xổ số kiến thiết </t>
  </si>
  <si>
    <t>Bố trí đầu tư cho các dự án hoàn thành, chuyển tiếp (giáo dục đào tạo, Y tế, xã hội)</t>
  </si>
  <si>
    <t>Bố trí đối ứng cho Chương trình mục tiêu giảm nghèo bền vững</t>
  </si>
  <si>
    <t>Đối ứng để thực hiện mục tiêu xây dựng nông thôn mới cho cấp huyện (tối thiểu 10% vốn XSKT)</t>
  </si>
  <si>
    <t>Thu từ bán tài sản sở hữu Nhà nước</t>
  </si>
  <si>
    <t xml:space="preserve">NGUỒN VỐN NS TRUNG ƯƠNG </t>
  </si>
  <si>
    <t>Chương trình mục tiêu</t>
  </si>
  <si>
    <t xml:space="preserve">Chương trình phát triển KTXH vùng </t>
  </si>
  <si>
    <t>Chương trình mục tiêu phát triển Văn hóa</t>
  </si>
  <si>
    <t xml:space="preserve">Chương trình mục tiêu phát triển lâm nghiệp bền vững </t>
  </si>
  <si>
    <t>Các dự án không thuộc các chương trình mục tiêu quy định tại Nghị quyết 1023/NQ-UBTVQH13 và Quyết định 40/2015/QĐ-TTg (3)</t>
  </si>
  <si>
    <t>Bổ sung kế hoạch (Đường Đông Tây)</t>
  </si>
  <si>
    <t xml:space="preserve">Nâng cấp, sửa chữa cơ sở vật chất, bổ sung trang thiết bị Cơ sở Điều trị, cai nghiện ma túy </t>
  </si>
  <si>
    <t xml:space="preserve">Vốn Chương trình MTQG </t>
  </si>
  <si>
    <t>3.1</t>
  </si>
  <si>
    <t>Chương trình MTQG giảm nghèo bền vững</t>
  </si>
  <si>
    <t>Chương trình MTQG xây dựng nông thôn mới</t>
  </si>
  <si>
    <t>3.2</t>
  </si>
  <si>
    <t>Chương trình MTQG Giảm nghèo bền vững</t>
  </si>
  <si>
    <t>Dự phòng NSTW</t>
  </si>
  <si>
    <t>413/QĐ-UBND ngày 19/02/2021</t>
  </si>
  <si>
    <t>Dự án hỗ trợ phát triển khu vực biên giới - Tiểu dự án tại tỉnh Đắk Lắk</t>
  </si>
  <si>
    <t>Danh mục dự án hoàn thành  năm 2022</t>
  </si>
  <si>
    <t>3758/QĐ-UBND ngày 31/12/2015</t>
  </si>
  <si>
    <t>Dự án mở rộng hệ thống thoát nước mưa, nước thải và đấu nối hộ gia đình Tp. Buôn Ma Thuột</t>
  </si>
  <si>
    <t>615/QĐ-UBND ngày 17/3/2017</t>
  </si>
  <si>
    <t>Dự án Tăng cường quản lý đất đai và cơ sở dữ liệu đất đai</t>
  </si>
  <si>
    <t>Các dự án dự kiến hoàn thành sau năm 2022</t>
  </si>
  <si>
    <t>Lĩnh vực môi trường</t>
  </si>
  <si>
    <t>1219/QĐ-UBND ngày 21/5/2021</t>
  </si>
  <si>
    <t>Dự án Tăng cường khả năng chống chịu của nông nghiệp quy mô nhỏ với an ninh nguồn nước do biến đổi khí hậu khu vực Tây Nguyên và Nam Trung Bộ</t>
  </si>
  <si>
    <t>770/QĐ-UBND ngày 8/4/2019</t>
  </si>
  <si>
    <t>Dự án Nâng cao hiệu quả sử dụng nước cho các tỉnh bị ảnh hưởng bởi hạn hán WEIDAP/ADB8  (Tiểu dự án nâng cấp, xây dựng hệ thống thủy lợi phục vụ nước tưới cho cây trồng cạn tỉnh Đắk Lắk)</t>
  </si>
  <si>
    <t xml:space="preserve"> 4638/QĐ-BNN-HTQT ngày 09/11/2015</t>
  </si>
  <si>
    <t xml:space="preserve">Dự án sữa chữa và nâng cao an toàn đập </t>
  </si>
  <si>
    <t>409/QĐ-UBND, 18/02/2021</t>
  </si>
  <si>
    <t>Dự án Chuyển đổi nông nghiệp bền vững (VnSat)</t>
  </si>
  <si>
    <t xml:space="preserve">Chương trình mở rộng quy mô vệ sinh và nước sạch nông thôn dựa trên kết quả </t>
  </si>
  <si>
    <t>a</t>
  </si>
  <si>
    <t>Trong đó: thu hồi các khoản vốn ứng trước</t>
  </si>
  <si>
    <t xml:space="preserve">Vốn nước ngoài (vốn NSTW) </t>
  </si>
  <si>
    <t>Ước giải ngân kế hoạch năm 2021 từ 1/1/2021 đến 31/12/2021</t>
  </si>
  <si>
    <t>Ước giải ngân kế hoạch năm 2021 từ 1/1/2021 đến 31/7/2021</t>
  </si>
  <si>
    <t>Ngày kết thúc Hiệp định</t>
  </si>
  <si>
    <t>Đầu tư xây dựng và chỉnh trang đô thị khu trung tâm văn hóa tỉnh tỉnh Đắk Lắk (giai đoạn 2)</t>
  </si>
  <si>
    <t>\ư</t>
  </si>
  <si>
    <t>Vốn trong nước bố trí theo ngành, lĩnh vực</t>
  </si>
  <si>
    <t>Biểu  1</t>
  </si>
  <si>
    <t>Bố trí vốn cho dự án chuyển tiếp từ giai đoạn 2016-2020 chuyển sang</t>
  </si>
  <si>
    <t>Trong đó: Mở mới dự án trọng điểm, dự án có tính liên kết vùng, đường ven biển</t>
  </si>
  <si>
    <t>Biểu 3</t>
  </si>
  <si>
    <t xml:space="preserve">Ban QLDA ĐTXD Công trình GT và NNPTNT tỉnh </t>
  </si>
  <si>
    <t>3649/QĐ-UBND ngày 24/12/2021</t>
  </si>
  <si>
    <t>3648/QĐ-UBND ngày 24/12/2021</t>
  </si>
  <si>
    <t>Cải tạo, nâng cấp Tỉnh lộ 13, đoạn Km6+840 - Km25+00</t>
  </si>
  <si>
    <t>3037/QĐ-UBND ngày 03/11/2021</t>
  </si>
  <si>
    <t xml:space="preserve">Ban QLDA ĐTXD Công trình DD vàCN tỉnh </t>
  </si>
  <si>
    <t>2021-2025</t>
  </si>
  <si>
    <t>Sở Thông tin và Truyền thông</t>
  </si>
  <si>
    <t>Bộ Chỉ huy BĐBP tỉnh</t>
  </si>
  <si>
    <t>Cư M'Gar</t>
  </si>
  <si>
    <t>Chi tiết tại biểu 3</t>
  </si>
  <si>
    <t xml:space="preserve">DANH MỤC DỰ ÁN KẾ HOẠCH ĐẦU TƯ VỐN NGÂN SÁCH TRUNG ƯƠNG ( VỐN TRONG NƯỚC) KẾ HOẠCH NĂM 2022 (BỐ TRÍ VỐN CHUẨN BỊ ĐẦU TƯ
 </t>
  </si>
  <si>
    <t>08/NQ-HĐND ngày 19/3/2021; 2645/QĐ-UBND ngày 24/9/2021</t>
  </si>
  <si>
    <t>(Kèm theo Tờ trình số             /TTr-SKHĐT  ngày     tháng 12  năm 2021 của Sở Kế hoạch và Đầu tư  tỉnh Đắk Lắk)</t>
  </si>
  <si>
    <t>TỔNG HỢP KẾ HOẠCH ĐẦU TƯ CÔNG NĂM 2022 NGUỒN VỐN NGÂN SÁCH TRUNG ƯƠNG</t>
  </si>
  <si>
    <t>2738/QĐ-UBND 13/11/2020; 215/QĐ-UBND, 26/01/2021</t>
  </si>
  <si>
    <t>Kế hoạch  năm 2022</t>
  </si>
  <si>
    <t xml:space="preserve">DANH MỤC CÁC DỰ ÁN BỐ TRÍ KẾ HOẠCH ĐẦU TƯ VỐN NGÂN SÁCH TRUNG ƯƠNG ( VỐN TRONG NƯỚC) NĂM 2022
 </t>
  </si>
  <si>
    <t>DANH MỤC CÁC DỰ ÁN BỐ TRÍ  KẾ HOẠCH ĐẦU TƯ VỐN NGÂN SÁCH TRUNG ƯƠNG (VỐN NƯỚC NGOÀI)  NĂM 2022</t>
  </si>
  <si>
    <t>Kế hoạch năm 2022</t>
  </si>
  <si>
    <t>III.1</t>
  </si>
  <si>
    <t>III.2</t>
  </si>
  <si>
    <t>III.3</t>
  </si>
  <si>
    <t>DANH MỤC DỰ ÁN KẾ HOẠCH ĐẦU TƯ VỐN NGÂN SÁCH TRUNG ƯƠNG ( VỐN TRONG NƯỚC) KẾ HOẠCH NĂM 2022 (THÔNG BÁO SAU)</t>
  </si>
  <si>
    <t>Biểu 2a</t>
  </si>
  <si>
    <t>Biểu 2c</t>
  </si>
  <si>
    <t>Kế hoạch năm 2022 (Vốn chuẩn bị đầu tư)</t>
  </si>
  <si>
    <t>Kế hoạch năm 2022</t>
  </si>
  <si>
    <t xml:space="preserve">Tổng số </t>
  </si>
  <si>
    <t>Trong đó: thu hồi ứng trước</t>
  </si>
  <si>
    <t>Khởi công mới năm 2022</t>
  </si>
  <si>
    <t>Thông báo sau các dự án chưa đủ thủ tục đầu tư</t>
  </si>
  <si>
    <t>Bố trí vốn chuẩn bị đầu tư</t>
  </si>
  <si>
    <t>Chi tiết tại biểu 2a</t>
  </si>
  <si>
    <t>Chi tiết tại biểu 2b</t>
  </si>
  <si>
    <t>Chi tiết tại biểu 2c</t>
  </si>
  <si>
    <t>36/NQ-HĐND ngày 13/8/2021</t>
  </si>
  <si>
    <t>727/QĐ-TTg ngày 28/4/2016; 770/QĐ-UBND, 08/4/2019; 06/QĐ-UBND, 03/01/2019</t>
  </si>
  <si>
    <t xml:space="preserve"> 4638/QĐ-BNN-HTQT ngày 09/11/2015; 2309/QĐ-UBND ngày 21/9/2018; 1924/QĐ-UBND ngày
21/8/2020 </t>
  </si>
  <si>
    <t>3850/QĐ-UBND ngày 31/12/2021</t>
  </si>
  <si>
    <t>3851/QĐ-UBND ngày 31/12/2021</t>
  </si>
  <si>
    <t>3847/QĐ-UBND, ngày 31/12/2021</t>
  </si>
  <si>
    <t>3 huyện</t>
  </si>
  <si>
    <t>Sở KHĐT</t>
  </si>
  <si>
    <t>Sở NN&amp;PTNT</t>
  </si>
  <si>
    <t>Sở TN&amp;MT</t>
  </si>
  <si>
    <t>Ban QLDA ĐT XDCT GT và NN PTNT tỉnh</t>
  </si>
  <si>
    <t>DANNH MỤC BỐ TRÍ KẾ HOẠCH ĐẦU TƯ VỐN NGÂN SÁCH TRUNG ƯƠNG (VỐN NƯỚC NGOÀI) NĂM 2022</t>
  </si>
  <si>
    <t>Hợp phần 1: Cấp nước nông thôn</t>
  </si>
  <si>
    <t>Tiểu HP 1: Cấp nước cho cộng đồng dân cư</t>
  </si>
  <si>
    <t>Tiểu HP 2: Cấp nước và vệ sinh cho trường học</t>
  </si>
  <si>
    <t>Hợp phần 2: Vệ sinh nông thôn</t>
  </si>
  <si>
    <t>Tiểu HP 2: Cấp nước và vệ sinh cho trạm y tế</t>
  </si>
  <si>
    <t>Sở NN&amp;PTNT; Sở GD&amp;ĐT; Sở Y tế</t>
  </si>
  <si>
    <t>KH đầu tư trung hạn giai đoạn 2021-2025</t>
  </si>
  <si>
    <t>TTCX Krông Na - Ea Huar, H. Buôn Đôn</t>
  </si>
  <si>
    <t>TTCX Bông Krang - Yang Tao, H. Lắk</t>
  </si>
  <si>
    <t>TTCX  Ea Rôk - Ea Lê, huyện Ea Súp</t>
  </si>
  <si>
    <t>TTCX Dur Kmal - Băng Adrênh, huyện Krông Ana</t>
  </si>
  <si>
    <t>2.3</t>
  </si>
  <si>
    <t>2.4</t>
  </si>
  <si>
    <t>2.5</t>
  </si>
  <si>
    <t>UBND H. Buôn Đôn</t>
  </si>
  <si>
    <t>Kr .Ana</t>
  </si>
  <si>
    <t>Sở Giáo dục và Đào tạo</t>
  </si>
  <si>
    <t>Biểu 2b</t>
  </si>
  <si>
    <t>3853/QĐ-UBND ngày 31/12/2021</t>
  </si>
  <si>
    <t>3865/QĐ-UBND ngày 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</si>
</sst>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 _₫"/>
    <numFmt numFmtId="171" formatCode="#,##0_ ;\-#,##0\ "/>
    <numFmt numFmtId="172" formatCode="_(* #,##0_);_(* \(#,##0\);_(* &quot;-&quot;??_);_(@_)"/>
    <numFmt numFmtId="173" formatCode="#,##0.000"/>
    <numFmt numFmtId="174" formatCode="00000"/>
    <numFmt numFmtId="175" formatCode="_(* #,##0.000_);_(* \(#,##0.000\);_(* &quot;-&quot;??_);_(@_)"/>
    <numFmt numFmtId="176" formatCode="#,##0.0\ _₫"/>
    <numFmt numFmtId="177" formatCode="#,##0.000\ _₫"/>
    <numFmt numFmtId="178" formatCode="_-* #,##0.00\ _V_N_D_-;\-* #,##0.00\ _V_N_D_-;_-* &quot;-&quot;??\ _V_N_D_-;_-@_-"/>
    <numFmt numFmtId="179" formatCode="&quot;€&quot;\ #,##0;[Red]&quot;€&quot;\ \-#,##0"/>
    <numFmt numFmtId="180" formatCode="_ * #,##0_ ;_ * \-#,##0_ ;_ * &quot;-&quot;_ ;_ @_ "/>
    <numFmt numFmtId="181" formatCode="_ * #,##0.00_ ;_ * \-#,##0.00_ ;_ * &quot;-&quot;??_ ;_ @_ "/>
    <numFmt numFmtId="182" formatCode="#,##0.0"/>
    <numFmt numFmtId="183" formatCode="_-* #,##0.00_-;\-* #,##0.00_-;_-* &quot;-&quot;??_-;_-@_-"/>
    <numFmt numFmtId="184" formatCode="_-* #,##0_-;\-* #,##0_-;_-* &quot;-&quot;??_-;_-@_-"/>
    <numFmt numFmtId="185" formatCode="_(* #,##0.0000_);_(* \(#,##0.0000\);_(* &quot;-&quot;??_);_(@_)"/>
    <numFmt numFmtId="186" formatCode="_(* #,##0.000000_);_(* \(#,##0.000000\);_(* &quot;-&quot;??_);_(@_)"/>
    <numFmt numFmtId="187" formatCode="0.000"/>
    <numFmt numFmtId="188" formatCode="0.0"/>
    <numFmt numFmtId="189" formatCode="0.00000"/>
    <numFmt numFmtId="190" formatCode="0.0000"/>
    <numFmt numFmtId="191" formatCode="#,##0.0000"/>
    <numFmt numFmtId="192" formatCode="_-* #,##0\ &quot;€&quot;_-;\-* #,##0\ &quot;€&quot;_-;_-* &quot;-&quot;\ &quot;€&quot;_-;_-@_-"/>
    <numFmt numFmtId="193" formatCode="_(* #.##0.00_);_(* \(#.##0.00\);_(* &quot;-&quot;??_);_(@_)"/>
    <numFmt numFmtId="194" formatCode="#,##0.00;[Red]#,##0.00"/>
    <numFmt numFmtId="195" formatCode="&quot;£&quot;#,##0;\-&quot;£&quot;#,##0"/>
    <numFmt numFmtId="196" formatCode="&quot;£&quot;#,##0;[Red]\-&quot;£&quot;#,##0"/>
    <numFmt numFmtId="197" formatCode="_-&quot;£&quot;* #,##0_-;\-&quot;£&quot;* #,##0_-;_-&quot;£&quot;* &quot;-&quot;_-;_-@_-"/>
    <numFmt numFmtId="198" formatCode="_-* #,##0_-;\-* #,##0_-;_-* &quot;-&quot;_-;_-@_-"/>
    <numFmt numFmtId="199" formatCode="_-&quot;£&quot;* #,##0.00_-;\-&quot;£&quot;* #,##0.00_-;_-&quot;£&quot;* &quot;-&quot;??_-;_-@_-"/>
    <numFmt numFmtId="200" formatCode="_-&quot;$&quot;* #,##0_-;\-&quot;$&quot;* #,##0_-;_-&quot;$&quot;* &quot;-&quot;_-;_-@_-"/>
    <numFmt numFmtId="201" formatCode="_-&quot;$&quot;* #,##0.00_-;\-&quot;$&quot;* #,##0.00_-;_-&quot;$&quot;* &quot;-&quot;??_-;_-@_-"/>
    <numFmt numFmtId="202" formatCode="\$#,##0\ ;\(\$#,##0\)"/>
    <numFmt numFmtId="203" formatCode="&quot;\&quot;#,##0;[Red]&quot;\&quot;&quot;\&quot;\-#,##0"/>
    <numFmt numFmtId="204" formatCode="&quot;\&quot;#,##0.00;[Red]&quot;\&quot;&quot;\&quot;&quot;\&quot;&quot;\&quot;&quot;\&quot;&quot;\&quot;\-#,##0.00"/>
    <numFmt numFmtId="205" formatCode="0.0%"/>
    <numFmt numFmtId="206" formatCode="#,##0.000_);\(#,##0.000\)"/>
    <numFmt numFmtId="207" formatCode="#"/>
    <numFmt numFmtId="208" formatCode="#,##0.000_ "/>
    <numFmt numFmtId="209" formatCode="#,##0\ &quot;F&quot;;[Red]\-#,##0\ &quot;F&quot;"/>
    <numFmt numFmtId="210" formatCode="#,##0.00\ &quot;F&quot;;\-#,##0.00\ &quot;F&quot;"/>
    <numFmt numFmtId="211" formatCode="#,##0.00\ &quot;F&quot;;[Red]\-#,##0.00\ &quot;F&quot;"/>
    <numFmt numFmtId="212" formatCode="_-* #,##0\ &quot;F&quot;_-;\-* #,##0\ &quot;F&quot;_-;_-* &quot;-&quot;\ &quot;F&quot;_-;_-@_-"/>
    <numFmt numFmtId="213" formatCode="_-* #,##0.00\ &quot;F&quot;_-;\-* #,##0.00\ &quot;F&quot;_-;_-* &quot;-&quot;??\ &quot;F&quot;_-;_-@_-"/>
    <numFmt numFmtId="214" formatCode="&quot;SFr.&quot;\ #,##0.00;[Red]&quot;SFr.&quot;\ \-#,##0.00"/>
    <numFmt numFmtId="215" formatCode="_ &quot;SFr.&quot;\ * #,##0_ ;_ &quot;SFr.&quot;\ * \-#,##0_ ;_ &quot;SFr.&quot;\ * &quot;-&quot;_ ;_ @_ "/>
    <numFmt numFmtId="216" formatCode="0.000_)"/>
    <numFmt numFmtId="217" formatCode=";;"/>
    <numFmt numFmtId="218" formatCode="&quot;Rp&quot;#,##0_);[Red]\(&quot;Rp&quot;#,##0\)"/>
    <numFmt numFmtId="219" formatCode="#,##0\ &quot;$&quot;_);[Red]\(#,##0\ &quot;$&quot;\)"/>
    <numFmt numFmtId="220" formatCode="&quot;$&quot;###,0&quot;.&quot;00_);[Red]\(&quot;$&quot;###,0&quot;.&quot;00\)"/>
    <numFmt numFmtId="221" formatCode="#\ ###\ ##0.0"/>
    <numFmt numFmtId="222" formatCode="#\ ###\ ###\ .00"/>
    <numFmt numFmtId="223" formatCode="#\ ###\ ###"/>
    <numFmt numFmtId="224" formatCode="&quot;$&quot;#,##0.00"/>
    <numFmt numFmtId="225" formatCode="_ &quot;\&quot;* #,##0_ ;_ &quot;\&quot;* \-#,##0_ ;_ &quot;\&quot;* &quot;-&quot;_ ;_ @_ "/>
    <numFmt numFmtId="226" formatCode="_-* #,##0\ _F_-;\-* #,##0\ _F_-;_-* &quot;-&quot;\ _F_-;_-@_-"/>
    <numFmt numFmtId="227" formatCode="#,##0.00\ \ \ \ "/>
    <numFmt numFmtId="228" formatCode="_ &quot;R&quot;\ * #,##0_ ;_ &quot;R&quot;\ * \-#,##0_ ;_ &quot;R&quot;\ * &quot;-&quot;_ ;_ @_ "/>
    <numFmt numFmtId="229" formatCode="&quot;¡Ì&quot;#,##0;[Red]\-&quot;¡Ì&quot;#,##0"/>
    <numFmt numFmtId="230" formatCode="_ * #.##._ ;_ * \-#.##._ ;_ * &quot;-&quot;??_ ;_ @_ⴆ"/>
    <numFmt numFmtId="231" formatCode="#,##0.0_);\(#,##0.0\)"/>
    <numFmt numFmtId="232" formatCode="0.0%;\(0.0%\)"/>
    <numFmt numFmtId="233" formatCode="_ * #,##0.00_)&quot;£&quot;_ ;_ * \(#,##0.00\)&quot;£&quot;_ ;_ * &quot;-&quot;??_)&quot;£&quot;_ ;_ @_ "/>
    <numFmt numFmtId="234" formatCode="&quot;\&quot;#,##0;[Red]\-&quot;\&quot;#,##0"/>
    <numFmt numFmtId="235" formatCode="&quot;\&quot;#,##0.00;\-&quot;\&quot;#,##0.00"/>
    <numFmt numFmtId="236" formatCode="_-* ###,0&quot;.&quot;00_-;\-* ###,0&quot;.&quot;00_-;_-* &quot;-&quot;??_-;_-@_-"/>
    <numFmt numFmtId="237" formatCode="_-* #,##0.00\ _F_-;\-* #,##0.00\ _F_-;_-* &quot;-&quot;??\ _F_-;_-@_-"/>
    <numFmt numFmtId="238" formatCode="_(&quot;$&quot;\ * #,##0_);_(&quot;$&quot;\ * \(#,##0\);_(&quot;$&quot;\ * &quot;-&quot;_);_(@_)"/>
    <numFmt numFmtId="239" formatCode="&quot;SFr.&quot;\ #,##0.00;&quot;SFr.&quot;\ \-#,##0.00"/>
    <numFmt numFmtId="240" formatCode="_-* #,##0\ _F_-;\-* #,##0\ _F_-;_-* &quot;-&quot;??\ _F_-;_-@_-"/>
    <numFmt numFmtId="241" formatCode="#,##0_);\-#,##0_)"/>
    <numFmt numFmtId="242" formatCode="#,##0.00_);\-#,##0.00_)"/>
    <numFmt numFmtId="243" formatCode="&quot;$&quot;#,##0;\-&quot;$&quot;#,##0"/>
    <numFmt numFmtId="244" formatCode="&quot;$&quot;#,##0;[Red]\-&quot;$&quot;#,##0"/>
    <numFmt numFmtId="245" formatCode="_-&quot;VND&quot;* #,##0_-;\-&quot;VND&quot;* #,##0_-;_-&quot;VND&quot;* &quot;-&quot;_-;_-@_-"/>
    <numFmt numFmtId="246" formatCode="#,##0\ &quot;$&quot;;\-#,##0\ &quot;$&quot;"/>
    <numFmt numFmtId="247" formatCode="#,##0.00\ \ "/>
    <numFmt numFmtId="248" formatCode="#,##0\ &quot;$&quot;_);\(#,##0\ &quot;$&quot;\)"/>
    <numFmt numFmtId="249" formatCode="#,##0.00\ &quot;FB&quot;;[Red]\-#,##0.00\ &quot;FB&quot;"/>
    <numFmt numFmtId="250" formatCode="_-* #,##0\ _F_B_-;\-* #,##0\ _F_B_-;_-* &quot;-&quot;\ _F_B_-;_-@_-"/>
    <numFmt numFmtId="251" formatCode="_(&quot;Rp&quot;* #,##0.00_);_(&quot;Rp&quot;* \(#,##0.00\);_(&quot;Rp&quot;* &quot;-&quot;??_);_(@_)"/>
    <numFmt numFmtId="252" formatCode="#.##00"/>
    <numFmt numFmtId="253" formatCode="&quot;\&quot;#,##0.00;[Red]&quot;\&quot;\-#,##0.00"/>
    <numFmt numFmtId="254" formatCode="&quot;\&quot;#,##0;[Red]&quot;\&quot;\-#,##0"/>
    <numFmt numFmtId="255" formatCode="_(\§\g\ #,##0_);_(\§\g\ \(#,##0\);_(\§\g\ &quot;-&quot;??_);_(@_)"/>
    <numFmt numFmtId="256" formatCode="_(\§\g\ #,##0_);_(\§\g\ \(#,##0\);_(\§\g\ &quot;-&quot;_);_(@_)"/>
    <numFmt numFmtId="257" formatCode="\§\g#,##0_);\(\§\g#,##0\)"/>
    <numFmt numFmtId="258" formatCode="_-* #,##0.0\ _F_-;\-* #,##0.0\ _F_-;_-* &quot;-&quot;??\ _F_-;_-@_-"/>
    <numFmt numFmtId="259" formatCode="_ * #,##0.00_)_d_ ;_ * \(#,##0.00\)_d_ ;_ * &quot;-&quot;??_)_d_ ;_ @_ "/>
    <numFmt numFmtId="260" formatCode="&quot;€&quot;###,0&quot;.&quot;00_);\(&quot;€&quot;###,0&quot;.&quot;00\)"/>
    <numFmt numFmtId="261" formatCode="_(&quot;€&quot;* #,##0_);_(&quot;€&quot;* \(#,##0\);_(&quot;€&quot;* &quot;-&quot;_);_(@_)"/>
    <numFmt numFmtId="262" formatCode="0.00000000"/>
    <numFmt numFmtId="263" formatCode="_-* ###,0&quot;.&quot;00\ _F_B_-;\-* ###,0&quot;.&quot;00\ _F_B_-;_-* &quot;-&quot;??\ _F_B_-;_-@_-"/>
    <numFmt numFmtId="264" formatCode="&quot;\&quot;#,##0;&quot;\&quot;\-#,##0"/>
    <numFmt numFmtId="265" formatCode="_-* #,##0\ _m_k_-;\-* #,##0\ _m_k_-;_-* &quot;-&quot;\ _m_k_-;_-@_-"/>
    <numFmt numFmtId="266" formatCode="_(* ###,0&quot;.&quot;00_);_(* \(###,0&quot;.&quot;00\);_(* &quot;-&quot;??_);_(@_)"/>
    <numFmt numFmtId="267" formatCode="_-&quot;€&quot;* #,##0_-;\-&quot;€&quot;* #,##0_-;_-&quot;€&quot;* &quot;-&quot;_-;_-@_-"/>
    <numFmt numFmtId="268" formatCode="#.\ ##0"/>
    <numFmt numFmtId="269" formatCode="#.00\ ##0"/>
    <numFmt numFmtId="270" formatCode="0.00000000000E+00;\?"/>
    <numFmt numFmtId="271" formatCode="_-&quot;ñ&quot;* #,##0_-;\-&quot;ñ&quot;* #,##0_-;_-&quot;ñ&quot;* &quot;-&quot;_-;_-@_-"/>
    <numFmt numFmtId="272" formatCode="_-* #,##0\ &quot;$&quot;_-;\-* #,##0\ &quot;$&quot;_-;_-* &quot;-&quot;\ &quot;$&quot;_-;_-@_-"/>
    <numFmt numFmtId="273" formatCode="_-* #,##0.00\ _ñ_-;\-* #,##0.00\ _ñ_-;_-* &quot;-&quot;??\ _ñ_-;_-@_-"/>
    <numFmt numFmtId="274" formatCode="_-* #,##0.00000000_-;\-* #,##0.00000000_-;_-* &quot;-&quot;??_-;_-@_-"/>
    <numFmt numFmtId="275" formatCode="_-* #,##0\ &quot;ñ&quot;_-;\-* #,##0\ &quot;ñ&quot;_-;_-* &quot;-&quot;\ &quot;ñ&quot;_-;_-@_-"/>
    <numFmt numFmtId="276" formatCode="_-* #,##0\ _V_N_D_-;\-* #,##0\ _V_N_D_-;_-* &quot;-&quot;\ _V_N_D_-;_-@_-"/>
    <numFmt numFmtId="277" formatCode="_-* #,##0\ _$_-;\-* #,##0\ _$_-;_-* &quot;-&quot;\ _$_-;_-@_-"/>
    <numFmt numFmtId="278" formatCode="_-* #,##0\ _ñ_-;\-* #,##0\ _ñ_-;_-* &quot;-&quot;\ _ñ_-;_-@_-"/>
    <numFmt numFmtId="279" formatCode="#,##0_)_%;\(#,##0\)_%;"/>
    <numFmt numFmtId="280" formatCode="_._.* #,##0.0_)_%;_._.* \(#,##0.0\)_%"/>
    <numFmt numFmtId="281" formatCode="#,##0.0_)_%;\(#,##0.0\)_%;\ \ .0_)_%"/>
    <numFmt numFmtId="282" formatCode="_._.* #,##0.00_)_%;_._.* \(#,##0.00\)_%"/>
    <numFmt numFmtId="283" formatCode="#,##0.00_)_%;\(#,##0.00\)_%;\ \ .00_)_%"/>
    <numFmt numFmtId="284" formatCode="_._.* #,##0.000_)_%;_._.* \(#,##0.000\)_%"/>
    <numFmt numFmtId="285" formatCode="#,##0.000_)_%;\(#,##0.000\)_%;\ \ .000_)_%"/>
    <numFmt numFmtId="286" formatCode="_._.* \(#,##0\)_%;_._.* #,##0_)_%;_._.* 0_)_%;_._.@_)_%"/>
    <numFmt numFmtId="287" formatCode="_._.&quot;$&quot;* \(#,##0\)_%;_._.&quot;$&quot;* #,##0_)_%;_._.&quot;$&quot;* 0_)_%;_._.@_)_%"/>
    <numFmt numFmtId="288" formatCode="* \(#,##0\);* #,##0_);&quot;-&quot;??_);@"/>
    <numFmt numFmtId="289" formatCode="&quot;$&quot;* #,##0_)_%;&quot;$&quot;* \(#,##0\)_%;&quot;$&quot;* &quot;-&quot;??_)_%;@_)_%"/>
    <numFmt numFmtId="290" formatCode="_._.&quot;$&quot;* #,##0.0_)_%;_._.&quot;$&quot;* \(#,##0.0\)_%"/>
    <numFmt numFmtId="291" formatCode="&quot;$&quot;* #,##0.0_)_%;&quot;$&quot;* \(#,##0.0\)_%;&quot;$&quot;* \ .0_)_%"/>
    <numFmt numFmtId="292" formatCode="_._.&quot;$&quot;* #,##0.00_)_%;_._.&quot;$&quot;* \(#,##0.00\)_%"/>
    <numFmt numFmtId="293" formatCode="&quot;$&quot;* #,##0.00_)_%;&quot;$&quot;* \(#,##0.00\)_%;&quot;$&quot;* \ .00_)_%"/>
    <numFmt numFmtId="294" formatCode="_._.&quot;$&quot;* #,##0.000_)_%;_._.&quot;$&quot;* \(#,##0.000\)_%"/>
    <numFmt numFmtId="295" formatCode="&quot;$&quot;* #,##0.000_)_%;&quot;$&quot;* \(#,##0.000\)_%;&quot;$&quot;* \ .000_)_%"/>
    <numFmt numFmtId="296" formatCode="* #,##0_);* \(#,##0\);&quot;-&quot;??_);@"/>
    <numFmt numFmtId="297" formatCode="0_)%;\(0\)%"/>
    <numFmt numFmtId="298" formatCode="_._._(* 0_)%;_._.* \(0\)%"/>
    <numFmt numFmtId="299" formatCode="_(0_)%;\(0\)%"/>
    <numFmt numFmtId="300" formatCode="0%_);\(0%\)"/>
    <numFmt numFmtId="301" formatCode="_(0.0_)%;\(0.0\)%"/>
    <numFmt numFmtId="302" formatCode="_._._(* 0.0_)%;_._.* \(0.0\)%"/>
    <numFmt numFmtId="303" formatCode="_(0.00_)%;\(0.00\)%"/>
    <numFmt numFmtId="304" formatCode="_._._(* 0.00_)%;_._.* \(0.00\)%"/>
    <numFmt numFmtId="305" formatCode="_(0.000_)%;\(0.000\)%"/>
    <numFmt numFmtId="306" formatCode="_._._(* 0.000_)%;_._.* \(0.000\)%"/>
    <numFmt numFmtId="307" formatCode="_-* #,##0\ &quot;DM&quot;_-;\-* #,##0\ &quot;DM&quot;_-;_-* &quot;-&quot;\ &quot;DM&quot;_-;_-@_-"/>
    <numFmt numFmtId="308" formatCode="_-* #,##0.00\ &quot;DM&quot;_-;\-* #,##0.00\ &quot;DM&quot;_-;_-* &quot;-&quot;??\ &quot;DM&quot;_-;_-@_-"/>
    <numFmt numFmtId="309" formatCode="#,##0.0_);[Red]\(#,##0.0\)"/>
    <numFmt numFmtId="310" formatCode="&quot;,&quot;#,##0_);[Red]\(&quot;,&quot;#,##0\)"/>
    <numFmt numFmtId="311" formatCode="#&quot;,&quot;##0&quot;.&quot;00\ &quot;F&quot;;\-#&quot;,&quot;##0&quot;.&quot;00\ &quot;F&quot;"/>
    <numFmt numFmtId="312" formatCode="0.000000"/>
    <numFmt numFmtId="313" formatCode="0.0000000"/>
    <numFmt numFmtId="314" formatCode="_ * #,##0_-_V_N_Ñ_ ;_ * #,##0\-_V_N_Ñ_ ;_ * &quot;-&quot;_-_V_N_Ñ_ ;_ @_ "/>
    <numFmt numFmtId="315" formatCode="_ * #,##0.00_-_V_N_Ñ_ ;_ * #,##0.00\-_V_N_Ñ_ ;_ * &quot;-&quot;??_-_V_N_Ñ_ ;_ @_ "/>
    <numFmt numFmtId="316" formatCode="###\ ###\ ##0"/>
    <numFmt numFmtId="317" formatCode="_ * #,##0.0_ ;_ * \-#,##0.0_ ;_ * &quot;-&quot;??_ ;_ @_ "/>
  </numFmts>
  <fonts count="296">
    <font>
      <sz val="11"/>
      <color theme="1"/>
      <name val="Calibri"/>
      <family val="2"/>
      <scheme val="minor"/>
    </font>
    <font>
      <b/>
      <i/>
      <sz val="14"/>
      <name val="Times New Roman"/>
      <family val="1"/>
    </font>
    <font>
      <sz val="14"/>
      <name val="Calibri"/>
      <family val="2"/>
      <scheme val="minor"/>
    </font>
    <font>
      <b/>
      <sz val="14"/>
      <name val="Times New Roman"/>
      <family val="1"/>
    </font>
    <font>
      <i/>
      <sz val="14"/>
      <name val="Times New Roman"/>
      <family val="1"/>
    </font>
    <font>
      <sz val="14"/>
      <name val="Times New Roman"/>
      <family val="1"/>
    </font>
    <font>
      <b/>
      <sz val="13"/>
      <name val="Times New Roman"/>
      <family val="1"/>
    </font>
    <font>
      <sz val="11"/>
      <color theme="1"/>
      <name val="Calibri"/>
      <family val="2"/>
      <scheme val="minor"/>
    </font>
    <font>
      <sz val="11"/>
      <name val="Times New Roman"/>
      <family val="1"/>
    </font>
    <font>
      <b/>
      <sz val="12"/>
      <name val="Times New Roman"/>
      <family val="1"/>
    </font>
    <font>
      <sz val="9"/>
      <name val="Times New Roman"/>
      <family val="1"/>
    </font>
    <font>
      <i/>
      <sz val="12"/>
      <name val="Times New Roman"/>
      <family val="1"/>
    </font>
    <font>
      <sz val="10"/>
      <name val="Times New Roman"/>
      <family val="1"/>
    </font>
    <font>
      <sz val="10"/>
      <name val="Arial"/>
      <family val="2"/>
    </font>
    <font>
      <sz val="8"/>
      <name val="Times New Roman"/>
      <family val="1"/>
    </font>
    <font>
      <i/>
      <sz val="9"/>
      <name val="Times New Roman"/>
      <family val="1"/>
    </font>
    <font>
      <i/>
      <sz val="8"/>
      <name val="Times New Roman"/>
      <family val="1"/>
    </font>
    <font>
      <sz val="11"/>
      <color indexed="8"/>
      <name val="Calibri"/>
      <family val="2"/>
    </font>
    <font>
      <b/>
      <sz val="9"/>
      <name val="Times New Roman"/>
      <family val="1"/>
    </font>
    <font>
      <b/>
      <sz val="10"/>
      <name val="Times New Roman"/>
      <family val="1"/>
    </font>
    <font>
      <b/>
      <sz val="10"/>
      <color theme="1"/>
      <name val="Times New Roman"/>
      <family val="1"/>
    </font>
    <font>
      <b/>
      <sz val="8"/>
      <name val="Times New Roman"/>
      <family val="1"/>
    </font>
    <font>
      <b/>
      <i/>
      <sz val="9"/>
      <name val="Times New Roman"/>
      <family val="1"/>
    </font>
    <font>
      <b/>
      <i/>
      <sz val="8"/>
      <name val="Times New Roman"/>
      <family val="1"/>
    </font>
    <font>
      <sz val="9"/>
      <color rgb="FFFF0000"/>
      <name val="Times New Roman"/>
      <family val="1"/>
    </font>
    <font>
      <sz val="10"/>
      <name val="Times New Roman"/>
      <family val="1"/>
      <charset val="163"/>
    </font>
    <font>
      <sz val="8"/>
      <name val="Times New Roman"/>
      <family val="1"/>
      <charset val="163"/>
    </font>
    <font>
      <b/>
      <sz val="11"/>
      <name val="Times New Roman"/>
      <family val="1"/>
    </font>
    <font>
      <sz val="12"/>
      <name val="Times New Roman"/>
      <family val="1"/>
    </font>
    <font>
      <sz val="10"/>
      <name val="Calibri"/>
      <family val="2"/>
      <scheme val="minor"/>
    </font>
    <font>
      <sz val="11"/>
      <name val="Calibri"/>
      <family val="2"/>
      <scheme val="minor"/>
    </font>
    <font>
      <i/>
      <sz val="10"/>
      <name val="Times New Roman"/>
      <family val="1"/>
    </font>
    <font>
      <b/>
      <i/>
      <sz val="12"/>
      <name val="Times New Roman"/>
      <family val="1"/>
    </font>
    <font>
      <sz val="10"/>
      <color rgb="FFFF0000"/>
      <name val="Times New Roman"/>
      <family val="1"/>
    </font>
    <font>
      <b/>
      <sz val="9"/>
      <color indexed="81"/>
      <name val="Tahoma"/>
      <family val="2"/>
    </font>
    <font>
      <sz val="9"/>
      <color indexed="81"/>
      <name val="Tahoma"/>
      <family val="2"/>
    </font>
    <font>
      <sz val="8"/>
      <name val="Calibri"/>
      <family val="2"/>
      <scheme val="minor"/>
    </font>
    <font>
      <sz val="12"/>
      <color theme="1"/>
      <name val="Times New Roman"/>
      <family val="2"/>
      <charset val="163"/>
    </font>
    <font>
      <b/>
      <sz val="10"/>
      <color rgb="FF000000"/>
      <name val="Times New Roman"/>
      <family val="1"/>
    </font>
    <font>
      <sz val="10"/>
      <color theme="1"/>
      <name val="Times New Roman"/>
      <family val="1"/>
    </font>
    <font>
      <sz val="10"/>
      <color rgb="FF000000"/>
      <name val="Times New Roman"/>
      <family val="1"/>
    </font>
    <font>
      <b/>
      <sz val="8"/>
      <color rgb="FF000000"/>
      <name val="Times New Roman"/>
      <family val="1"/>
    </font>
    <font>
      <sz val="12"/>
      <color theme="1"/>
      <name val="Calibri"/>
      <family val="2"/>
      <scheme val="minor"/>
    </font>
    <font>
      <sz val="13"/>
      <color rgb="FF000000"/>
      <name val="Times New Roman"/>
      <family val="1"/>
    </font>
    <font>
      <b/>
      <i/>
      <sz val="10"/>
      <name val="Times New Roman"/>
      <family val="1"/>
    </font>
    <font>
      <sz val="10"/>
      <color theme="1"/>
      <name val="Calibri"/>
      <family val="2"/>
      <scheme val="minor"/>
    </font>
    <font>
      <b/>
      <sz val="10"/>
      <color rgb="FF000000"/>
      <name val="Calibri"/>
      <family val="2"/>
      <scheme val="minor"/>
    </font>
    <font>
      <sz val="8"/>
      <color rgb="FF000000"/>
      <name val="Times New Roman"/>
      <family val="1"/>
    </font>
    <font>
      <sz val="8"/>
      <color theme="1"/>
      <name val="Calibri"/>
      <family val="2"/>
      <scheme val="minor"/>
    </font>
    <font>
      <sz val="7"/>
      <color rgb="FF000000"/>
      <name val="Times New Roman"/>
      <family val="1"/>
    </font>
    <font>
      <b/>
      <sz val="7"/>
      <color rgb="FF000000"/>
      <name val="Times New Roman"/>
      <family val="1"/>
    </font>
    <font>
      <sz val="7"/>
      <name val="Times New Roman"/>
      <family val="1"/>
    </font>
    <font>
      <b/>
      <sz val="11"/>
      <color theme="1"/>
      <name val="Calibri"/>
      <family val="2"/>
      <scheme val="minor"/>
    </font>
    <font>
      <sz val="8"/>
      <color rgb="FFFF0000"/>
      <name val="Times New Roman"/>
      <family val="1"/>
    </font>
    <font>
      <sz val="14"/>
      <color rgb="FFFF0000"/>
      <name val="Times New Roman"/>
      <family val="1"/>
    </font>
    <font>
      <i/>
      <sz val="10"/>
      <color rgb="FFFF0000"/>
      <name val="Times New Roman"/>
      <family val="1"/>
    </font>
    <font>
      <sz val="14"/>
      <color indexed="9"/>
      <name val="Times New Roman"/>
      <family val="1"/>
    </font>
    <font>
      <b/>
      <sz val="10.5"/>
      <name val="Times New Roman"/>
      <family val="1"/>
    </font>
    <font>
      <b/>
      <i/>
      <sz val="10.5"/>
      <name val="Times New Roman"/>
      <family val="1"/>
    </font>
    <font>
      <sz val="10.5"/>
      <name val="Times New Roman"/>
      <family val="1"/>
    </font>
    <font>
      <b/>
      <i/>
      <sz val="10"/>
      <color rgb="FFFF0000"/>
      <name val="Times New Roman"/>
      <family val="1"/>
    </font>
    <font>
      <i/>
      <sz val="10.5"/>
      <name val="Times New Roman"/>
      <family val="1"/>
    </font>
    <font>
      <sz val="14"/>
      <color indexed="8"/>
      <name val="Times New Roman"/>
      <family val="1"/>
    </font>
    <font>
      <b/>
      <sz val="14"/>
      <color indexed="8"/>
      <name val="Times New Roman"/>
      <family val="1"/>
    </font>
    <font>
      <sz val="12"/>
      <name val=".VnTime"/>
      <family val="2"/>
    </font>
    <font>
      <sz val="11"/>
      <color indexed="8"/>
      <name val="Helvetica Neue"/>
    </font>
    <font>
      <b/>
      <i/>
      <sz val="14"/>
      <color indexed="8"/>
      <name val="Times New Roman"/>
      <family val="1"/>
    </font>
    <font>
      <i/>
      <sz val="14"/>
      <color indexed="8"/>
      <name val="Times New Roman"/>
      <family val="1"/>
    </font>
    <font>
      <sz val="14"/>
      <color theme="1"/>
      <name val="Times New Roman"/>
      <family val="1"/>
    </font>
    <font>
      <b/>
      <sz val="14"/>
      <name val="Calibri"/>
      <family val="2"/>
      <scheme val="minor"/>
    </font>
    <font>
      <b/>
      <i/>
      <sz val="10"/>
      <color theme="1"/>
      <name val="Times New Roman"/>
      <family val="1"/>
    </font>
    <font>
      <b/>
      <sz val="10"/>
      <color rgb="FFFF0000"/>
      <name val="Times New Roman"/>
      <family val="1"/>
    </font>
    <font>
      <sz val="10.5"/>
      <color indexed="8"/>
      <name val="Times New Roman"/>
      <family val="1"/>
    </font>
    <font>
      <b/>
      <sz val="10.5"/>
      <color indexed="8"/>
      <name val="Times New Roman"/>
      <family val="1"/>
    </font>
    <font>
      <b/>
      <i/>
      <sz val="10.5"/>
      <color indexed="8"/>
      <name val="Times New Roman"/>
      <family val="1"/>
    </font>
    <font>
      <sz val="12"/>
      <color theme="1"/>
      <name val="Times New Roman"/>
      <family val="2"/>
    </font>
    <font>
      <i/>
      <sz val="12"/>
      <color indexed="8"/>
      <name val="Times New Roman"/>
      <family val="1"/>
    </font>
    <font>
      <sz val="10.5"/>
      <color rgb="FFFF0000"/>
      <name val="Times New Roman"/>
      <family val="1"/>
    </font>
    <font>
      <b/>
      <i/>
      <sz val="11"/>
      <color theme="1"/>
      <name val="Calibri"/>
      <family val="2"/>
      <scheme val="minor"/>
    </font>
    <font>
      <b/>
      <i/>
      <sz val="14"/>
      <name val="Calibri"/>
      <family val="2"/>
      <scheme val="minor"/>
    </font>
    <font>
      <b/>
      <sz val="12"/>
      <color indexed="8"/>
      <name val="Times New Roman"/>
      <family val="1"/>
    </font>
    <font>
      <sz val="12"/>
      <color indexed="8"/>
      <name val="Times New Roman"/>
      <family val="1"/>
    </font>
    <font>
      <i/>
      <sz val="11"/>
      <name val="Times New Roman"/>
      <family val="1"/>
    </font>
    <font>
      <i/>
      <sz val="11"/>
      <name val="Calibri"/>
      <family val="2"/>
      <scheme val="minor"/>
    </font>
    <font>
      <b/>
      <sz val="13"/>
      <color indexed="8"/>
      <name val="Times New Roman"/>
      <family val="1"/>
    </font>
    <font>
      <sz val="9"/>
      <color theme="1"/>
      <name val="Times New Roman"/>
      <family val="1"/>
    </font>
    <font>
      <sz val="9"/>
      <color indexed="8"/>
      <name val="Times New Roman"/>
      <family val="1"/>
    </font>
    <font>
      <sz val="10"/>
      <color indexed="8"/>
      <name val="Times New Roman"/>
      <family val="1"/>
    </font>
    <font>
      <b/>
      <sz val="10"/>
      <name val="Calibri"/>
      <family val="2"/>
      <scheme val="minor"/>
    </font>
    <font>
      <b/>
      <sz val="10"/>
      <color rgb="FFFF0000"/>
      <name val="Calibri"/>
      <family val="2"/>
      <scheme val="minor"/>
    </font>
    <font>
      <b/>
      <sz val="11"/>
      <name val="Calibri"/>
      <family val="2"/>
      <scheme val="minor"/>
    </font>
    <font>
      <i/>
      <sz val="16"/>
      <name val="Times New Roman"/>
      <family val="1"/>
    </font>
    <font>
      <b/>
      <sz val="16"/>
      <name val="Times New Roman"/>
      <family val="1"/>
    </font>
    <font>
      <b/>
      <i/>
      <sz val="16"/>
      <name val="Times New Roman"/>
      <family val="1"/>
    </font>
    <font>
      <b/>
      <sz val="14"/>
      <color theme="1"/>
      <name val="Times New Roman"/>
      <family val="1"/>
    </font>
    <font>
      <sz val="12"/>
      <name val="Times New Roman"/>
      <family val="1"/>
      <charset val="163"/>
    </font>
    <font>
      <sz val="14"/>
      <color indexed="8"/>
      <name val="Times New Roman"/>
      <family val="2"/>
    </font>
    <font>
      <b/>
      <sz val="11"/>
      <color indexed="8"/>
      <name val="Calibri"/>
      <family val="2"/>
    </font>
    <font>
      <sz val="10"/>
      <name val=".VnTime"/>
      <family val="2"/>
    </font>
    <font>
      <b/>
      <sz val="10"/>
      <name val="Arial"/>
      <family val="2"/>
    </font>
    <font>
      <sz val="11"/>
      <name val=".VnTime"/>
      <family val="2"/>
    </font>
    <font>
      <sz val="14"/>
      <name val=".VnTime"/>
      <family val="2"/>
    </font>
    <font>
      <sz val="14"/>
      <color indexed="9"/>
      <name val="Times New Roman"/>
      <family val="2"/>
    </font>
    <font>
      <sz val="14"/>
      <color indexed="14"/>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u/>
      <sz val="11"/>
      <color indexed="39"/>
      <name val="Times New Roman"/>
      <family val="1"/>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62"/>
      <name val="Cambria"/>
      <family val="2"/>
    </font>
    <font>
      <b/>
      <sz val="14"/>
      <color indexed="8"/>
      <name val="Times New Roman"/>
      <family val="2"/>
    </font>
    <font>
      <sz val="14"/>
      <color indexed="10"/>
      <name val="Times New Roman"/>
      <family val="2"/>
    </font>
    <font>
      <sz val="10"/>
      <name val="VNI-Times"/>
    </font>
    <font>
      <sz val="10"/>
      <name val="Helv"/>
      <family val="2"/>
    </font>
    <font>
      <sz val="12"/>
      <name val="VNI-Times"/>
    </font>
    <font>
      <sz val="10"/>
      <name val="Arial MT"/>
      <family val="2"/>
    </font>
    <font>
      <sz val="10"/>
      <color indexed="8"/>
      <name val="MS Sans Serif"/>
      <family val="2"/>
    </font>
    <font>
      <sz val="12"/>
      <name val="돋움체"/>
      <family val="3"/>
      <charset val="129"/>
    </font>
    <font>
      <sz val="12"/>
      <name val="VNtimes new roman"/>
      <family val="2"/>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sz val="12"/>
      <name val="VNTime"/>
    </font>
    <font>
      <sz val="10"/>
      <color indexed="8"/>
      <name val="Arial"/>
      <family val="2"/>
    </font>
    <font>
      <sz val="10"/>
      <name val="VNtimes new roman"/>
      <family val="2"/>
    </font>
    <font>
      <sz val="10"/>
      <name val="MS Sans Serif"/>
      <family val="2"/>
    </font>
    <font>
      <sz val="13"/>
      <name val=".VnTime"/>
      <family val="2"/>
    </font>
    <font>
      <sz val="12"/>
      <name val="VNI-Helve"/>
    </font>
    <font>
      <sz val="9"/>
      <name val="Arial"/>
      <family val="2"/>
    </font>
    <font>
      <sz val="12"/>
      <name val="???"/>
    </font>
    <font>
      <sz val="11"/>
      <name val="‚l‚r ‚oƒSƒVƒbƒN"/>
      <family val="3"/>
      <charset val="128"/>
    </font>
    <font>
      <sz val="12"/>
      <name val="Arial"/>
      <family val="2"/>
    </font>
    <font>
      <sz val="11"/>
      <name val="–¾’©"/>
      <family val="1"/>
      <charset val="128"/>
    </font>
    <font>
      <sz val="14"/>
      <name val="Terminal"/>
      <family val="3"/>
      <charset val="128"/>
    </font>
    <font>
      <sz val="14"/>
      <name val="VnTime"/>
    </font>
    <font>
      <b/>
      <u/>
      <sz val="14"/>
      <color indexed="8"/>
      <name val=".VnBook-AntiquaH"/>
      <family val="2"/>
    </font>
    <font>
      <b/>
      <sz val="10"/>
      <name val=".VnTime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name val="Arial Cyr"/>
    </font>
    <font>
      <b/>
      <sz val="12"/>
      <color indexed="8"/>
      <name val=".VnBook-Antiqua"/>
      <family val="2"/>
    </font>
    <font>
      <i/>
      <sz val="12"/>
      <color indexed="8"/>
      <name val=".VnBook-Antiqua"/>
      <family val="2"/>
    </font>
    <font>
      <sz val="11"/>
      <color indexed="9"/>
      <name val="Calibri"/>
      <family val="2"/>
    </font>
    <font>
      <sz val="12"/>
      <name val="¹UAAA¼"/>
      <family val="3"/>
      <charset val="129"/>
    </font>
    <font>
      <b/>
      <sz val="12"/>
      <color indexed="63"/>
      <name val="VNI-Times"/>
    </font>
    <font>
      <sz val="12"/>
      <name val="¹ÙÅÁÃ¼"/>
      <charset val="129"/>
    </font>
    <font>
      <sz val="11"/>
      <name val=".VnArial"/>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1"/>
      <color indexed="52"/>
      <name val="Calibri"/>
      <family val="2"/>
    </font>
    <font>
      <b/>
      <sz val="10"/>
      <name val="Helv"/>
    </font>
    <font>
      <b/>
      <sz val="11"/>
      <name val="Arial"/>
      <family val="2"/>
    </font>
    <font>
      <b/>
      <sz val="11"/>
      <color indexed="9"/>
      <name val="Calibri"/>
      <family val="2"/>
    </font>
    <font>
      <sz val="10"/>
      <name val=".VnArial"/>
      <family val="2"/>
    </font>
    <font>
      <sz val="11"/>
      <name val="VNbook-Antiqua"/>
      <family val="2"/>
    </font>
    <font>
      <sz val="10"/>
      <name val="VNI-Aptima"/>
    </font>
    <font>
      <sz val="11"/>
      <name val="VNtimes new roman"/>
      <family val="2"/>
    </font>
    <font>
      <b/>
      <sz val="8"/>
      <name val="Arial"/>
      <family val="2"/>
    </font>
    <font>
      <sz val="11"/>
      <name val="Tms Rmn"/>
    </font>
    <font>
      <sz val="11"/>
      <name val="VNI-Times"/>
    </font>
    <font>
      <u val="singleAccounting"/>
      <sz val="11"/>
      <name val="Times New Roman"/>
      <family val="1"/>
    </font>
    <font>
      <sz val="11"/>
      <name val="UVnTime"/>
    </font>
    <font>
      <sz val="12"/>
      <name val="VNI-Aptima"/>
    </font>
    <font>
      <sz val="10"/>
      <name val="BERNHARD"/>
    </font>
    <font>
      <b/>
      <sz val="12"/>
      <name val="VNTime"/>
      <family val="2"/>
    </font>
    <font>
      <sz val="10"/>
      <name val="MS Serif"/>
      <family val="1"/>
    </font>
    <font>
      <sz val="10"/>
      <name val="Courier"/>
      <family val="3"/>
    </font>
    <font>
      <sz val="11"/>
      <color indexed="12"/>
      <name val="Times New Roman"/>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0"/>
      <name val="VNI-Helve-Condense"/>
    </font>
    <font>
      <i/>
      <sz val="11"/>
      <color indexed="23"/>
      <name val="Calibri"/>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ont>
    <font>
      <sz val="12"/>
      <name val="VNTime"/>
      <family val="2"/>
    </font>
    <font>
      <sz val="11"/>
      <color indexed="17"/>
      <name val="Calibri"/>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0"/>
      <name val="VNI-Helve"/>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1"/>
      <color indexed="52"/>
      <name val="Calibri"/>
      <family val="2"/>
    </font>
    <font>
      <i/>
      <sz val="10"/>
      <name val=".vntime"/>
      <family val="2"/>
    </font>
    <font>
      <sz val="8"/>
      <name val="VNarial"/>
      <family val="2"/>
    </font>
    <font>
      <b/>
      <sz val="11"/>
      <name val="Helv"/>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10"/>
      <name val="VNlucida sans"/>
      <family val="2"/>
    </font>
    <font>
      <sz val="11"/>
      <name val="VNI-Aptima"/>
    </font>
    <font>
      <sz val="14"/>
      <name val=".VnArial Narrow"/>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3"/>
      <name val="VNI-Times"/>
    </font>
    <font>
      <sz val="10"/>
      <name val=".VnBook-Antiqua"/>
      <family val="2"/>
    </font>
    <font>
      <b/>
      <sz val="12"/>
      <name val="VNI-Times"/>
    </font>
    <font>
      <sz val="11"/>
      <name val=".VnAvant"/>
      <family val="2"/>
    </font>
    <font>
      <b/>
      <sz val="13"/>
      <color indexed="8"/>
      <name val=".VnTimeH"/>
      <family val="2"/>
    </font>
    <font>
      <sz val="14"/>
      <name val=".Vn3DH"/>
      <family val="2"/>
    </font>
    <font>
      <b/>
      <sz val="10"/>
      <color indexed="10"/>
      <name val="Arial"/>
      <family val="2"/>
    </font>
    <font>
      <b/>
      <u val="double"/>
      <sz val="12"/>
      <color indexed="12"/>
      <name val=".VnBahamasB"/>
      <family val="2"/>
    </font>
    <font>
      <b/>
      <sz val="18"/>
      <color indexed="56"/>
      <name val="Cambria"/>
      <family val="2"/>
    </font>
    <font>
      <b/>
      <i/>
      <u/>
      <sz val="12"/>
      <name val=".VnTimeH"/>
      <family val="2"/>
    </font>
    <font>
      <sz val="9.5"/>
      <name val=".VnBlackH"/>
      <family val="2"/>
    </font>
    <font>
      <b/>
      <sz val="10"/>
      <name val=".VnBahamasBH"/>
      <family val="2"/>
    </font>
    <font>
      <b/>
      <sz val="11"/>
      <name val=".VnArialH"/>
      <family val="2"/>
    </font>
    <font>
      <b/>
      <sz val="11"/>
      <name val=".VnTimeH"/>
      <family val="2"/>
    </font>
    <font>
      <b/>
      <sz val="10"/>
      <name val=".VnTimeH"/>
      <family val="2"/>
      <charset val="163"/>
    </font>
    <font>
      <b/>
      <sz val="10"/>
      <name val=".VnArialH"/>
      <family val="2"/>
    </font>
    <font>
      <sz val="10"/>
      <name val=".VnAvant"/>
      <family val="2"/>
    </font>
    <font>
      <sz val="10"/>
      <name val=".VnArial Narrow"/>
      <family val="2"/>
    </font>
    <font>
      <sz val="9"/>
      <name val="VNswitzerlandCondensed"/>
      <family val="2"/>
    </font>
    <font>
      <sz val="11"/>
      <color indexed="10"/>
      <name val="Calibri"/>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0"/>
      <name val="Geneva"/>
      <family val="2"/>
    </font>
    <font>
      <b/>
      <i/>
      <sz val="12"/>
      <name val=".VnTime"/>
      <family val="2"/>
    </font>
    <font>
      <sz val="14"/>
      <name val=".VnArial"/>
      <family val="2"/>
    </font>
    <font>
      <sz val="16"/>
      <name val="AngsanaUPC"/>
      <family val="3"/>
    </font>
    <font>
      <sz val="22"/>
      <name val="ＭＳ 明朝"/>
      <family val="1"/>
      <charset val="128"/>
    </font>
    <font>
      <sz val="14"/>
      <name val="뼻뮝"/>
      <family val="3"/>
    </font>
    <font>
      <sz val="12"/>
      <color indexed="8"/>
      <name val="바탕체"/>
      <family val="3"/>
    </font>
    <font>
      <sz val="12"/>
      <name val="뼻뮝"/>
      <family val="3"/>
    </font>
    <font>
      <sz val="10"/>
      <name val="명조"/>
      <family val="3"/>
      <charset val="129"/>
    </font>
    <font>
      <sz val="10"/>
      <name val="돋움체"/>
      <family val="3"/>
      <charset val="129"/>
    </font>
    <font>
      <sz val="10"/>
      <name val=" "/>
      <family val="1"/>
      <charset val="136"/>
    </font>
    <font>
      <sz val="11"/>
      <color theme="1"/>
      <name val="Calibri"/>
      <family val="2"/>
      <charset val="163"/>
      <scheme val="minor"/>
    </font>
  </fonts>
  <fills count="5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22"/>
        <bgColor indexed="64"/>
      </patternFill>
    </fill>
    <fill>
      <patternFill patternType="solid">
        <fgColor indexed="13"/>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15"/>
      </patternFill>
    </fill>
    <fill>
      <patternFill patternType="solid">
        <fgColor indexed="12"/>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6">
    <border>
      <left/>
      <right/>
      <top/>
      <bottom/>
      <diagonal/>
    </border>
    <border>
      <left/>
      <right/>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hair">
        <color indexed="64"/>
      </top>
      <bottom style="hair">
        <color indexed="64"/>
      </bottom>
      <diagonal/>
    </border>
    <border>
      <left style="thin">
        <color auto="1"/>
      </left>
      <right style="thin">
        <color auto="1"/>
      </right>
      <top style="hair">
        <color auto="1"/>
      </top>
      <bottom style="thin">
        <color indexed="64"/>
      </bottom>
      <diagonal/>
    </border>
    <border>
      <left style="thin">
        <color auto="1"/>
      </left>
      <right style="thin">
        <color auto="1"/>
      </right>
      <top/>
      <bottom style="hair">
        <color auto="1"/>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auto="1"/>
      </right>
      <top style="thin">
        <color auto="1"/>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medium">
        <color indexed="64"/>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thin">
        <color indexed="49"/>
      </top>
      <bottom style="double">
        <color indexed="49"/>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hair">
        <color auto="1"/>
      </bottom>
      <diagonal/>
    </border>
  </borders>
  <cellStyleXfs count="2733">
    <xf numFmtId="0" fontId="0" fillId="0" borderId="0"/>
    <xf numFmtId="169" fontId="7" fillId="0" borderId="0" applyFont="0" applyFill="0" applyBorder="0" applyAlignment="0" applyProtection="0"/>
    <xf numFmtId="0" fontId="12" fillId="0" borderId="0"/>
    <xf numFmtId="0" fontId="13" fillId="0" borderId="0"/>
    <xf numFmtId="169" fontId="17" fillId="0" borderId="0" applyFont="0" applyFill="0" applyBorder="0" applyAlignment="0" applyProtection="0"/>
    <xf numFmtId="0" fontId="25" fillId="0" borderId="0"/>
    <xf numFmtId="0" fontId="8" fillId="0" borderId="0"/>
    <xf numFmtId="169" fontId="17" fillId="0" borderId="0" applyFont="0" applyFill="0" applyBorder="0" applyAlignment="0" applyProtection="0"/>
    <xf numFmtId="169" fontId="17" fillId="0" borderId="0" applyFont="0" applyFill="0" applyBorder="0" applyAlignment="0" applyProtection="0"/>
    <xf numFmtId="0" fontId="12" fillId="0" borderId="0"/>
    <xf numFmtId="169" fontId="7"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applyAlignment="0"/>
    <xf numFmtId="0" fontId="37" fillId="0" borderId="0" applyAlignment="0"/>
    <xf numFmtId="178" fontId="13" fillId="0" borderId="0" applyFont="0" applyFill="0" applyBorder="0" applyAlignment="0" applyProtection="0"/>
    <xf numFmtId="169" fontId="13" fillId="0" borderId="0" applyFont="0" applyFill="0" applyBorder="0" applyAlignment="0" applyProtection="0"/>
    <xf numFmtId="169" fontId="64" fillId="0" borderId="0" applyFont="0" applyFill="0" applyBorder="0" applyAlignment="0" applyProtection="0"/>
    <xf numFmtId="0" fontId="7" fillId="0" borderId="0"/>
    <xf numFmtId="0" fontId="13" fillId="0" borderId="0"/>
    <xf numFmtId="0" fontId="13" fillId="0" borderId="0"/>
    <xf numFmtId="0" fontId="13" fillId="0" borderId="0"/>
    <xf numFmtId="0" fontId="65" fillId="0" borderId="0" applyNumberFormat="0" applyFill="0" applyBorder="0" applyProtection="0">
      <alignment vertical="top"/>
    </xf>
    <xf numFmtId="0" fontId="64" fillId="0" borderId="0"/>
    <xf numFmtId="0" fontId="17" fillId="0" borderId="0"/>
    <xf numFmtId="9" fontId="13" fillId="0" borderId="0" applyFont="0" applyFill="0" applyBorder="0" applyAlignment="0" applyProtection="0"/>
    <xf numFmtId="169" fontId="13" fillId="0" borderId="0" applyFont="0" applyFill="0" applyBorder="0" applyAlignment="0" applyProtection="0"/>
    <xf numFmtId="0" fontId="75" fillId="0" borderId="0"/>
    <xf numFmtId="0" fontId="12" fillId="0" borderId="0"/>
    <xf numFmtId="169" fontId="12" fillId="0" borderId="0" applyFont="0" applyFill="0" applyBorder="0" applyAlignment="0" applyProtection="0"/>
    <xf numFmtId="169" fontId="7" fillId="0" borderId="0" applyFont="0" applyFill="0" applyBorder="0" applyAlignment="0" applyProtection="0"/>
    <xf numFmtId="169" fontId="75" fillId="0" borderId="0" applyFont="0" applyFill="0" applyBorder="0" applyAlignment="0" applyProtection="0"/>
    <xf numFmtId="169" fontId="13" fillId="0" borderId="0" applyFont="0" applyFill="0" applyBorder="0" applyAlignment="0" applyProtection="0"/>
    <xf numFmtId="0" fontId="28" fillId="0" borderId="0"/>
    <xf numFmtId="0" fontId="28" fillId="0" borderId="0"/>
    <xf numFmtId="0" fontId="95" fillId="0" borderId="0"/>
    <xf numFmtId="267" fontId="121" fillId="0" borderId="0" applyFont="0" applyFill="0" applyBorder="0" applyAlignment="0" applyProtection="0"/>
    <xf numFmtId="0" fontId="64" fillId="0" borderId="0" applyNumberFormat="0" applyFill="0" applyBorder="0" applyAlignment="0" applyProtection="0"/>
    <xf numFmtId="0" fontId="122" fillId="0" borderId="0"/>
    <xf numFmtId="0" fontId="123" fillId="0" borderId="0"/>
    <xf numFmtId="3" fontId="124" fillId="0" borderId="4"/>
    <xf numFmtId="172" fontId="125" fillId="0" borderId="25" applyFont="0" applyBorder="0"/>
    <xf numFmtId="0" fontId="98" fillId="0" borderId="0"/>
    <xf numFmtId="204" fontId="13" fillId="0" borderId="0" applyFont="0" applyFill="0" applyBorder="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260" fontId="12" fillId="0" borderId="0" applyFont="0" applyFill="0" applyBorder="0" applyAlignment="0" applyProtection="0"/>
    <xf numFmtId="203" fontId="13" fillId="0" borderId="0" applyFont="0" applyFill="0" applyBorder="0" applyAlignment="0" applyProtection="0"/>
    <xf numFmtId="0" fontId="13" fillId="0" borderId="0" applyNumberFormat="0" applyFill="0" applyBorder="0" applyAlignment="0" applyProtection="0"/>
    <xf numFmtId="0" fontId="126" fillId="0" borderId="0" applyFont="0" applyFill="0" applyBorder="0" applyAlignment="0" applyProtection="0"/>
    <xf numFmtId="0" fontId="127" fillId="0" borderId="26"/>
    <xf numFmtId="252" fontId="98" fillId="0" borderId="0" applyFont="0" applyFill="0" applyBorder="0" applyAlignment="0" applyProtection="0"/>
    <xf numFmtId="198" fontId="128" fillId="0" borderId="0" applyFont="0" applyFill="0" applyBorder="0" applyAlignment="0" applyProtection="0"/>
    <xf numFmtId="183" fontId="128" fillId="0" borderId="0" applyFont="0" applyFill="0" applyBorder="0" applyAlignment="0" applyProtection="0"/>
    <xf numFmtId="218" fontId="129" fillId="0" borderId="0" applyFont="0" applyFill="0" applyBorder="0" applyAlignment="0" applyProtection="0"/>
    <xf numFmtId="0" fontId="130"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1" fillId="0" borderId="0"/>
    <xf numFmtId="0" fontId="13" fillId="0" borderId="0" applyNumberFormat="0" applyFill="0" applyBorder="0" applyAlignment="0" applyProtection="0"/>
    <xf numFmtId="198" fontId="64" fillId="0" borderId="0" applyFont="0" applyFill="0" applyBorder="0" applyAlignment="0" applyProtection="0"/>
    <xf numFmtId="166" fontId="119" fillId="0" borderId="0" applyFont="0" applyFill="0" applyBorder="0" applyAlignment="0" applyProtection="0"/>
    <xf numFmtId="0" fontId="126" fillId="0" borderId="0"/>
    <xf numFmtId="0" fontId="132" fillId="0" borderId="0"/>
    <xf numFmtId="226" fontId="64" fillId="0" borderId="0" applyFont="0" applyFill="0" applyBorder="0" applyAlignment="0" applyProtection="0"/>
    <xf numFmtId="166" fontId="119"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190" fontId="13" fillId="0" borderId="0" applyFont="0" applyFill="0" applyBorder="0" applyAlignment="0" applyProtection="0"/>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200" fontId="121" fillId="0" borderId="0" applyFont="0" applyFill="0" applyBorder="0" applyAlignment="0" applyProtection="0"/>
    <xf numFmtId="0" fontId="98" fillId="0" borderId="0" applyNumberFormat="0" applyFill="0" applyBorder="0" applyAlignment="0" applyProtection="0"/>
    <xf numFmtId="184" fontId="121" fillId="0" borderId="0" applyFont="0" applyFill="0" applyBorder="0" applyAlignment="0" applyProtection="0"/>
    <xf numFmtId="272" fontId="119" fillId="0" borderId="0" applyFont="0" applyFill="0" applyBorder="0" applyAlignment="0" applyProtection="0"/>
    <xf numFmtId="212" fontId="121" fillId="0" borderId="0" applyFont="0" applyFill="0" applyBorder="0" applyAlignment="0" applyProtection="0"/>
    <xf numFmtId="0" fontId="98" fillId="0" borderId="0" applyNumberFormat="0" applyFill="0" applyBorder="0" applyAlignment="0" applyProtection="0"/>
    <xf numFmtId="212" fontId="121" fillId="0" borderId="0" applyFont="0" applyFill="0" applyBorder="0" applyAlignment="0" applyProtection="0"/>
    <xf numFmtId="0" fontId="120" fillId="0" borderId="0"/>
    <xf numFmtId="0" fontId="98" fillId="0" borderId="0" applyNumberFormat="0" applyFill="0" applyBorder="0" applyAlignment="0" applyProtection="0"/>
    <xf numFmtId="0" fontId="98" fillId="0" borderId="0" applyNumberFormat="0" applyFill="0" applyBorder="0" applyAlignment="0" applyProtection="0"/>
    <xf numFmtId="0" fontId="120" fillId="0" borderId="0"/>
    <xf numFmtId="200" fontId="121" fillId="0" borderId="0" applyFont="0" applyFill="0" applyBorder="0" applyAlignment="0" applyProtection="0"/>
    <xf numFmtId="200" fontId="121" fillId="0" borderId="0" applyFont="0" applyFill="0" applyBorder="0" applyAlignment="0" applyProtection="0"/>
    <xf numFmtId="267" fontId="121" fillId="0" borderId="0" applyFont="0" applyFill="0" applyBorder="0" applyAlignment="0" applyProtection="0"/>
    <xf numFmtId="166" fontId="119" fillId="0" borderId="0" applyFont="0" applyFill="0" applyBorder="0" applyAlignment="0" applyProtection="0"/>
    <xf numFmtId="200" fontId="134" fillId="0" borderId="0" applyFont="0" applyFill="0" applyBorder="0" applyAlignment="0" applyProtection="0"/>
    <xf numFmtId="166" fontId="119" fillId="0" borderId="0" applyFont="0" applyFill="0" applyBorder="0" applyAlignment="0" applyProtection="0"/>
    <xf numFmtId="0" fontId="98" fillId="0" borderId="0" applyNumberFormat="0" applyFill="0" applyBorder="0" applyAlignment="0" applyProtection="0"/>
    <xf numFmtId="271" fontId="121" fillId="0" borderId="0" applyFont="0" applyFill="0" applyBorder="0" applyAlignment="0" applyProtection="0"/>
    <xf numFmtId="0" fontId="120" fillId="0" borderId="0"/>
    <xf numFmtId="0" fontId="120" fillId="0" borderId="0"/>
    <xf numFmtId="0" fontId="120"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6" fontId="119" fillId="0" borderId="0" applyFont="0" applyFill="0" applyBorder="0" applyAlignment="0" applyProtection="0"/>
    <xf numFmtId="0" fontId="135" fillId="0" borderId="0" applyFont="0" applyFill="0" applyBorder="0" applyAlignment="0" applyProtection="0"/>
    <xf numFmtId="0" fontId="135" fillId="0" borderId="0" applyFont="0" applyFill="0" applyBorder="0" applyAlignment="0" applyProtection="0"/>
    <xf numFmtId="0" fontId="120" fillId="0" borderId="0"/>
    <xf numFmtId="200" fontId="121" fillId="0" borderId="0" applyFont="0" applyFill="0" applyBorder="0" applyAlignment="0" applyProtection="0"/>
    <xf numFmtId="166" fontId="119" fillId="0" borderId="0" applyFont="0" applyFill="0" applyBorder="0" applyAlignment="0" applyProtection="0"/>
    <xf numFmtId="200" fontId="121"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71" fontId="121" fillId="0" borderId="0" applyFont="0" applyFill="0" applyBorder="0" applyAlignment="0" applyProtection="0"/>
    <xf numFmtId="190" fontId="13"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183" fontId="121" fillId="0" borderId="0" applyFont="0" applyFill="0" applyBorder="0" applyAlignment="0" applyProtection="0"/>
    <xf numFmtId="183" fontId="121" fillId="0" borderId="0" applyFont="0" applyFill="0" applyBorder="0" applyAlignment="0" applyProtection="0"/>
    <xf numFmtId="236" fontId="121" fillId="0" borderId="0" applyFont="0" applyFill="0" applyBorder="0" applyAlignment="0" applyProtection="0"/>
    <xf numFmtId="236" fontId="121"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181"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43"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43" fontId="119" fillId="0" borderId="0" applyFont="0" applyFill="0" applyBorder="0" applyAlignment="0" applyProtection="0"/>
    <xf numFmtId="178" fontId="119" fillId="0" borderId="0" applyFont="0" applyFill="0" applyBorder="0" applyAlignment="0" applyProtection="0"/>
    <xf numFmtId="181"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0" fontId="119" fillId="0" borderId="0" applyFont="0" applyFill="0" applyBorder="0" applyAlignment="0" applyProtection="0"/>
    <xf numFmtId="181" fontId="119" fillId="0" borderId="0" applyFont="0" applyFill="0" applyBorder="0" applyAlignment="0" applyProtection="0"/>
    <xf numFmtId="237" fontId="119" fillId="0" borderId="0" applyFont="0" applyFill="0" applyBorder="0" applyAlignment="0" applyProtection="0"/>
    <xf numFmtId="0" fontId="119" fillId="0" borderId="0" applyFont="0" applyFill="0" applyBorder="0" applyAlignment="0" applyProtection="0"/>
    <xf numFmtId="196" fontId="121" fillId="0" borderId="0" applyFont="0" applyFill="0" applyBorder="0" applyAlignment="0" applyProtection="0"/>
    <xf numFmtId="169"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266" fontId="119" fillId="0" borderId="0" applyFont="0" applyFill="0" applyBorder="0" applyAlignment="0" applyProtection="0"/>
    <xf numFmtId="315" fontId="119" fillId="0" borderId="0" applyFont="0" applyFill="0" applyBorder="0" applyAlignment="0" applyProtection="0"/>
    <xf numFmtId="169"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273" fontId="119" fillId="0" borderId="0" applyFont="0" applyFill="0" applyBorder="0" applyAlignment="0" applyProtection="0"/>
    <xf numFmtId="189" fontId="13" fillId="0" borderId="0" applyFont="0" applyFill="0" applyBorder="0" applyAlignment="0" applyProtection="0"/>
    <xf numFmtId="210" fontId="136" fillId="0" borderId="0" applyFont="0" applyFill="0" applyBorder="0" applyAlignment="0" applyProtection="0"/>
    <xf numFmtId="266" fontId="119" fillId="0" borderId="0" applyFont="0" applyFill="0" applyBorder="0" applyAlignment="0" applyProtection="0"/>
    <xf numFmtId="183" fontId="119" fillId="0" borderId="0" applyFont="0" applyFill="0" applyBorder="0" applyAlignment="0" applyProtection="0"/>
    <xf numFmtId="169" fontId="119" fillId="0" borderId="0" applyFont="0" applyFill="0" applyBorder="0" applyAlignment="0" applyProtection="0"/>
    <xf numFmtId="183" fontId="119" fillId="0" borderId="0" applyFont="0" applyFill="0" applyBorder="0" applyAlignment="0" applyProtection="0"/>
    <xf numFmtId="169" fontId="119" fillId="0" borderId="0" applyFont="0" applyFill="0" applyBorder="0" applyAlignment="0" applyProtection="0"/>
    <xf numFmtId="198" fontId="121" fillId="0" borderId="0" applyFont="0" applyFill="0" applyBorder="0" applyAlignment="0" applyProtection="0"/>
    <xf numFmtId="166" fontId="119" fillId="0" borderId="0" applyFont="0" applyFill="0" applyBorder="0" applyAlignment="0" applyProtection="0"/>
    <xf numFmtId="192" fontId="119" fillId="0" borderId="0" applyFont="0" applyFill="0" applyBorder="0" applyAlignment="0" applyProtection="0"/>
    <xf numFmtId="212" fontId="121" fillId="0" borderId="0" applyFont="0" applyFill="0" applyBorder="0" applyAlignment="0" applyProtection="0"/>
    <xf numFmtId="184" fontId="121" fillId="0" borderId="0" applyFont="0" applyFill="0" applyBorder="0" applyAlignment="0" applyProtection="0"/>
    <xf numFmtId="272" fontId="119" fillId="0" borderId="0" applyFont="0" applyFill="0" applyBorder="0" applyAlignment="0" applyProtection="0"/>
    <xf numFmtId="200" fontId="134"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92" fontId="119" fillId="0" borderId="0" applyFont="0" applyFill="0" applyBorder="0" applyAlignment="0" applyProtection="0"/>
    <xf numFmtId="200" fontId="134" fillId="0" borderId="0" applyFont="0" applyFill="0" applyBorder="0" applyAlignment="0" applyProtection="0"/>
    <xf numFmtId="166" fontId="119" fillId="0" borderId="0" applyFont="0" applyFill="0" applyBorder="0" applyAlignment="0" applyProtection="0"/>
    <xf numFmtId="238" fontId="119" fillId="0" borderId="0" applyFont="0" applyFill="0" applyBorder="0" applyAlignment="0" applyProtection="0"/>
    <xf numFmtId="212" fontId="119" fillId="0" borderId="0" applyFont="0" applyFill="0" applyBorder="0" applyAlignment="0" applyProtection="0"/>
    <xf numFmtId="212" fontId="121" fillId="0" borderId="0" applyFont="0" applyFill="0" applyBorder="0" applyAlignment="0" applyProtection="0"/>
    <xf numFmtId="274" fontId="137" fillId="0" borderId="0" applyFont="0" applyFill="0" applyBorder="0" applyAlignment="0" applyProtection="0"/>
    <xf numFmtId="212" fontId="121" fillId="0" borderId="0" applyFont="0" applyFill="0" applyBorder="0" applyAlignment="0" applyProtection="0"/>
    <xf numFmtId="212" fontId="119" fillId="0" borderId="0" applyFont="0" applyFill="0" applyBorder="0" applyAlignment="0" applyProtection="0"/>
    <xf numFmtId="238" fontId="119" fillId="0" borderId="0" applyFont="0" applyFill="0" applyBorder="0" applyAlignment="0" applyProtection="0"/>
    <xf numFmtId="238" fontId="119" fillId="0" borderId="0" applyFont="0" applyFill="0" applyBorder="0" applyAlignment="0" applyProtection="0"/>
    <xf numFmtId="238" fontId="119" fillId="0" borderId="0" applyFont="0" applyFill="0" applyBorder="0" applyAlignment="0" applyProtection="0"/>
    <xf numFmtId="212" fontId="119" fillId="0" borderId="0" applyFont="0" applyFill="0" applyBorder="0" applyAlignment="0" applyProtection="0"/>
    <xf numFmtId="275" fontId="119" fillId="0" borderId="0" applyFont="0" applyFill="0" applyBorder="0" applyAlignment="0" applyProtection="0"/>
    <xf numFmtId="313" fontId="13" fillId="0" borderId="0" applyFont="0" applyFill="0" applyBorder="0" applyAlignment="0" applyProtection="0"/>
    <xf numFmtId="182" fontId="136" fillId="0" borderId="0" applyFont="0" applyFill="0" applyBorder="0" applyAlignment="0" applyProtection="0"/>
    <xf numFmtId="261" fontId="119" fillId="0" borderId="0" applyFont="0" applyFill="0" applyBorder="0" applyAlignment="0" applyProtection="0"/>
    <xf numFmtId="166"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181"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43"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43" fontId="119" fillId="0" borderId="0" applyFont="0" applyFill="0" applyBorder="0" applyAlignment="0" applyProtection="0"/>
    <xf numFmtId="178" fontId="119" fillId="0" borderId="0" applyFont="0" applyFill="0" applyBorder="0" applyAlignment="0" applyProtection="0"/>
    <xf numFmtId="181"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0" fontId="119" fillId="0" borderId="0" applyFont="0" applyFill="0" applyBorder="0" applyAlignment="0" applyProtection="0"/>
    <xf numFmtId="181" fontId="119" fillId="0" borderId="0" applyFont="0" applyFill="0" applyBorder="0" applyAlignment="0" applyProtection="0"/>
    <xf numFmtId="237" fontId="119" fillId="0" borderId="0" applyFont="0" applyFill="0" applyBorder="0" applyAlignment="0" applyProtection="0"/>
    <xf numFmtId="0" fontId="119" fillId="0" borderId="0" applyFont="0" applyFill="0" applyBorder="0" applyAlignment="0" applyProtection="0"/>
    <xf numFmtId="196" fontId="121" fillId="0" borderId="0" applyFont="0" applyFill="0" applyBorder="0" applyAlignment="0" applyProtection="0"/>
    <xf numFmtId="169"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266" fontId="119" fillId="0" borderId="0" applyFont="0" applyFill="0" applyBorder="0" applyAlignment="0" applyProtection="0"/>
    <xf numFmtId="315" fontId="119" fillId="0" borderId="0" applyFont="0" applyFill="0" applyBorder="0" applyAlignment="0" applyProtection="0"/>
    <xf numFmtId="169"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273" fontId="119" fillId="0" borderId="0" applyFont="0" applyFill="0" applyBorder="0" applyAlignment="0" applyProtection="0"/>
    <xf numFmtId="189" fontId="13" fillId="0" borderId="0" applyFont="0" applyFill="0" applyBorder="0" applyAlignment="0" applyProtection="0"/>
    <xf numFmtId="210" fontId="136" fillId="0" borderId="0" applyFont="0" applyFill="0" applyBorder="0" applyAlignment="0" applyProtection="0"/>
    <xf numFmtId="266" fontId="119" fillId="0" borderId="0" applyFont="0" applyFill="0" applyBorder="0" applyAlignment="0" applyProtection="0"/>
    <xf numFmtId="183" fontId="119" fillId="0" borderId="0" applyFont="0" applyFill="0" applyBorder="0" applyAlignment="0" applyProtection="0"/>
    <xf numFmtId="183" fontId="121" fillId="0" borderId="0" applyFont="0" applyFill="0" applyBorder="0" applyAlignment="0" applyProtection="0"/>
    <xf numFmtId="183" fontId="121" fillId="0" borderId="0" applyFont="0" applyFill="0" applyBorder="0" applyAlignment="0" applyProtection="0"/>
    <xf numFmtId="236" fontId="121" fillId="0" borderId="0" applyFont="0" applyFill="0" applyBorder="0" applyAlignment="0" applyProtection="0"/>
    <xf numFmtId="236" fontId="121" fillId="0" borderId="0" applyFont="0" applyFill="0" applyBorder="0" applyAlignment="0" applyProtection="0"/>
    <xf numFmtId="169" fontId="119" fillId="0" borderId="0" applyFont="0" applyFill="0" applyBorder="0" applyAlignment="0" applyProtection="0"/>
    <xf numFmtId="183" fontId="119" fillId="0" borderId="0" applyFont="0" applyFill="0" applyBorder="0" applyAlignment="0" applyProtection="0"/>
    <xf numFmtId="169" fontId="119"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180"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41"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41" fontId="119" fillId="0" borderId="0" applyFont="0" applyFill="0" applyBorder="0" applyAlignment="0" applyProtection="0"/>
    <xf numFmtId="276" fontId="119" fillId="0" borderId="0" applyFont="0" applyFill="0" applyBorder="0" applyAlignment="0" applyProtection="0"/>
    <xf numFmtId="180" fontId="119"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226" fontId="121" fillId="0" borderId="0" applyFont="0" applyFill="0" applyBorder="0" applyAlignment="0" applyProtection="0"/>
    <xf numFmtId="180" fontId="119" fillId="0" borderId="0" applyFont="0" applyFill="0" applyBorder="0" applyAlignment="0" applyProtection="0"/>
    <xf numFmtId="226" fontId="121" fillId="0" borderId="0" applyFont="0" applyFill="0" applyBorder="0" applyAlignment="0" applyProtection="0"/>
    <xf numFmtId="195" fontId="121" fillId="0" borderId="0" applyFont="0" applyFill="0" applyBorder="0" applyAlignment="0" applyProtection="0"/>
    <xf numFmtId="277" fontId="119" fillId="0" borderId="0" applyFont="0" applyFill="0" applyBorder="0" applyAlignment="0" applyProtection="0"/>
    <xf numFmtId="167"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265" fontId="119" fillId="0" borderId="0" applyFont="0" applyFill="0" applyBorder="0" applyAlignment="0" applyProtection="0"/>
    <xf numFmtId="314" fontId="119" fillId="0" borderId="0" applyFont="0" applyFill="0" applyBorder="0" applyAlignment="0" applyProtection="0"/>
    <xf numFmtId="167"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8" fontId="119" fillId="0" borderId="0" applyFont="0" applyFill="0" applyBorder="0" applyAlignment="0" applyProtection="0"/>
    <xf numFmtId="312" fontId="13" fillId="0" borderId="0" applyFont="0" applyFill="0" applyBorder="0" applyAlignment="0" applyProtection="0"/>
    <xf numFmtId="309" fontId="136" fillId="0" borderId="0" applyFont="0" applyFill="0" applyBorder="0" applyAlignment="0" applyProtection="0"/>
    <xf numFmtId="198" fontId="119" fillId="0" borderId="0" applyFont="0" applyFill="0" applyBorder="0" applyAlignment="0" applyProtection="0"/>
    <xf numFmtId="167" fontId="119" fillId="0" borderId="0" applyFont="0" applyFill="0" applyBorder="0" applyAlignment="0" applyProtection="0"/>
    <xf numFmtId="198" fontId="119" fillId="0" borderId="0" applyFont="0" applyFill="0" applyBorder="0" applyAlignment="0" applyProtection="0"/>
    <xf numFmtId="167" fontId="119" fillId="0" borderId="0" applyFont="0" applyFill="0" applyBorder="0" applyAlignment="0" applyProtection="0"/>
    <xf numFmtId="192" fontId="119" fillId="0" borderId="0" applyFont="0" applyFill="0" applyBorder="0" applyAlignment="0" applyProtection="0"/>
    <xf numFmtId="212" fontId="121" fillId="0" borderId="0" applyFont="0" applyFill="0" applyBorder="0" applyAlignment="0" applyProtection="0"/>
    <xf numFmtId="184" fontId="121" fillId="0" borderId="0" applyFont="0" applyFill="0" applyBorder="0" applyAlignment="0" applyProtection="0"/>
    <xf numFmtId="272" fontId="119" fillId="0" borderId="0" applyFont="0" applyFill="0" applyBorder="0" applyAlignment="0" applyProtection="0"/>
    <xf numFmtId="200" fontId="134"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92" fontId="119" fillId="0" borderId="0" applyFont="0" applyFill="0" applyBorder="0" applyAlignment="0" applyProtection="0"/>
    <xf numFmtId="200" fontId="134" fillId="0" borderId="0" applyFont="0" applyFill="0" applyBorder="0" applyAlignment="0" applyProtection="0"/>
    <xf numFmtId="166" fontId="119" fillId="0" borderId="0" applyFont="0" applyFill="0" applyBorder="0" applyAlignment="0" applyProtection="0"/>
    <xf numFmtId="238" fontId="119" fillId="0" borderId="0" applyFont="0" applyFill="0" applyBorder="0" applyAlignment="0" applyProtection="0"/>
    <xf numFmtId="212" fontId="119" fillId="0" borderId="0" applyFont="0" applyFill="0" applyBorder="0" applyAlignment="0" applyProtection="0"/>
    <xf numFmtId="212" fontId="121" fillId="0" borderId="0" applyFont="0" applyFill="0" applyBorder="0" applyAlignment="0" applyProtection="0"/>
    <xf numFmtId="274" fontId="137" fillId="0" borderId="0" applyFont="0" applyFill="0" applyBorder="0" applyAlignment="0" applyProtection="0"/>
    <xf numFmtId="212" fontId="121" fillId="0" borderId="0" applyFont="0" applyFill="0" applyBorder="0" applyAlignment="0" applyProtection="0"/>
    <xf numFmtId="212" fontId="119" fillId="0" borderId="0" applyFont="0" applyFill="0" applyBorder="0" applyAlignment="0" applyProtection="0"/>
    <xf numFmtId="238" fontId="119" fillId="0" borderId="0" applyFont="0" applyFill="0" applyBorder="0" applyAlignment="0" applyProtection="0"/>
    <xf numFmtId="238" fontId="119" fillId="0" borderId="0" applyFont="0" applyFill="0" applyBorder="0" applyAlignment="0" applyProtection="0"/>
    <xf numFmtId="238" fontId="119" fillId="0" borderId="0" applyFont="0" applyFill="0" applyBorder="0" applyAlignment="0" applyProtection="0"/>
    <xf numFmtId="212" fontId="119" fillId="0" borderId="0" applyFont="0" applyFill="0" applyBorder="0" applyAlignment="0" applyProtection="0"/>
    <xf numFmtId="275" fontId="119" fillId="0" borderId="0" applyFont="0" applyFill="0" applyBorder="0" applyAlignment="0" applyProtection="0"/>
    <xf numFmtId="313" fontId="13" fillId="0" borderId="0" applyFont="0" applyFill="0" applyBorder="0" applyAlignment="0" applyProtection="0"/>
    <xf numFmtId="182" fontId="136" fillId="0" borderId="0" applyFont="0" applyFill="0" applyBorder="0" applyAlignment="0" applyProtection="0"/>
    <xf numFmtId="261" fontId="119" fillId="0" borderId="0" applyFont="0" applyFill="0" applyBorder="0" applyAlignment="0" applyProtection="0"/>
    <xf numFmtId="198" fontId="121" fillId="0" borderId="0" applyFont="0" applyFill="0" applyBorder="0" applyAlignment="0" applyProtection="0"/>
    <xf numFmtId="166" fontId="119" fillId="0" borderId="0" applyFont="0" applyFill="0" applyBorder="0" applyAlignment="0" applyProtection="0"/>
    <xf numFmtId="183" fontId="121"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180"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41"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41" fontId="119" fillId="0" borderId="0" applyFont="0" applyFill="0" applyBorder="0" applyAlignment="0" applyProtection="0"/>
    <xf numFmtId="276" fontId="119" fillId="0" borderId="0" applyFont="0" applyFill="0" applyBorder="0" applyAlignment="0" applyProtection="0"/>
    <xf numFmtId="180" fontId="119"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226" fontId="121" fillId="0" borderId="0" applyFont="0" applyFill="0" applyBorder="0" applyAlignment="0" applyProtection="0"/>
    <xf numFmtId="180" fontId="119" fillId="0" borderId="0" applyFont="0" applyFill="0" applyBorder="0" applyAlignment="0" applyProtection="0"/>
    <xf numFmtId="226" fontId="121" fillId="0" borderId="0" applyFont="0" applyFill="0" applyBorder="0" applyAlignment="0" applyProtection="0"/>
    <xf numFmtId="195" fontId="121" fillId="0" borderId="0" applyFont="0" applyFill="0" applyBorder="0" applyAlignment="0" applyProtection="0"/>
    <xf numFmtId="277" fontId="119" fillId="0" borderId="0" applyFont="0" applyFill="0" applyBorder="0" applyAlignment="0" applyProtection="0"/>
    <xf numFmtId="167"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265" fontId="119" fillId="0" borderId="0" applyFont="0" applyFill="0" applyBorder="0" applyAlignment="0" applyProtection="0"/>
    <xf numFmtId="314" fontId="119" fillId="0" borderId="0" applyFont="0" applyFill="0" applyBorder="0" applyAlignment="0" applyProtection="0"/>
    <xf numFmtId="167"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8" fontId="119" fillId="0" borderId="0" applyFont="0" applyFill="0" applyBorder="0" applyAlignment="0" applyProtection="0"/>
    <xf numFmtId="312" fontId="13" fillId="0" borderId="0" applyFont="0" applyFill="0" applyBorder="0" applyAlignment="0" applyProtection="0"/>
    <xf numFmtId="309" fontId="136" fillId="0" borderId="0" applyFont="0" applyFill="0" applyBorder="0" applyAlignment="0" applyProtection="0"/>
    <xf numFmtId="198" fontId="119" fillId="0" borderId="0" applyFont="0" applyFill="0" applyBorder="0" applyAlignment="0" applyProtection="0"/>
    <xf numFmtId="167" fontId="119" fillId="0" borderId="0" applyFont="0" applyFill="0" applyBorder="0" applyAlignment="0" applyProtection="0"/>
    <xf numFmtId="198" fontId="119" fillId="0" borderId="0" applyFont="0" applyFill="0" applyBorder="0" applyAlignment="0" applyProtection="0"/>
    <xf numFmtId="167"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181"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43"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43" fontId="119" fillId="0" borderId="0" applyFont="0" applyFill="0" applyBorder="0" applyAlignment="0" applyProtection="0"/>
    <xf numFmtId="178" fontId="119" fillId="0" borderId="0" applyFont="0" applyFill="0" applyBorder="0" applyAlignment="0" applyProtection="0"/>
    <xf numFmtId="181"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0" fontId="119" fillId="0" borderId="0" applyFont="0" applyFill="0" applyBorder="0" applyAlignment="0" applyProtection="0"/>
    <xf numFmtId="181" fontId="119" fillId="0" borderId="0" applyFont="0" applyFill="0" applyBorder="0" applyAlignment="0" applyProtection="0"/>
    <xf numFmtId="237" fontId="119" fillId="0" borderId="0" applyFont="0" applyFill="0" applyBorder="0" applyAlignment="0" applyProtection="0"/>
    <xf numFmtId="0" fontId="119" fillId="0" borderId="0" applyFont="0" applyFill="0" applyBorder="0" applyAlignment="0" applyProtection="0"/>
    <xf numFmtId="196" fontId="121" fillId="0" borderId="0" applyFont="0" applyFill="0" applyBorder="0" applyAlignment="0" applyProtection="0"/>
    <xf numFmtId="169"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266" fontId="119" fillId="0" borderId="0" applyFont="0" applyFill="0" applyBorder="0" applyAlignment="0" applyProtection="0"/>
    <xf numFmtId="315" fontId="119" fillId="0" borderId="0" applyFont="0" applyFill="0" applyBorder="0" applyAlignment="0" applyProtection="0"/>
    <xf numFmtId="169"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273" fontId="119" fillId="0" borderId="0" applyFont="0" applyFill="0" applyBorder="0" applyAlignment="0" applyProtection="0"/>
    <xf numFmtId="189" fontId="13" fillId="0" borderId="0" applyFont="0" applyFill="0" applyBorder="0" applyAlignment="0" applyProtection="0"/>
    <xf numFmtId="210" fontId="136" fillId="0" borderId="0" applyFont="0" applyFill="0" applyBorder="0" applyAlignment="0" applyProtection="0"/>
    <xf numFmtId="266" fontId="119" fillId="0" borderId="0" applyFont="0" applyFill="0" applyBorder="0" applyAlignment="0" applyProtection="0"/>
    <xf numFmtId="183" fontId="119" fillId="0" borderId="0" applyFont="0" applyFill="0" applyBorder="0" applyAlignment="0" applyProtection="0"/>
    <xf numFmtId="169" fontId="119" fillId="0" borderId="0" applyFont="0" applyFill="0" applyBorder="0" applyAlignment="0" applyProtection="0"/>
    <xf numFmtId="183" fontId="119" fillId="0" borderId="0" applyFont="0" applyFill="0" applyBorder="0" applyAlignment="0" applyProtection="0"/>
    <xf numFmtId="169" fontId="119" fillId="0" borderId="0" applyFont="0" applyFill="0" applyBorder="0" applyAlignment="0" applyProtection="0"/>
    <xf numFmtId="198" fontId="121" fillId="0" borderId="0" applyFont="0" applyFill="0" applyBorder="0" applyAlignment="0" applyProtection="0"/>
    <xf numFmtId="200" fontId="121"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71" fontId="121" fillId="0" borderId="0" applyFont="0" applyFill="0" applyBorder="0" applyAlignment="0" applyProtection="0"/>
    <xf numFmtId="190" fontId="13"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183" fontId="121" fillId="0" borderId="0" applyFont="0" applyFill="0" applyBorder="0" applyAlignment="0" applyProtection="0"/>
    <xf numFmtId="236" fontId="121" fillId="0" borderId="0" applyFont="0" applyFill="0" applyBorder="0" applyAlignment="0" applyProtection="0"/>
    <xf numFmtId="236" fontId="121" fillId="0" borderId="0" applyFont="0" applyFill="0" applyBorder="0" applyAlignment="0" applyProtection="0"/>
    <xf numFmtId="166" fontId="119" fillId="0" borderId="0" applyFont="0" applyFill="0" applyBorder="0" applyAlignment="0" applyProtection="0"/>
    <xf numFmtId="192" fontId="119" fillId="0" borderId="0" applyFont="0" applyFill="0" applyBorder="0" applyAlignment="0" applyProtection="0"/>
    <xf numFmtId="200" fontId="134" fillId="0" borderId="0" applyFont="0" applyFill="0" applyBorder="0" applyAlignment="0" applyProtection="0"/>
    <xf numFmtId="166" fontId="119" fillId="0" borderId="0" applyFont="0" applyFill="0" applyBorder="0" applyAlignment="0" applyProtection="0"/>
    <xf numFmtId="0" fontId="98" fillId="0" borderId="0" applyNumberForma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0" fontId="98" fillId="0" borderId="0" applyNumberFormat="0" applyFill="0" applyBorder="0" applyAlignment="0" applyProtection="0"/>
    <xf numFmtId="238" fontId="119" fillId="0" borderId="0" applyFont="0" applyFill="0" applyBorder="0" applyAlignment="0" applyProtection="0"/>
    <xf numFmtId="212" fontId="119" fillId="0" borderId="0" applyFont="0" applyFill="0" applyBorder="0" applyAlignment="0" applyProtection="0"/>
    <xf numFmtId="212" fontId="121" fillId="0" borderId="0" applyFont="0" applyFill="0" applyBorder="0" applyAlignment="0" applyProtection="0"/>
    <xf numFmtId="274" fontId="137" fillId="0" borderId="0" applyFont="0" applyFill="0" applyBorder="0" applyAlignment="0" applyProtection="0"/>
    <xf numFmtId="212" fontId="121" fillId="0" borderId="0" applyFont="0" applyFill="0" applyBorder="0" applyAlignment="0" applyProtection="0"/>
    <xf numFmtId="212" fontId="119" fillId="0" borderId="0" applyFont="0" applyFill="0" applyBorder="0" applyAlignment="0" applyProtection="0"/>
    <xf numFmtId="238" fontId="119" fillId="0" borderId="0" applyFont="0" applyFill="0" applyBorder="0" applyAlignment="0" applyProtection="0"/>
    <xf numFmtId="238" fontId="119" fillId="0" borderId="0" applyFont="0" applyFill="0" applyBorder="0" applyAlignment="0" applyProtection="0"/>
    <xf numFmtId="238" fontId="119" fillId="0" borderId="0" applyFont="0" applyFill="0" applyBorder="0" applyAlignment="0" applyProtection="0"/>
    <xf numFmtId="212" fontId="119" fillId="0" borderId="0" applyFont="0" applyFill="0" applyBorder="0" applyAlignment="0" applyProtection="0"/>
    <xf numFmtId="267" fontId="121"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0" fontId="28" fillId="0" borderId="0"/>
    <xf numFmtId="0" fontId="120" fillId="0" borderId="0"/>
    <xf numFmtId="275" fontId="119" fillId="0" borderId="0" applyFont="0" applyFill="0" applyBorder="0" applyAlignment="0" applyProtection="0"/>
    <xf numFmtId="313" fontId="13" fillId="0" borderId="0" applyFont="0" applyFill="0" applyBorder="0" applyAlignment="0" applyProtection="0"/>
    <xf numFmtId="182" fontId="136" fillId="0" borderId="0" applyFont="0" applyFill="0" applyBorder="0" applyAlignment="0" applyProtection="0"/>
    <xf numFmtId="261" fontId="119" fillId="0" borderId="0" applyFont="0" applyFill="0" applyBorder="0" applyAlignment="0" applyProtection="0"/>
    <xf numFmtId="166" fontId="119" fillId="0" borderId="0" applyFont="0" applyFill="0" applyBorder="0" applyAlignment="0" applyProtection="0"/>
    <xf numFmtId="0" fontId="135" fillId="0" borderId="0"/>
    <xf numFmtId="0" fontId="13" fillId="0" borderId="0"/>
    <xf numFmtId="0" fontId="138" fillId="0" borderId="0"/>
    <xf numFmtId="166" fontId="119" fillId="0" borderId="0" applyFont="0" applyFill="0" applyBorder="0" applyAlignment="0" applyProtection="0"/>
    <xf numFmtId="200" fontId="121" fillId="0" borderId="0" applyFont="0" applyFill="0" applyBorder="0" applyAlignment="0" applyProtection="0"/>
    <xf numFmtId="0" fontId="28" fillId="0" borderId="0"/>
    <xf numFmtId="200" fontId="121" fillId="0" borderId="0" applyFont="0" applyFill="0" applyBorder="0" applyAlignment="0" applyProtection="0"/>
    <xf numFmtId="198" fontId="121"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180"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41"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41" fontId="119" fillId="0" borderId="0" applyFont="0" applyFill="0" applyBorder="0" applyAlignment="0" applyProtection="0"/>
    <xf numFmtId="276" fontId="119" fillId="0" borderId="0" applyFont="0" applyFill="0" applyBorder="0" applyAlignment="0" applyProtection="0"/>
    <xf numFmtId="180" fontId="119"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226" fontId="121" fillId="0" borderId="0" applyFont="0" applyFill="0" applyBorder="0" applyAlignment="0" applyProtection="0"/>
    <xf numFmtId="180" fontId="119" fillId="0" borderId="0" applyFont="0" applyFill="0" applyBorder="0" applyAlignment="0" applyProtection="0"/>
    <xf numFmtId="226" fontId="121" fillId="0" borderId="0" applyFont="0" applyFill="0" applyBorder="0" applyAlignment="0" applyProtection="0"/>
    <xf numFmtId="195" fontId="121" fillId="0" borderId="0" applyFont="0" applyFill="0" applyBorder="0" applyAlignment="0" applyProtection="0"/>
    <xf numFmtId="277" fontId="119" fillId="0" borderId="0" applyFont="0" applyFill="0" applyBorder="0" applyAlignment="0" applyProtection="0"/>
    <xf numFmtId="167"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226" fontId="119" fillId="0" borderId="0" applyFont="0" applyFill="0" applyBorder="0" applyAlignment="0" applyProtection="0"/>
    <xf numFmtId="226" fontId="119" fillId="0" borderId="0" applyFont="0" applyFill="0" applyBorder="0" applyAlignment="0" applyProtection="0"/>
    <xf numFmtId="265" fontId="119" fillId="0" borderId="0" applyFont="0" applyFill="0" applyBorder="0" applyAlignment="0" applyProtection="0"/>
    <xf numFmtId="314" fontId="119" fillId="0" borderId="0" applyFont="0" applyFill="0" applyBorder="0" applyAlignment="0" applyProtection="0"/>
    <xf numFmtId="167"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8" fontId="119" fillId="0" borderId="0" applyFont="0" applyFill="0" applyBorder="0" applyAlignment="0" applyProtection="0"/>
    <xf numFmtId="312" fontId="13" fillId="0" borderId="0" applyFont="0" applyFill="0" applyBorder="0" applyAlignment="0" applyProtection="0"/>
    <xf numFmtId="309" fontId="136" fillId="0" borderId="0" applyFont="0" applyFill="0" applyBorder="0" applyAlignment="0" applyProtection="0"/>
    <xf numFmtId="198" fontId="119" fillId="0" borderId="0" applyFont="0" applyFill="0" applyBorder="0" applyAlignment="0" applyProtection="0"/>
    <xf numFmtId="167" fontId="119" fillId="0" borderId="0" applyFont="0" applyFill="0" applyBorder="0" applyAlignment="0" applyProtection="0"/>
    <xf numFmtId="198" fontId="119" fillId="0" borderId="0" applyFont="0" applyFill="0" applyBorder="0" applyAlignment="0" applyProtection="0"/>
    <xf numFmtId="167"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181"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43"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43" fontId="119" fillId="0" borderId="0" applyFont="0" applyFill="0" applyBorder="0" applyAlignment="0" applyProtection="0"/>
    <xf numFmtId="178" fontId="119" fillId="0" borderId="0" applyFont="0" applyFill="0" applyBorder="0" applyAlignment="0" applyProtection="0"/>
    <xf numFmtId="181"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0" fontId="119" fillId="0" borderId="0" applyFont="0" applyFill="0" applyBorder="0" applyAlignment="0" applyProtection="0"/>
    <xf numFmtId="181" fontId="119" fillId="0" borderId="0" applyFont="0" applyFill="0" applyBorder="0" applyAlignment="0" applyProtection="0"/>
    <xf numFmtId="237" fontId="119" fillId="0" borderId="0" applyFont="0" applyFill="0" applyBorder="0" applyAlignment="0" applyProtection="0"/>
    <xf numFmtId="0" fontId="119" fillId="0" borderId="0" applyFont="0" applyFill="0" applyBorder="0" applyAlignment="0" applyProtection="0"/>
    <xf numFmtId="196" fontId="121" fillId="0" borderId="0" applyFont="0" applyFill="0" applyBorder="0" applyAlignment="0" applyProtection="0"/>
    <xf numFmtId="169"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237" fontId="119" fillId="0" borderId="0" applyFont="0" applyFill="0" applyBorder="0" applyAlignment="0" applyProtection="0"/>
    <xf numFmtId="237" fontId="119" fillId="0" borderId="0" applyFont="0" applyFill="0" applyBorder="0" applyAlignment="0" applyProtection="0"/>
    <xf numFmtId="266" fontId="119" fillId="0" borderId="0" applyFont="0" applyFill="0" applyBorder="0" applyAlignment="0" applyProtection="0"/>
    <xf numFmtId="315" fontId="119" fillId="0" borderId="0" applyFont="0" applyFill="0" applyBorder="0" applyAlignment="0" applyProtection="0"/>
    <xf numFmtId="169"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178" fontId="119" fillId="0" borderId="0" applyFont="0" applyFill="0" applyBorder="0" applyAlignment="0" applyProtection="0"/>
    <xf numFmtId="237" fontId="119" fillId="0" borderId="0" applyFont="0" applyFill="0" applyBorder="0" applyAlignment="0" applyProtection="0"/>
    <xf numFmtId="273" fontId="119" fillId="0" borderId="0" applyFont="0" applyFill="0" applyBorder="0" applyAlignment="0" applyProtection="0"/>
    <xf numFmtId="189" fontId="13" fillId="0" borderId="0" applyFont="0" applyFill="0" applyBorder="0" applyAlignment="0" applyProtection="0"/>
    <xf numFmtId="210" fontId="136" fillId="0" borderId="0" applyFont="0" applyFill="0" applyBorder="0" applyAlignment="0" applyProtection="0"/>
    <xf numFmtId="266" fontId="119" fillId="0" borderId="0" applyFont="0" applyFill="0" applyBorder="0" applyAlignment="0" applyProtection="0"/>
    <xf numFmtId="183" fontId="119" fillId="0" borderId="0" applyFont="0" applyFill="0" applyBorder="0" applyAlignment="0" applyProtection="0"/>
    <xf numFmtId="169" fontId="119" fillId="0" borderId="0" applyFont="0" applyFill="0" applyBorder="0" applyAlignment="0" applyProtection="0"/>
    <xf numFmtId="183" fontId="119" fillId="0" borderId="0" applyFont="0" applyFill="0" applyBorder="0" applyAlignment="0" applyProtection="0"/>
    <xf numFmtId="169" fontId="119" fillId="0" borderId="0" applyFont="0" applyFill="0" applyBorder="0" applyAlignment="0" applyProtection="0"/>
    <xf numFmtId="200" fontId="121"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200" fontId="121" fillId="0" borderId="0" applyFont="0" applyFill="0" applyBorder="0" applyAlignment="0" applyProtection="0"/>
    <xf numFmtId="271" fontId="121" fillId="0" borderId="0" applyFont="0" applyFill="0" applyBorder="0" applyAlignment="0" applyProtection="0"/>
    <xf numFmtId="190" fontId="13" fillId="0" borderId="0" applyFont="0" applyFill="0" applyBorder="0" applyAlignment="0" applyProtection="0"/>
    <xf numFmtId="267" fontId="121" fillId="0" borderId="0" applyFont="0" applyFill="0" applyBorder="0" applyAlignment="0" applyProtection="0"/>
    <xf numFmtId="200" fontId="121" fillId="0" borderId="0" applyFont="0" applyFill="0" applyBorder="0" applyAlignment="0" applyProtection="0"/>
    <xf numFmtId="183" fontId="121" fillId="0" borderId="0" applyFont="0" applyFill="0" applyBorder="0" applyAlignment="0" applyProtection="0"/>
    <xf numFmtId="183" fontId="121" fillId="0" borderId="0" applyFont="0" applyFill="0" applyBorder="0" applyAlignment="0" applyProtection="0"/>
    <xf numFmtId="236" fontId="121" fillId="0" borderId="0" applyFont="0" applyFill="0" applyBorder="0" applyAlignment="0" applyProtection="0"/>
    <xf numFmtId="236" fontId="121" fillId="0" borderId="0" applyFont="0" applyFill="0" applyBorder="0" applyAlignment="0" applyProtection="0"/>
    <xf numFmtId="267" fontId="121" fillId="0" borderId="0" applyFont="0" applyFill="0" applyBorder="0" applyAlignment="0" applyProtection="0"/>
    <xf numFmtId="0" fontId="98" fillId="0" borderId="0" applyNumberForma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267" fontId="121"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6" fontId="119" fillId="0" borderId="0" applyFont="0" applyFill="0" applyBorder="0" applyAlignment="0" applyProtection="0"/>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98" fillId="0" borderId="0" applyNumberFormat="0" applyFill="0" applyBorder="0" applyAlignment="0" applyProtection="0"/>
    <xf numFmtId="0" fontId="120" fillId="0" borderId="0"/>
    <xf numFmtId="225" fontId="139" fillId="0" borderId="0" applyFont="0" applyFill="0" applyBorder="0" applyAlignment="0" applyProtection="0"/>
    <xf numFmtId="253" fontId="140" fillId="0" borderId="0" applyFont="0" applyFill="0" applyBorder="0" applyAlignment="0" applyProtection="0"/>
    <xf numFmtId="254" fontId="140" fillId="0" borderId="0" applyFont="0" applyFill="0" applyBorder="0" applyAlignment="0" applyProtection="0"/>
    <xf numFmtId="0" fontId="141" fillId="0" borderId="0"/>
    <xf numFmtId="0" fontId="142" fillId="0" borderId="0"/>
    <xf numFmtId="0" fontId="143" fillId="0" borderId="0"/>
    <xf numFmtId="0" fontId="143" fillId="0" borderId="0"/>
    <xf numFmtId="0" fontId="12" fillId="0" borderId="0"/>
    <xf numFmtId="1" fontId="144" fillId="0" borderId="4" applyBorder="0" applyAlignment="0">
      <alignment horizontal="center"/>
    </xf>
    <xf numFmtId="3" fontId="124" fillId="0" borderId="4"/>
    <xf numFmtId="3" fontId="124" fillId="0" borderId="4"/>
    <xf numFmtId="225" fontId="139" fillId="0" borderId="0" applyFont="0" applyFill="0" applyBorder="0" applyAlignment="0" applyProtection="0"/>
    <xf numFmtId="0" fontId="13" fillId="0" borderId="0"/>
    <xf numFmtId="0" fontId="100" fillId="5" borderId="0"/>
    <xf numFmtId="0" fontId="145" fillId="5" borderId="0"/>
    <xf numFmtId="225" fontId="139" fillId="0" borderId="0" applyFont="0" applyFill="0" applyBorder="0" applyAlignment="0" applyProtection="0"/>
    <xf numFmtId="0" fontId="145" fillId="5" borderId="0"/>
    <xf numFmtId="0" fontId="145" fillId="5" borderId="0"/>
    <xf numFmtId="0" fontId="145" fillId="5" borderId="0"/>
    <xf numFmtId="0" fontId="145" fillId="5" borderId="0"/>
    <xf numFmtId="0" fontId="145" fillId="5" borderId="0"/>
    <xf numFmtId="0" fontId="145" fillId="5" borderId="0"/>
    <xf numFmtId="0" fontId="100" fillId="5" borderId="0"/>
    <xf numFmtId="0" fontId="100" fillId="5" borderId="0"/>
    <xf numFmtId="0" fontId="145" fillId="5" borderId="0"/>
    <xf numFmtId="0" fontId="145" fillId="5" borderId="0"/>
    <xf numFmtId="225" fontId="139" fillId="0" borderId="0" applyFont="0" applyFill="0" applyBorder="0" applyAlignment="0" applyProtection="0"/>
    <xf numFmtId="225" fontId="139" fillId="0" borderId="0" applyFont="0" applyFill="0" applyBorder="0" applyAlignment="0" applyProtection="0"/>
    <xf numFmtId="225" fontId="139" fillId="0" borderId="0" applyFont="0" applyFill="0" applyBorder="0" applyAlignment="0" applyProtection="0"/>
    <xf numFmtId="225" fontId="139" fillId="0" borderId="0" applyFont="0" applyFill="0" applyBorder="0" applyAlignment="0" applyProtection="0"/>
    <xf numFmtId="0" fontId="64" fillId="5" borderId="0"/>
    <xf numFmtId="0" fontId="64" fillId="5" borderId="0"/>
    <xf numFmtId="0" fontId="64" fillId="5" borderId="0"/>
    <xf numFmtId="0" fontId="145" fillId="5" borderId="0"/>
    <xf numFmtId="0" fontId="100" fillId="5" borderId="0"/>
    <xf numFmtId="0" fontId="100" fillId="5" borderId="0"/>
    <xf numFmtId="0" fontId="145" fillId="5" borderId="0"/>
    <xf numFmtId="0" fontId="100" fillId="5" borderId="0"/>
    <xf numFmtId="0" fontId="146" fillId="0" borderId="8" applyFont="0" applyAlignment="0">
      <alignment horizontal="left"/>
    </xf>
    <xf numFmtId="0" fontId="147" fillId="0" borderId="0" applyFont="0" applyFill="0" applyBorder="0" applyAlignment="0">
      <alignment horizontal="left"/>
    </xf>
    <xf numFmtId="0" fontId="146" fillId="0" borderId="8" applyFont="0" applyAlignment="0">
      <alignment horizontal="left"/>
    </xf>
    <xf numFmtId="0" fontId="145" fillId="5" borderId="0"/>
    <xf numFmtId="0" fontId="100" fillId="5" borderId="0"/>
    <xf numFmtId="0" fontId="145" fillId="5" borderId="0"/>
    <xf numFmtId="225" fontId="139" fillId="0" borderId="0" applyFont="0" applyFill="0" applyBorder="0" applyAlignment="0" applyProtection="0"/>
    <xf numFmtId="0" fontId="145" fillId="5" borderId="0"/>
    <xf numFmtId="225" fontId="139" fillId="0" borderId="0" applyFont="0" applyFill="0" applyBorder="0" applyAlignment="0" applyProtection="0"/>
    <xf numFmtId="0" fontId="28" fillId="0" borderId="0"/>
    <xf numFmtId="0" fontId="145" fillId="5" borderId="0"/>
    <xf numFmtId="0" fontId="145" fillId="5" borderId="0"/>
    <xf numFmtId="0" fontId="100" fillId="5" borderId="0"/>
    <xf numFmtId="0" fontId="100" fillId="5" borderId="0"/>
    <xf numFmtId="225" fontId="139" fillId="0" borderId="0" applyFont="0" applyFill="0" applyBorder="0" applyAlignment="0" applyProtection="0"/>
    <xf numFmtId="225" fontId="139" fillId="0" borderId="0" applyFont="0" applyFill="0" applyBorder="0" applyAlignment="0" applyProtection="0"/>
    <xf numFmtId="0" fontId="145" fillId="5" borderId="0"/>
    <xf numFmtId="0" fontId="145" fillId="5" borderId="0"/>
    <xf numFmtId="0" fontId="145" fillId="5" borderId="0"/>
    <xf numFmtId="0" fontId="148" fillId="0" borderId="4" applyNumberFormat="0" applyFont="0" applyBorder="0">
      <alignment horizontal="left" indent="2"/>
    </xf>
    <xf numFmtId="0" fontId="147" fillId="0" borderId="0" applyFont="0" applyFill="0" applyBorder="0" applyAlignment="0">
      <alignment horizontal="left"/>
    </xf>
    <xf numFmtId="0" fontId="148" fillId="0" borderId="4" applyNumberFormat="0" applyFont="0" applyBorder="0">
      <alignment horizontal="left" indent="2"/>
    </xf>
    <xf numFmtId="0" fontId="148" fillId="0" borderId="4" applyNumberFormat="0" applyFont="0" applyBorder="0">
      <alignment horizontal="left" indent="2"/>
    </xf>
    <xf numFmtId="0" fontId="13" fillId="0" borderId="0"/>
    <xf numFmtId="0" fontId="149" fillId="0" borderId="0"/>
    <xf numFmtId="0" fontId="150" fillId="6" borderId="27" applyFont="0" applyFill="0" applyAlignment="0">
      <alignment vertical="center" wrapText="1"/>
    </xf>
    <xf numFmtId="0" fontId="13" fillId="0" borderId="0"/>
    <xf numFmtId="9" fontId="151" fillId="0" borderId="0" applyBorder="0" applyAlignment="0" applyProtection="0"/>
    <xf numFmtId="0" fontId="152" fillId="5" borderId="0"/>
    <xf numFmtId="0" fontId="100" fillId="5" borderId="0"/>
    <xf numFmtId="0" fontId="152" fillId="5" borderId="0"/>
    <xf numFmtId="0" fontId="100" fillId="5" borderId="0"/>
    <xf numFmtId="0" fontId="100" fillId="5" borderId="0"/>
    <xf numFmtId="0" fontId="64" fillId="5" borderId="0"/>
    <xf numFmtId="0" fontId="64" fillId="5" borderId="0"/>
    <xf numFmtId="0" fontId="64" fillId="5" borderId="0"/>
    <xf numFmtId="0" fontId="100" fillId="5" borderId="0"/>
    <xf numFmtId="0" fontId="100" fillId="5" borderId="0"/>
    <xf numFmtId="0" fontId="152" fillId="5" borderId="0"/>
    <xf numFmtId="0" fontId="100" fillId="5" borderId="0"/>
    <xf numFmtId="0" fontId="152" fillId="5" borderId="0"/>
    <xf numFmtId="0" fontId="100" fillId="5" borderId="0"/>
    <xf numFmtId="0" fontId="152" fillId="5" borderId="0"/>
    <xf numFmtId="0" fontId="100" fillId="5" borderId="0"/>
    <xf numFmtId="0" fontId="100" fillId="5" borderId="0"/>
    <xf numFmtId="0" fontId="152" fillId="5" borderId="0"/>
    <xf numFmtId="0" fontId="152" fillId="5" borderId="0"/>
    <xf numFmtId="0" fontId="148" fillId="0" borderId="4" applyNumberFormat="0" applyFont="0" applyBorder="0" applyAlignment="0">
      <alignment horizontal="center"/>
    </xf>
    <xf numFmtId="0" fontId="148" fillId="0" borderId="4" applyNumberFormat="0" applyFont="0" applyBorder="0" applyAlignment="0">
      <alignment horizontal="center"/>
    </xf>
    <xf numFmtId="0" fontId="148" fillId="0" borderId="4" applyNumberFormat="0" applyFont="0" applyBorder="0" applyAlignment="0">
      <alignment horizontal="center"/>
    </xf>
    <xf numFmtId="0" fontId="64" fillId="0" borderId="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17" fillId="8"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17" fillId="10"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17" fillId="12"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17" fillId="13"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7"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17"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3" fillId="0" borderId="0"/>
    <xf numFmtId="0" fontId="12" fillId="0" borderId="0"/>
    <xf numFmtId="0" fontId="153" fillId="0" borderId="0"/>
    <xf numFmtId="0" fontId="154" fillId="5" borderId="0"/>
    <xf numFmtId="0" fontId="100" fillId="5" borderId="0"/>
    <xf numFmtId="0" fontId="154" fillId="5" borderId="0"/>
    <xf numFmtId="0" fontId="100" fillId="5" borderId="0"/>
    <xf numFmtId="0" fontId="100" fillId="5" borderId="0"/>
    <xf numFmtId="0" fontId="64" fillId="5" borderId="0"/>
    <xf numFmtId="0" fontId="64" fillId="5" borderId="0"/>
    <xf numFmtId="0" fontId="64" fillId="5" borderId="0"/>
    <xf numFmtId="0" fontId="100" fillId="5" borderId="0"/>
    <xf numFmtId="0" fontId="100" fillId="5" borderId="0"/>
    <xf numFmtId="0" fontId="154" fillId="5" borderId="0"/>
    <xf numFmtId="0" fontId="100" fillId="5" borderId="0"/>
    <xf numFmtId="0" fontId="154" fillId="5" borderId="0"/>
    <xf numFmtId="0" fontId="100" fillId="5" borderId="0"/>
    <xf numFmtId="0" fontId="154" fillId="5" borderId="0"/>
    <xf numFmtId="0" fontId="100" fillId="5" borderId="0"/>
    <xf numFmtId="0" fontId="100" fillId="5" borderId="0"/>
    <xf numFmtId="0" fontId="154" fillId="5" borderId="0"/>
    <xf numFmtId="0" fontId="155" fillId="0" borderId="0">
      <alignment wrapText="1"/>
    </xf>
    <xf numFmtId="0" fontId="100" fillId="0" borderId="0">
      <alignment wrapText="1"/>
    </xf>
    <xf numFmtId="0" fontId="155" fillId="0" borderId="0">
      <alignment wrapText="1"/>
    </xf>
    <xf numFmtId="0" fontId="100" fillId="0" borderId="0">
      <alignment wrapText="1"/>
    </xf>
    <xf numFmtId="0" fontId="100" fillId="0" borderId="0">
      <alignment wrapText="1"/>
    </xf>
    <xf numFmtId="0" fontId="64" fillId="0" borderId="0">
      <alignment wrapText="1"/>
    </xf>
    <xf numFmtId="0" fontId="64" fillId="0" borderId="0">
      <alignment wrapText="1"/>
    </xf>
    <xf numFmtId="0" fontId="64" fillId="0" borderId="0">
      <alignment wrapText="1"/>
    </xf>
    <xf numFmtId="0" fontId="100" fillId="0" borderId="0">
      <alignment wrapText="1"/>
    </xf>
    <xf numFmtId="0" fontId="100" fillId="0" borderId="0">
      <alignment wrapText="1"/>
    </xf>
    <xf numFmtId="0" fontId="155" fillId="0" borderId="0">
      <alignment wrapText="1"/>
    </xf>
    <xf numFmtId="0" fontId="100" fillId="0" borderId="0">
      <alignment wrapText="1"/>
    </xf>
    <xf numFmtId="0" fontId="155" fillId="0" borderId="0">
      <alignment wrapText="1"/>
    </xf>
    <xf numFmtId="0" fontId="100" fillId="0" borderId="0">
      <alignment wrapText="1"/>
    </xf>
    <xf numFmtId="0" fontId="155" fillId="0" borderId="0">
      <alignment wrapText="1"/>
    </xf>
    <xf numFmtId="0" fontId="100" fillId="0" borderId="0">
      <alignment wrapText="1"/>
    </xf>
    <xf numFmtId="0" fontId="100" fillId="0" borderId="0">
      <alignment wrapText="1"/>
    </xf>
    <xf numFmtId="0" fontId="155" fillId="0" borderId="0">
      <alignment wrapText="1"/>
    </xf>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7" fillId="16"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17"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17" fillId="19"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7" fillId="13"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7"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17" fillId="20"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35" fillId="0" borderId="0"/>
    <xf numFmtId="0" fontId="98" fillId="0" borderId="0"/>
    <xf numFmtId="0" fontId="13" fillId="0" borderId="0"/>
    <xf numFmtId="0" fontId="98" fillId="0" borderId="0"/>
    <xf numFmtId="0" fontId="98" fillId="0" borderId="0"/>
    <xf numFmtId="0" fontId="98" fillId="0" borderId="0"/>
    <xf numFmtId="0" fontId="64" fillId="0" borderId="0"/>
    <xf numFmtId="0" fontId="98" fillId="0" borderId="0"/>
    <xf numFmtId="0" fontId="98" fillId="0" borderId="0"/>
    <xf numFmtId="0" fontId="98" fillId="0" borderId="0"/>
    <xf numFmtId="0" fontId="98" fillId="0" borderId="0"/>
    <xf numFmtId="0" fontId="98" fillId="0" borderId="0"/>
    <xf numFmtId="0" fontId="98" fillId="0" borderId="0"/>
    <xf numFmtId="0" fontId="64"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56" fillId="22"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56"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56" fillId="19"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56" fillId="23"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56"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56" fillId="24"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02" fillId="9" borderId="0" applyNumberFormat="0" applyBorder="0" applyAlignment="0" applyProtection="0"/>
    <xf numFmtId="0" fontId="156" fillId="22" borderId="0" applyNumberFormat="0" applyBorder="0" applyAlignment="0" applyProtection="0"/>
    <xf numFmtId="0" fontId="156" fillId="17" borderId="0" applyNumberFormat="0" applyBorder="0" applyAlignment="0" applyProtection="0"/>
    <xf numFmtId="0" fontId="156" fillId="19" borderId="0" applyNumberFormat="0" applyBorder="0" applyAlignment="0" applyProtection="0"/>
    <xf numFmtId="0" fontId="156" fillId="23" borderId="0" applyNumberFormat="0" applyBorder="0" applyAlignment="0" applyProtection="0"/>
    <xf numFmtId="0" fontId="156" fillId="21" borderId="0" applyNumberFormat="0" applyBorder="0" applyAlignment="0" applyProtection="0"/>
    <xf numFmtId="0" fontId="156" fillId="24" borderId="0" applyNumberFormat="0" applyBorder="0" applyAlignment="0" applyProtection="0"/>
    <xf numFmtId="0" fontId="28" fillId="0" borderId="0"/>
    <xf numFmtId="0" fontId="28" fillId="0" borderId="0"/>
    <xf numFmtId="0" fontId="101" fillId="0" borderId="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56" fillId="25"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56" fillId="27"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56" fillId="28"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56" fillId="23"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56"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21"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56"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214" fontId="13" fillId="0" borderId="0" applyFont="0" applyFill="0" applyBorder="0" applyAlignment="0" applyProtection="0"/>
    <xf numFmtId="0" fontId="157" fillId="0" borderId="0" applyFont="0" applyFill="0" applyBorder="0" applyAlignment="0" applyProtection="0"/>
    <xf numFmtId="239" fontId="121" fillId="0" borderId="0" applyFont="0" applyFill="0" applyBorder="0" applyAlignment="0" applyProtection="0"/>
    <xf numFmtId="215" fontId="13" fillId="0" borderId="0" applyFont="0" applyFill="0" applyBorder="0" applyAlignment="0" applyProtection="0"/>
    <xf numFmtId="0" fontId="157" fillId="0" borderId="0" applyFont="0" applyFill="0" applyBorder="0" applyAlignment="0" applyProtection="0"/>
    <xf numFmtId="215" fontId="13" fillId="0" borderId="0" applyFont="0" applyFill="0" applyBorder="0" applyAlignment="0" applyProtection="0"/>
    <xf numFmtId="0" fontId="135" fillId="0" borderId="0"/>
    <xf numFmtId="0" fontId="12" fillId="0" borderId="0"/>
    <xf numFmtId="0" fontId="28" fillId="0" borderId="0"/>
    <xf numFmtId="0" fontId="28" fillId="0" borderId="0"/>
    <xf numFmtId="0" fontId="14" fillId="0" borderId="0">
      <alignment horizontal="center" wrapText="1"/>
      <protection locked="0"/>
    </xf>
    <xf numFmtId="0" fontId="158" fillId="0" borderId="0" applyNumberFormat="0" applyBorder="0" applyAlignment="0">
      <alignment horizontal="center"/>
    </xf>
    <xf numFmtId="180" fontId="159" fillId="0" borderId="0" applyFont="0" applyFill="0" applyBorder="0" applyAlignment="0" applyProtection="0"/>
    <xf numFmtId="0" fontId="157" fillId="0" borderId="0" applyFont="0" applyFill="0" applyBorder="0" applyAlignment="0" applyProtection="0"/>
    <xf numFmtId="180" fontId="159" fillId="0" borderId="0" applyFont="0" applyFill="0" applyBorder="0" applyAlignment="0" applyProtection="0"/>
    <xf numFmtId="181" fontId="159" fillId="0" borderId="0" applyFont="0" applyFill="0" applyBorder="0" applyAlignment="0" applyProtection="0"/>
    <xf numFmtId="0" fontId="157" fillId="0" borderId="0" applyFont="0" applyFill="0" applyBorder="0" applyAlignment="0" applyProtection="0"/>
    <xf numFmtId="181" fontId="159" fillId="0" borderId="0" applyFont="0" applyFill="0" applyBorder="0" applyAlignment="0" applyProtection="0"/>
    <xf numFmtId="200" fontId="121" fillId="0" borderId="0" applyFont="0" applyFill="0" applyBorder="0" applyAlignment="0" applyProtection="0"/>
    <xf numFmtId="0" fontId="160" fillId="0" borderId="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61"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62" fillId="0" borderId="0" applyNumberFormat="0" applyFill="0" applyBorder="0" applyAlignment="0" applyProtection="0"/>
    <xf numFmtId="0" fontId="157" fillId="0" borderId="0"/>
    <xf numFmtId="0" fontId="136" fillId="0" borderId="0"/>
    <xf numFmtId="0" fontId="12" fillId="0" borderId="0"/>
    <xf numFmtId="0" fontId="157" fillId="0" borderId="0"/>
    <xf numFmtId="0" fontId="163" fillId="0" borderId="0"/>
    <xf numFmtId="0" fontId="164" fillId="0" borderId="0"/>
    <xf numFmtId="0" fontId="165" fillId="0" borderId="0"/>
    <xf numFmtId="217" fontId="135" fillId="0" borderId="0" applyFill="0" applyBorder="0" applyAlignment="0"/>
    <xf numFmtId="231" fontId="166" fillId="0" borderId="0" applyFill="0" applyBorder="0" applyAlignment="0"/>
    <xf numFmtId="205" fontId="13" fillId="0" borderId="0" applyFill="0" applyBorder="0" applyAlignment="0"/>
    <xf numFmtId="224" fontId="13" fillId="0" borderId="0" applyFill="0" applyBorder="0" applyAlignment="0"/>
    <xf numFmtId="233" fontId="13" fillId="0" borderId="0" applyFill="0" applyBorder="0" applyAlignment="0"/>
    <xf numFmtId="201" fontId="166" fillId="0" borderId="0" applyFill="0" applyBorder="0" applyAlignment="0"/>
    <xf numFmtId="232" fontId="166" fillId="0" borderId="0" applyFill="0" applyBorder="0" applyAlignment="0"/>
    <xf numFmtId="231" fontId="166" fillId="0" borderId="0" applyFill="0" applyBorder="0" applyAlignment="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67" fillId="15"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04" fillId="7" borderId="28" applyNumberFormat="0" applyAlignment="0" applyProtection="0"/>
    <xf numFmtId="0" fontId="168" fillId="0" borderId="0"/>
    <xf numFmtId="0" fontId="169" fillId="0" borderId="0" applyFill="0" applyBorder="0" applyProtection="0">
      <alignment horizontal="center"/>
      <protection locked="0"/>
    </xf>
    <xf numFmtId="213" fontId="119" fillId="0" borderId="0" applyFont="0" applyFill="0" applyBorder="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70"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0" fontId="105" fillId="31" borderId="29" applyNumberFormat="0" applyAlignment="0" applyProtection="0"/>
    <xf numFmtId="172" fontId="171" fillId="0" borderId="0" applyFont="0" applyFill="0" applyBorder="0" applyAlignment="0" applyProtection="0"/>
    <xf numFmtId="4" fontId="172" fillId="0" borderId="0" applyAlignment="0"/>
    <xf numFmtId="1" fontId="173" fillId="0" borderId="6" applyBorder="0"/>
    <xf numFmtId="237" fontId="174" fillId="0" borderId="0" applyFont="0" applyFill="0" applyBorder="0" applyAlignment="0" applyProtection="0"/>
    <xf numFmtId="0" fontId="175" fillId="0" borderId="2">
      <alignment horizontal="center"/>
    </xf>
    <xf numFmtId="216" fontId="176" fillId="0" borderId="0"/>
    <xf numFmtId="216" fontId="176" fillId="0" borderId="0"/>
    <xf numFmtId="216" fontId="176" fillId="0" borderId="0"/>
    <xf numFmtId="216" fontId="176" fillId="0" borderId="0"/>
    <xf numFmtId="216" fontId="176" fillId="0" borderId="0"/>
    <xf numFmtId="216" fontId="176" fillId="0" borderId="0"/>
    <xf numFmtId="216" fontId="176" fillId="0" borderId="0"/>
    <xf numFmtId="216" fontId="176" fillId="0" borderId="0"/>
    <xf numFmtId="279" fontId="13" fillId="0" borderId="0" applyFont="0" applyFill="0" applyBorder="0" applyAlignment="0" applyProtection="0"/>
    <xf numFmtId="0" fontId="177" fillId="0" borderId="4"/>
    <xf numFmtId="201" fontId="166" fillId="0" borderId="0" applyFont="0" applyFill="0" applyBorder="0" applyAlignment="0" applyProtection="0"/>
    <xf numFmtId="280" fontId="8" fillId="0" borderId="0" applyFont="0" applyFill="0" applyBorder="0" applyAlignment="0" applyProtection="0"/>
    <xf numFmtId="281" fontId="138" fillId="0" borderId="0" applyFont="0" applyFill="0" applyBorder="0" applyAlignment="0" applyProtection="0"/>
    <xf numFmtId="282" fontId="178" fillId="0" borderId="0" applyFont="0" applyFill="0" applyBorder="0" applyAlignment="0" applyProtection="0"/>
    <xf numFmtId="283" fontId="138" fillId="0" borderId="0" applyFont="0" applyFill="0" applyBorder="0" applyAlignment="0" applyProtection="0"/>
    <xf numFmtId="284" fontId="178" fillId="0" borderId="0" applyFont="0" applyFill="0" applyBorder="0" applyAlignment="0" applyProtection="0"/>
    <xf numFmtId="285" fontId="13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9" fillId="0" borderId="0" applyFont="0" applyFill="0" applyBorder="0" applyAlignment="0" applyProtection="0"/>
    <xf numFmtId="169" fontId="28" fillId="0" borderId="0" applyFont="0" applyFill="0" applyBorder="0" applyAlignment="0" applyProtection="0"/>
    <xf numFmtId="178" fontId="13" fillId="0" borderId="0" applyFont="0" applyFill="0" applyBorder="0" applyAlignment="0" applyProtection="0"/>
    <xf numFmtId="169" fontId="13" fillId="0" borderId="0" applyFont="0" applyFill="0" applyBorder="0" applyAlignment="0" applyProtection="0"/>
    <xf numFmtId="194" fontId="28" fillId="0" borderId="0" applyFont="0" applyFill="0" applyBorder="0" applyAlignment="0" applyProtection="0"/>
    <xf numFmtId="179" fontId="17" fillId="0" borderId="0" applyFont="0" applyFill="0" applyBorder="0" applyAlignment="0" applyProtection="0"/>
    <xf numFmtId="169" fontId="28" fillId="0" borderId="0" applyFont="0" applyFill="0" applyBorder="0" applyAlignment="0" applyProtection="0"/>
    <xf numFmtId="201" fontId="17" fillId="0" borderId="0" applyFont="0" applyFill="0" applyBorder="0" applyAlignment="0" applyProtection="0"/>
    <xf numFmtId="223" fontId="180" fillId="0" borderId="0"/>
    <xf numFmtId="3" fontId="13" fillId="0" borderId="0" applyFont="0" applyFill="0" applyBorder="0" applyAlignment="0" applyProtection="0"/>
    <xf numFmtId="0" fontId="181" fillId="0" borderId="0"/>
    <xf numFmtId="0" fontId="166" fillId="0" borderId="0"/>
    <xf numFmtId="0" fontId="181" fillId="0" borderId="0"/>
    <xf numFmtId="0" fontId="166" fillId="0" borderId="0"/>
    <xf numFmtId="0" fontId="92" fillId="0" borderId="0" applyNumberFormat="0" applyFill="0" applyBorder="0" applyAlignment="0" applyProtection="0"/>
    <xf numFmtId="0" fontId="182" fillId="0" borderId="0">
      <alignment horizontal="center"/>
    </xf>
    <xf numFmtId="0" fontId="183" fillId="0" borderId="0" applyNumberFormat="0" applyAlignment="0">
      <alignment horizontal="left"/>
    </xf>
    <xf numFmtId="0" fontId="184" fillId="0" borderId="0" applyNumberFormat="0" applyAlignment="0"/>
    <xf numFmtId="237" fontId="174" fillId="0" borderId="0" applyFont="0" applyFill="0" applyBorder="0" applyAlignment="0" applyProtection="0"/>
    <xf numFmtId="286" fontId="185" fillId="0" borderId="0" applyFill="0" applyBorder="0" applyProtection="0"/>
    <xf numFmtId="287" fontId="8" fillId="0" borderId="0" applyFont="0" applyFill="0" applyBorder="0" applyAlignment="0" applyProtection="0"/>
    <xf numFmtId="288" fontId="12" fillId="0" borderId="0" applyFill="0" applyBorder="0" applyProtection="0"/>
    <xf numFmtId="288" fontId="12" fillId="0" borderId="3" applyFill="0" applyProtection="0"/>
    <xf numFmtId="288" fontId="12" fillId="0" borderId="30" applyFill="0" applyProtection="0"/>
    <xf numFmtId="228" fontId="136" fillId="0" borderId="0" applyFont="0" applyFill="0" applyBorder="0" applyAlignment="0" applyProtection="0"/>
    <xf numFmtId="289" fontId="13" fillId="0" borderId="0" applyFont="0" applyFill="0" applyBorder="0" applyAlignment="0" applyProtection="0"/>
    <xf numFmtId="231" fontId="166" fillId="0" borderId="0" applyFont="0" applyFill="0" applyBorder="0" applyAlignment="0" applyProtection="0"/>
    <xf numFmtId="290" fontId="178" fillId="0" borderId="0" applyFont="0" applyFill="0" applyBorder="0" applyAlignment="0" applyProtection="0"/>
    <xf numFmtId="291" fontId="138" fillId="0" borderId="0" applyFont="0" applyFill="0" applyBorder="0" applyAlignment="0" applyProtection="0"/>
    <xf numFmtId="292" fontId="178" fillId="0" borderId="0" applyFont="0" applyFill="0" applyBorder="0" applyAlignment="0" applyProtection="0"/>
    <xf numFmtId="293" fontId="138" fillId="0" borderId="0" applyFont="0" applyFill="0" applyBorder="0" applyAlignment="0" applyProtection="0"/>
    <xf numFmtId="294" fontId="178" fillId="0" borderId="0" applyFont="0" applyFill="0" applyBorder="0" applyAlignment="0" applyProtection="0"/>
    <xf numFmtId="295" fontId="138" fillId="0" borderId="0" applyFont="0" applyFill="0" applyBorder="0" applyAlignment="0" applyProtection="0"/>
    <xf numFmtId="202" fontId="13" fillId="0" borderId="0" applyFont="0" applyFill="0" applyBorder="0" applyAlignment="0" applyProtection="0"/>
    <xf numFmtId="221" fontId="180" fillId="0" borderId="0"/>
    <xf numFmtId="187" fontId="64" fillId="0" borderId="31"/>
    <xf numFmtId="0" fontId="13" fillId="0" borderId="0" applyFont="0" applyFill="0" applyBorder="0" applyAlignment="0" applyProtection="0"/>
    <xf numFmtId="14" fontId="133" fillId="0" borderId="0" applyFill="0" applyBorder="0" applyAlignment="0"/>
    <xf numFmtId="0" fontId="13" fillId="0" borderId="0" applyFont="0" applyFill="0" applyBorder="0" applyAlignment="0" applyProtection="0"/>
    <xf numFmtId="0" fontId="186" fillId="15" borderId="32" applyNumberFormat="0" applyAlignment="0" applyProtection="0"/>
    <xf numFmtId="0" fontId="187" fillId="9" borderId="28" applyNumberFormat="0" applyAlignment="0" applyProtection="0"/>
    <xf numFmtId="3" fontId="188" fillId="0" borderId="5">
      <alignment horizontal="left" vertical="top" wrapText="1"/>
    </xf>
    <xf numFmtId="0" fontId="189" fillId="0" borderId="33" applyNumberFormat="0" applyFill="0" applyAlignment="0" applyProtection="0"/>
    <xf numFmtId="0" fontId="190" fillId="0" borderId="34" applyNumberFormat="0" applyFill="0" applyAlignment="0" applyProtection="0"/>
    <xf numFmtId="0" fontId="191" fillId="0" borderId="35" applyNumberFormat="0" applyFill="0" applyAlignment="0" applyProtection="0"/>
    <xf numFmtId="0" fontId="191" fillId="0" borderId="0" applyNumberFormat="0" applyFill="0" applyBorder="0" applyAlignment="0" applyProtection="0"/>
    <xf numFmtId="296" fontId="12" fillId="0" borderId="0" applyFill="0" applyBorder="0" applyProtection="0"/>
    <xf numFmtId="296" fontId="12" fillId="0" borderId="3" applyFill="0" applyProtection="0"/>
    <xf numFmtId="296" fontId="12" fillId="0" borderId="30" applyFill="0" applyProtection="0"/>
    <xf numFmtId="38" fontId="135" fillId="0" borderId="36">
      <alignment vertical="center"/>
    </xf>
    <xf numFmtId="0" fontId="13" fillId="0" borderId="0" applyFont="0" applyFill="0" applyBorder="0" applyAlignment="0" applyProtection="0"/>
    <xf numFmtId="0" fontId="13" fillId="0" borderId="0" applyFont="0" applyFill="0" applyBorder="0" applyAlignment="0" applyProtection="0"/>
    <xf numFmtId="255" fontId="64" fillId="0" borderId="0"/>
    <xf numFmtId="256" fontId="98" fillId="0" borderId="4"/>
    <xf numFmtId="0" fontId="192" fillId="0" borderId="0">
      <protection locked="0"/>
    </xf>
    <xf numFmtId="222" fontId="180" fillId="0" borderId="0"/>
    <xf numFmtId="257" fontId="98" fillId="0" borderId="0"/>
    <xf numFmtId="0" fontId="174" fillId="0" borderId="0">
      <alignment vertical="top" wrapText="1"/>
    </xf>
    <xf numFmtId="198" fontId="193" fillId="0" borderId="0" applyFont="0" applyFill="0" applyBorder="0" applyAlignment="0" applyProtection="0"/>
    <xf numFmtId="183" fontId="193" fillId="0" borderId="0" applyFont="0" applyFill="0" applyBorder="0" applyAlignment="0" applyProtection="0"/>
    <xf numFmtId="198" fontId="193" fillId="0" borderId="0" applyFont="0" applyFill="0" applyBorder="0" applyAlignment="0" applyProtection="0"/>
    <xf numFmtId="167" fontId="19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93" fillId="0" borderId="0" applyFont="0" applyFill="0" applyBorder="0" applyAlignment="0" applyProtection="0"/>
    <xf numFmtId="198" fontId="19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51" fontId="64" fillId="0" borderId="0" applyFont="0" applyFill="0" applyBorder="0" applyAlignment="0" applyProtection="0"/>
    <xf numFmtId="251" fontId="64" fillId="0" borderId="0" applyFont="0" applyFill="0" applyBorder="0" applyAlignment="0" applyProtection="0"/>
    <xf numFmtId="249" fontId="64" fillId="0" borderId="0" applyFont="0" applyFill="0" applyBorder="0" applyAlignment="0" applyProtection="0"/>
    <xf numFmtId="249" fontId="64" fillId="0" borderId="0" applyFont="0" applyFill="0" applyBorder="0" applyAlignment="0" applyProtection="0"/>
    <xf numFmtId="167" fontId="193" fillId="0" borderId="0" applyFont="0" applyFill="0" applyBorder="0" applyAlignment="0" applyProtection="0"/>
    <xf numFmtId="167" fontId="193" fillId="0" borderId="0" applyFont="0" applyFill="0" applyBorder="0" applyAlignment="0" applyProtection="0"/>
    <xf numFmtId="167" fontId="193" fillId="0" borderId="0" applyFont="0" applyFill="0" applyBorder="0" applyAlignment="0" applyProtection="0"/>
    <xf numFmtId="167" fontId="193" fillId="0" borderId="0" applyFont="0" applyFill="0" applyBorder="0" applyAlignment="0" applyProtection="0"/>
    <xf numFmtId="167" fontId="193" fillId="0" borderId="0" applyFont="0" applyFill="0" applyBorder="0" applyAlignment="0" applyProtection="0"/>
    <xf numFmtId="167" fontId="193" fillId="0" borderId="0" applyFont="0" applyFill="0" applyBorder="0" applyAlignment="0" applyProtection="0"/>
    <xf numFmtId="167" fontId="193" fillId="0" borderId="0" applyFont="0" applyFill="0" applyBorder="0" applyAlignment="0" applyProtection="0"/>
    <xf numFmtId="167" fontId="193" fillId="0" borderId="0" applyFont="0" applyFill="0" applyBorder="0" applyAlignment="0" applyProtection="0"/>
    <xf numFmtId="41" fontId="193" fillId="0" borderId="0" applyFont="0" applyFill="0" applyBorder="0" applyAlignment="0" applyProtection="0"/>
    <xf numFmtId="41" fontId="193" fillId="0" borderId="0" applyFont="0" applyFill="0" applyBorder="0" applyAlignment="0" applyProtection="0"/>
    <xf numFmtId="41" fontId="193" fillId="0" borderId="0" applyFont="0" applyFill="0" applyBorder="0" applyAlignment="0" applyProtection="0"/>
    <xf numFmtId="41" fontId="193" fillId="0" borderId="0" applyFont="0" applyFill="0" applyBorder="0" applyAlignment="0" applyProtection="0"/>
    <xf numFmtId="41" fontId="193" fillId="0" borderId="0" applyFont="0" applyFill="0" applyBorder="0" applyAlignment="0" applyProtection="0"/>
    <xf numFmtId="41" fontId="193" fillId="0" borderId="0" applyFont="0" applyFill="0" applyBorder="0" applyAlignment="0" applyProtection="0"/>
    <xf numFmtId="167" fontId="193" fillId="0" borderId="0" applyFont="0" applyFill="0" applyBorder="0" applyAlignment="0" applyProtection="0"/>
    <xf numFmtId="198" fontId="193" fillId="0" borderId="0" applyFont="0" applyFill="0" applyBorder="0" applyAlignment="0" applyProtection="0"/>
    <xf numFmtId="167" fontId="193" fillId="0" borderId="0" applyFont="0" applyFill="0" applyBorder="0" applyAlignment="0" applyProtection="0"/>
    <xf numFmtId="198" fontId="193" fillId="0" borderId="0" applyFont="0" applyFill="0" applyBorder="0" applyAlignment="0" applyProtection="0"/>
    <xf numFmtId="167" fontId="193" fillId="0" borderId="0" applyFont="0" applyFill="0" applyBorder="0" applyAlignment="0" applyProtection="0"/>
    <xf numFmtId="167" fontId="193" fillId="0" borderId="0" applyFont="0" applyFill="0" applyBorder="0" applyAlignment="0" applyProtection="0"/>
    <xf numFmtId="41" fontId="193" fillId="0" borderId="0" applyFont="0" applyFill="0" applyBorder="0" applyAlignment="0" applyProtection="0"/>
    <xf numFmtId="41" fontId="193" fillId="0" borderId="0" applyFont="0" applyFill="0" applyBorder="0" applyAlignment="0" applyProtection="0"/>
    <xf numFmtId="167" fontId="193" fillId="0" borderId="0" applyFont="0" applyFill="0" applyBorder="0" applyAlignment="0" applyProtection="0"/>
    <xf numFmtId="183" fontId="193" fillId="0" borderId="0" applyFont="0" applyFill="0" applyBorder="0" applyAlignment="0" applyProtection="0"/>
    <xf numFmtId="169" fontId="19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83" fontId="193" fillId="0" borderId="0" applyFont="0" applyFill="0" applyBorder="0" applyAlignment="0" applyProtection="0"/>
    <xf numFmtId="183" fontId="19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3" fontId="64" fillId="0" borderId="0" applyFont="0" applyFill="0" applyBorder="0" applyAlignment="0" applyProtection="0"/>
    <xf numFmtId="243" fontId="64" fillId="0" borderId="0" applyFont="0" applyFill="0" applyBorder="0" applyAlignment="0" applyProtection="0"/>
    <xf numFmtId="250" fontId="64" fillId="0" borderId="0" applyFont="0" applyFill="0" applyBorder="0" applyAlignment="0" applyProtection="0"/>
    <xf numFmtId="250" fontId="64"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43" fontId="193" fillId="0" borderId="0" applyFont="0" applyFill="0" applyBorder="0" applyAlignment="0" applyProtection="0"/>
    <xf numFmtId="43" fontId="193" fillId="0" borderId="0" applyFont="0" applyFill="0" applyBorder="0" applyAlignment="0" applyProtection="0"/>
    <xf numFmtId="43" fontId="193" fillId="0" borderId="0" applyFont="0" applyFill="0" applyBorder="0" applyAlignment="0" applyProtection="0"/>
    <xf numFmtId="43" fontId="193" fillId="0" borderId="0" applyFont="0" applyFill="0" applyBorder="0" applyAlignment="0" applyProtection="0"/>
    <xf numFmtId="43" fontId="193" fillId="0" borderId="0" applyFont="0" applyFill="0" applyBorder="0" applyAlignment="0" applyProtection="0"/>
    <xf numFmtId="43" fontId="193" fillId="0" borderId="0" applyFont="0" applyFill="0" applyBorder="0" applyAlignment="0" applyProtection="0"/>
    <xf numFmtId="169" fontId="193" fillId="0" borderId="0" applyFont="0" applyFill="0" applyBorder="0" applyAlignment="0" applyProtection="0"/>
    <xf numFmtId="183" fontId="193" fillId="0" borderId="0" applyFont="0" applyFill="0" applyBorder="0" applyAlignment="0" applyProtection="0"/>
    <xf numFmtId="169" fontId="193" fillId="0" borderId="0" applyFont="0" applyFill="0" applyBorder="0" applyAlignment="0" applyProtection="0"/>
    <xf numFmtId="183" fontId="193"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43" fontId="193" fillId="0" borderId="0" applyFont="0" applyFill="0" applyBorder="0" applyAlignment="0" applyProtection="0"/>
    <xf numFmtId="43" fontId="193" fillId="0" borderId="0" applyFont="0" applyFill="0" applyBorder="0" applyAlignment="0" applyProtection="0"/>
    <xf numFmtId="169" fontId="193" fillId="0" borderId="0" applyFont="0" applyFill="0" applyBorder="0" applyAlignment="0" applyProtection="0"/>
    <xf numFmtId="3" fontId="64" fillId="0" borderId="0" applyFont="0" applyBorder="0" applyAlignment="0"/>
    <xf numFmtId="0" fontId="194" fillId="0" borderId="0">
      <protection locked="0"/>
    </xf>
    <xf numFmtId="0" fontId="194" fillId="0" borderId="0">
      <protection locked="0"/>
    </xf>
    <xf numFmtId="0" fontId="13" fillId="0" borderId="0" applyFill="0" applyBorder="0" applyAlignment="0"/>
    <xf numFmtId="231" fontId="166" fillId="0" borderId="0" applyFill="0" applyBorder="0" applyAlignment="0"/>
    <xf numFmtId="201" fontId="166" fillId="0" borderId="0" applyFill="0" applyBorder="0" applyAlignment="0"/>
    <xf numFmtId="232" fontId="166" fillId="0" borderId="0" applyFill="0" applyBorder="0" applyAlignment="0"/>
    <xf numFmtId="231" fontId="166" fillId="0" borderId="0" applyFill="0" applyBorder="0" applyAlignment="0"/>
    <xf numFmtId="0" fontId="195" fillId="0" borderId="0" applyNumberFormat="0" applyAlignment="0">
      <alignment horizontal="left"/>
    </xf>
    <xf numFmtId="0" fontId="13" fillId="0" borderId="0"/>
    <xf numFmtId="0" fontId="196" fillId="0" borderId="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9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3" fontId="64" fillId="0" borderId="0" applyFont="0" applyBorder="0" applyAlignment="0"/>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2" fontId="13" fillId="0" borderId="0" applyFont="0" applyFill="0" applyBorder="0" applyAlignment="0" applyProtection="0"/>
    <xf numFmtId="0" fontId="198" fillId="0" borderId="0" applyNumberFormat="0" applyFill="0" applyBorder="0" applyProtection="0"/>
    <xf numFmtId="0" fontId="199" fillId="0" borderId="0" applyNumberFormat="0" applyFill="0" applyBorder="0" applyProtection="0">
      <alignment vertical="center"/>
    </xf>
    <xf numFmtId="0" fontId="200" fillId="0" borderId="0" applyNumberFormat="0" applyFill="0" applyBorder="0" applyAlignment="0" applyProtection="0"/>
    <xf numFmtId="0" fontId="201" fillId="0" borderId="0" applyNumberFormat="0" applyFill="0" applyBorder="0" applyProtection="0">
      <alignment vertical="center"/>
    </xf>
    <xf numFmtId="0" fontId="202" fillId="0" borderId="0" applyNumberFormat="0" applyFill="0" applyBorder="0" applyAlignment="0" applyProtection="0"/>
    <xf numFmtId="0" fontId="200" fillId="0" borderId="0" applyNumberFormat="0" applyFill="0" applyBorder="0" applyAlignment="0" applyProtection="0"/>
    <xf numFmtId="259" fontId="203" fillId="0" borderId="37" applyNumberFormat="0" applyFill="0" applyBorder="0" applyAlignment="0" applyProtection="0"/>
    <xf numFmtId="0" fontId="204" fillId="0" borderId="0" applyNumberFormat="0" applyFill="0" applyBorder="0" applyAlignment="0" applyProtection="0"/>
    <xf numFmtId="0" fontId="205" fillId="32" borderId="38" applyNumberFormat="0" applyAlignment="0">
      <protection locked="0"/>
    </xf>
    <xf numFmtId="0" fontId="12" fillId="0" borderId="0"/>
    <xf numFmtId="0" fontId="13" fillId="11" borderId="39" applyNumberFormat="0" applyFont="0" applyAlignment="0" applyProtection="0"/>
    <xf numFmtId="0" fontId="206" fillId="0" borderId="0">
      <alignment vertical="top" wrapText="1"/>
    </xf>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2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38" fontId="208" fillId="33" borderId="0" applyNumberFormat="0" applyBorder="0" applyAlignment="0" applyProtection="0"/>
    <xf numFmtId="241" fontId="27" fillId="5" borderId="0" applyBorder="0" applyProtection="0"/>
    <xf numFmtId="0" fontId="209" fillId="0" borderId="10" applyNumberFormat="0" applyFill="0" applyBorder="0" applyAlignment="0" applyProtection="0">
      <alignment horizontal="center" vertical="center"/>
    </xf>
    <xf numFmtId="0" fontId="210" fillId="0" borderId="0" applyNumberFormat="0" applyFont="0" applyBorder="0" applyAlignment="0">
      <alignment horizontal="left" vertical="center"/>
    </xf>
    <xf numFmtId="0" fontId="211" fillId="34" borderId="0"/>
    <xf numFmtId="0" fontId="212" fillId="0" borderId="0">
      <alignment horizontal="left"/>
    </xf>
    <xf numFmtId="0" fontId="213" fillId="0" borderId="40" applyNumberFormat="0" applyAlignment="0" applyProtection="0">
      <alignment horizontal="left" vertical="center"/>
    </xf>
    <xf numFmtId="0" fontId="213" fillId="0" borderId="15">
      <alignment horizontal="left" vertical="center"/>
    </xf>
    <xf numFmtId="14" fontId="99" fillId="35" borderId="41">
      <alignment horizontal="center" vertical="center" wrapText="1"/>
    </xf>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214" fillId="0" borderId="0" applyNumberFormat="0" applyFill="0" applyBorder="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8" fillId="0" borderId="42"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213" fillId="0" borderId="0" applyNumberFormat="0" applyFill="0" applyBorder="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91" fillId="0" borderId="35"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9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69" fillId="0" borderId="0" applyFill="0" applyAlignment="0" applyProtection="0">
      <protection locked="0"/>
    </xf>
    <xf numFmtId="0" fontId="169" fillId="0" borderId="1" applyFill="0" applyAlignment="0" applyProtection="0">
      <protection locked="0"/>
    </xf>
    <xf numFmtId="186" fontId="121" fillId="0" borderId="0">
      <protection locked="0"/>
    </xf>
    <xf numFmtId="186" fontId="121" fillId="0" borderId="0">
      <protection locked="0"/>
    </xf>
    <xf numFmtId="0" fontId="215" fillId="0" borderId="41">
      <alignment horizontal="center"/>
    </xf>
    <xf numFmtId="0" fontId="215" fillId="0" borderId="0">
      <alignment horizontal="center"/>
    </xf>
    <xf numFmtId="164" fontId="216" fillId="36" borderId="4" applyNumberFormat="0" applyAlignment="0">
      <alignment horizontal="left" vertical="top"/>
    </xf>
    <xf numFmtId="0" fontId="28" fillId="0" borderId="0"/>
    <xf numFmtId="0" fontId="217" fillId="0" borderId="0"/>
    <xf numFmtId="49" fontId="218" fillId="0" borderId="4">
      <alignment vertical="center"/>
    </xf>
    <xf numFmtId="0" fontId="12" fillId="0" borderId="0"/>
    <xf numFmtId="0" fontId="111" fillId="0" borderId="0" applyNumberFormat="0" applyFill="0" applyBorder="0" applyAlignment="0" applyProtection="0"/>
    <xf numFmtId="0" fontId="111" fillId="0" borderId="0" applyNumberFormat="0" applyFill="0" applyBorder="0" applyAlignment="0" applyProtection="0"/>
    <xf numFmtId="198" fontId="64" fillId="0" borderId="0" applyFont="0" applyFill="0" applyBorder="0" applyAlignment="0" applyProtection="0"/>
    <xf numFmtId="38" fontId="135" fillId="0" borderId="0" applyFont="0" applyFill="0" applyBorder="0" applyAlignment="0" applyProtection="0"/>
    <xf numFmtId="167" fontId="119" fillId="0" borderId="0" applyFont="0" applyFill="0" applyBorder="0" applyAlignment="0" applyProtection="0"/>
    <xf numFmtId="248" fontId="219" fillId="0" borderId="0" applyFont="0" applyFill="0" applyBorder="0" applyAlignment="0" applyProtection="0"/>
    <xf numFmtId="0" fontId="28" fillId="0" borderId="0"/>
    <xf numFmtId="10" fontId="208" fillId="33" borderId="4" applyNumberFormat="0" applyBorder="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87"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87" fillId="9" borderId="28" applyNumberFormat="0" applyAlignment="0" applyProtection="0"/>
    <xf numFmtId="0" fontId="112" fillId="9" borderId="28" applyNumberFormat="0" applyAlignment="0" applyProtection="0"/>
    <xf numFmtId="0" fontId="187"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12" fillId="9" borderId="28" applyNumberFormat="0" applyAlignment="0" applyProtection="0"/>
    <xf numFmtId="0" fontId="13" fillId="37" borderId="0"/>
    <xf numFmtId="2" fontId="220" fillId="0" borderId="14" applyBorder="0"/>
    <xf numFmtId="0" fontId="221" fillId="0" borderId="0" applyNumberFormat="0" applyFill="0" applyBorder="0" applyAlignment="0" applyProtection="0">
      <alignment vertical="top"/>
      <protection locked="0"/>
    </xf>
    <xf numFmtId="0" fontId="222" fillId="0" borderId="0" applyNumberFormat="0" applyFill="0" applyBorder="0" applyAlignment="0" applyProtection="0">
      <alignment vertical="top"/>
      <protection locked="0"/>
    </xf>
    <xf numFmtId="0" fontId="223" fillId="0" borderId="0" applyNumberFormat="0" applyFill="0" applyBorder="0" applyAlignment="0" applyProtection="0">
      <alignment vertical="top"/>
      <protection locked="0"/>
    </xf>
    <xf numFmtId="0" fontId="221" fillId="0" borderId="0" applyNumberFormat="0" applyFill="0" applyBorder="0" applyAlignment="0" applyProtection="0">
      <alignment vertical="top"/>
      <protection locked="0"/>
    </xf>
    <xf numFmtId="198" fontId="64" fillId="0" borderId="0" applyFont="0" applyFill="0" applyBorder="0" applyAlignment="0" applyProtection="0"/>
    <xf numFmtId="0" fontId="64" fillId="0" borderId="0"/>
    <xf numFmtId="2" fontId="224" fillId="0" borderId="2" applyBorder="0"/>
    <xf numFmtId="0" fontId="14" fillId="0" borderId="44">
      <alignment horizontal="centerContinuous"/>
    </xf>
    <xf numFmtId="0" fontId="170" fillId="31" borderId="29" applyNumberFormat="0" applyAlignment="0" applyProtection="0"/>
    <xf numFmtId="0" fontId="225" fillId="0" borderId="45">
      <alignment horizontal="center" vertical="center" wrapText="1"/>
    </xf>
    <xf numFmtId="0" fontId="135" fillId="0" borderId="0"/>
    <xf numFmtId="0" fontId="12" fillId="0" borderId="0" applyNumberFormat="0" applyFont="0" applyFill="0" applyBorder="0" applyProtection="0">
      <alignment horizontal="left" vertical="center"/>
    </xf>
    <xf numFmtId="0" fontId="135" fillId="0" borderId="0"/>
    <xf numFmtId="0" fontId="13" fillId="0" borderId="0" applyFill="0" applyBorder="0" applyAlignment="0"/>
    <xf numFmtId="231" fontId="166" fillId="0" borderId="0" applyFill="0" applyBorder="0" applyAlignment="0"/>
    <xf numFmtId="201" fontId="166" fillId="0" borderId="0" applyFill="0" applyBorder="0" applyAlignment="0"/>
    <xf numFmtId="232" fontId="166" fillId="0" borderId="0" applyFill="0" applyBorder="0" applyAlignment="0"/>
    <xf numFmtId="231" fontId="166" fillId="0" borderId="0" applyFill="0" applyBorder="0" applyAlignment="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226"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3" fillId="38" borderId="0"/>
    <xf numFmtId="3" fontId="227" fillId="0" borderId="5" applyNumberFormat="0" applyAlignment="0">
      <alignment horizontal="center" vertical="center"/>
    </xf>
    <xf numFmtId="3" fontId="148" fillId="0" borderId="5" applyNumberFormat="0" applyAlignment="0">
      <alignment horizontal="center" vertical="center"/>
    </xf>
    <xf numFmtId="3" fontId="216" fillId="0" borderId="5" applyNumberFormat="0" applyAlignment="0">
      <alignment horizontal="center" vertical="center"/>
    </xf>
    <xf numFmtId="187" fontId="228" fillId="0" borderId="7" applyNumberFormat="0" applyFont="0" applyFill="0" applyBorder="0">
      <alignment horizontal="center"/>
    </xf>
    <xf numFmtId="38" fontId="135" fillId="0" borderId="0" applyFont="0" applyFill="0" applyBorder="0" applyAlignment="0" applyProtection="0"/>
    <xf numFmtId="4" fontId="166" fillId="0" borderId="0" applyFont="0" applyFill="0" applyBorder="0" applyAlignment="0" applyProtection="0"/>
    <xf numFmtId="261" fontId="12" fillId="0" borderId="0" applyFont="0" applyFill="0" applyBorder="0" applyAlignment="0" applyProtection="0"/>
    <xf numFmtId="40" fontId="135" fillId="0" borderId="0" applyFont="0" applyFill="0" applyBorder="0" applyAlignment="0" applyProtection="0"/>
    <xf numFmtId="198" fontId="13" fillId="0" borderId="0" applyFont="0" applyFill="0" applyBorder="0" applyAlignment="0" applyProtection="0"/>
    <xf numFmtId="183" fontId="13" fillId="0" borderId="0" applyFont="0" applyFill="0" applyBorder="0" applyAlignment="0" applyProtection="0"/>
    <xf numFmtId="0" fontId="12" fillId="0" borderId="0"/>
    <xf numFmtId="0" fontId="229" fillId="0" borderId="41"/>
    <xf numFmtId="197" fontId="13" fillId="0" borderId="7"/>
    <xf numFmtId="200" fontId="13" fillId="0" borderId="0" applyFont="0" applyFill="0" applyBorder="0" applyAlignment="0" applyProtection="0"/>
    <xf numFmtId="201" fontId="13" fillId="0" borderId="0" applyFont="0" applyFill="0" applyBorder="0" applyAlignment="0" applyProtection="0"/>
    <xf numFmtId="219" fontId="135" fillId="0" borderId="0" applyFont="0" applyFill="0" applyBorder="0" applyAlignment="0" applyProtection="0"/>
    <xf numFmtId="220" fontId="135" fillId="0" borderId="0" applyFont="0" applyFill="0" applyBorder="0" applyAlignment="0" applyProtection="0"/>
    <xf numFmtId="234" fontId="13" fillId="0" borderId="0" applyFont="0" applyFill="0" applyBorder="0" applyAlignment="0" applyProtection="0"/>
    <xf numFmtId="235" fontId="13" fillId="0" borderId="0" applyFont="0" applyFill="0" applyBorder="0" applyAlignment="0" applyProtection="0"/>
    <xf numFmtId="0" fontId="13" fillId="0" borderId="0"/>
    <xf numFmtId="0" fontId="141" fillId="0" borderId="0" applyNumberFormat="0" applyFont="0" applyFill="0" applyAlignment="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230"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36" fillId="0" borderId="4"/>
    <xf numFmtId="0" fontId="12" fillId="0" borderId="0"/>
    <xf numFmtId="0" fontId="98" fillId="0" borderId="8" applyNumberFormat="0" applyAlignment="0">
      <alignment horizontal="center"/>
    </xf>
    <xf numFmtId="0" fontId="156" fillId="25" borderId="0" applyNumberFormat="0" applyBorder="0" applyAlignment="0" applyProtection="0"/>
    <xf numFmtId="0" fontId="156" fillId="27" borderId="0" applyNumberFormat="0" applyBorder="0" applyAlignment="0" applyProtection="0"/>
    <xf numFmtId="0" fontId="156" fillId="28" borderId="0" applyNumberFormat="0" applyBorder="0" applyAlignment="0" applyProtection="0"/>
    <xf numFmtId="0" fontId="156" fillId="23" borderId="0" applyNumberFormat="0" applyBorder="0" applyAlignment="0" applyProtection="0"/>
    <xf numFmtId="0" fontId="156" fillId="21" borderId="0" applyNumberFormat="0" applyBorder="0" applyAlignment="0" applyProtection="0"/>
    <xf numFmtId="0" fontId="156" fillId="30" borderId="0" applyNumberFormat="0" applyBorder="0" applyAlignment="0" applyProtection="0"/>
    <xf numFmtId="37" fontId="231" fillId="0" borderId="0"/>
    <xf numFmtId="0" fontId="232" fillId="0" borderId="4" applyNumberFormat="0" applyFont="0" applyFill="0" applyBorder="0" applyAlignment="0">
      <alignment horizontal="center"/>
    </xf>
    <xf numFmtId="0" fontId="233" fillId="0" borderId="0"/>
    <xf numFmtId="208" fontId="13" fillId="0" borderId="0"/>
    <xf numFmtId="0" fontId="234" fillId="0" borderId="0"/>
    <xf numFmtId="0" fontId="13"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xf numFmtId="0" fontId="144" fillId="0" borderId="0" applyFont="0"/>
    <xf numFmtId="0" fontId="235" fillId="0" borderId="0">
      <alignment horizontal="left" vertical="top"/>
    </xf>
    <xf numFmtId="0" fontId="166" fillId="33" borderId="0"/>
    <xf numFmtId="0" fontId="193" fillId="0" borderId="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28"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0" fontId="17" fillId="11" borderId="39" applyNumberFormat="0" applyFont="0" applyAlignment="0" applyProtection="0"/>
    <xf numFmtId="242" fontId="236" fillId="0" borderId="0" applyFont="0" applyFill="0" applyBorder="0" applyProtection="0">
      <alignment vertical="top" wrapText="1"/>
    </xf>
    <xf numFmtId="0" fontId="226" fillId="0" borderId="46" applyNumberFormat="0" applyFill="0" applyAlignment="0" applyProtection="0"/>
    <xf numFmtId="0" fontId="98" fillId="0" borderId="0"/>
    <xf numFmtId="183" fontId="142" fillId="0" borderId="0" applyFont="0" applyFill="0" applyBorder="0" applyAlignment="0" applyProtection="0"/>
    <xf numFmtId="198" fontId="142" fillId="0" borderId="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36" fillId="0" borderId="0" applyNumberFormat="0" applyFill="0" applyBorder="0" applyAlignment="0" applyProtection="0"/>
    <xf numFmtId="0" fontId="64" fillId="0" borderId="0" applyNumberFormat="0" applyFill="0" applyBorder="0" applyAlignment="0" applyProtection="0"/>
    <xf numFmtId="0" fontId="13" fillId="0" borderId="0" applyFont="0" applyFill="0" applyBorder="0" applyAlignment="0" applyProtection="0"/>
    <xf numFmtId="0" fontId="12" fillId="0" borderId="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86" fillId="15"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0" fontId="115" fillId="7" borderId="32" applyNumberFormat="0" applyAlignment="0" applyProtection="0"/>
    <xf numFmtId="172" fontId="237" fillId="0" borderId="8" applyFont="0" applyBorder="0" applyAlignment="0"/>
    <xf numFmtId="0" fontId="81" fillId="33" borderId="0"/>
    <xf numFmtId="167" fontId="13" fillId="0" borderId="0" applyFont="0" applyFill="0" applyBorder="0" applyAlignment="0" applyProtection="0"/>
    <xf numFmtId="14" fontId="14" fillId="0" borderId="0">
      <alignment horizontal="center" wrapText="1"/>
      <protection locked="0"/>
    </xf>
    <xf numFmtId="9" fontId="17" fillId="0" borderId="0" applyFont="0" applyFill="0" applyBorder="0" applyAlignment="0" applyProtection="0"/>
    <xf numFmtId="297" fontId="169" fillId="0" borderId="0" applyFont="0" applyFill="0" applyBorder="0" applyAlignment="0" applyProtection="0"/>
    <xf numFmtId="298" fontId="8" fillId="0" borderId="0" applyFont="0" applyFill="0" applyBorder="0" applyAlignment="0" applyProtection="0"/>
    <xf numFmtId="299" fontId="178" fillId="0" borderId="0" applyFont="0" applyFill="0" applyBorder="0" applyAlignment="0" applyProtection="0"/>
    <xf numFmtId="300" fontId="13" fillId="0" borderId="0" applyFont="0" applyFill="0" applyBorder="0" applyAlignment="0" applyProtection="0"/>
    <xf numFmtId="233" fontId="13" fillId="0" borderId="0" applyFont="0" applyFill="0" applyBorder="0" applyAlignment="0" applyProtection="0"/>
    <xf numFmtId="206" fontId="13" fillId="0" borderId="0" applyFont="0" applyFill="0" applyBorder="0" applyAlignment="0" applyProtection="0"/>
    <xf numFmtId="10" fontId="13" fillId="0" borderId="0" applyFont="0" applyFill="0" applyBorder="0" applyAlignment="0" applyProtection="0"/>
    <xf numFmtId="301" fontId="178" fillId="0" borderId="0" applyFont="0" applyFill="0" applyBorder="0" applyAlignment="0" applyProtection="0"/>
    <xf numFmtId="302" fontId="8" fillId="0" borderId="0" applyFont="0" applyFill="0" applyBorder="0" applyAlignment="0" applyProtection="0"/>
    <xf numFmtId="303" fontId="178" fillId="0" borderId="0" applyFont="0" applyFill="0" applyBorder="0" applyAlignment="0" applyProtection="0"/>
    <xf numFmtId="304" fontId="8" fillId="0" borderId="0" applyFont="0" applyFill="0" applyBorder="0" applyAlignment="0" applyProtection="0"/>
    <xf numFmtId="305" fontId="178" fillId="0" borderId="0" applyFont="0" applyFill="0" applyBorder="0" applyAlignment="0" applyProtection="0"/>
    <xf numFmtId="306" fontId="8" fillId="0" borderId="0" applyFont="0" applyFill="0" applyBorder="0" applyAlignment="0" applyProtection="0"/>
    <xf numFmtId="9" fontId="10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5" fillId="0" borderId="47" applyNumberFormat="0" applyBorder="0"/>
    <xf numFmtId="0" fontId="13" fillId="0" borderId="0"/>
    <xf numFmtId="0" fontId="12" fillId="0" borderId="0"/>
    <xf numFmtId="0" fontId="13" fillId="0" borderId="0" applyFill="0" applyBorder="0" applyAlignment="0"/>
    <xf numFmtId="231" fontId="166" fillId="0" borderId="0" applyFill="0" applyBorder="0" applyAlignment="0"/>
    <xf numFmtId="201" fontId="166" fillId="0" borderId="0" applyFill="0" applyBorder="0" applyAlignment="0"/>
    <xf numFmtId="232" fontId="166" fillId="0" borderId="0" applyFill="0" applyBorder="0" applyAlignment="0"/>
    <xf numFmtId="231" fontId="166" fillId="0" borderId="0" applyFill="0" applyBorder="0" applyAlignment="0"/>
    <xf numFmtId="0" fontId="238" fillId="0" borderId="0"/>
    <xf numFmtId="0" fontId="135" fillId="0" borderId="0" applyNumberFormat="0" applyFont="0" applyFill="0" applyBorder="0" applyAlignment="0" applyProtection="0">
      <alignment horizontal="left"/>
    </xf>
    <xf numFmtId="0" fontId="239" fillId="0" borderId="41">
      <alignment horizontal="center"/>
    </xf>
    <xf numFmtId="0" fontId="13" fillId="0" borderId="0"/>
    <xf numFmtId="0" fontId="28" fillId="0" borderId="0"/>
    <xf numFmtId="0" fontId="240" fillId="39" borderId="0" applyNumberFormat="0" applyFont="0" applyBorder="0" applyAlignment="0">
      <alignment horizontal="center"/>
    </xf>
    <xf numFmtId="14" fontId="241" fillId="0" borderId="0" applyNumberFormat="0" applyFill="0" applyBorder="0" applyAlignment="0" applyProtection="0">
      <alignment horizontal="left"/>
    </xf>
    <xf numFmtId="0" fontId="222" fillId="0" borderId="0" applyNumberFormat="0" applyFill="0" applyBorder="0" applyAlignment="0" applyProtection="0">
      <alignment vertical="top"/>
      <protection locked="0"/>
    </xf>
    <xf numFmtId="0" fontId="98" fillId="0" borderId="0"/>
    <xf numFmtId="0" fontId="28" fillId="0" borderId="0"/>
    <xf numFmtId="0" fontId="28" fillId="0" borderId="0"/>
    <xf numFmtId="167" fontId="119" fillId="0" borderId="0" applyFont="0" applyFill="0" applyBorder="0" applyAlignment="0" applyProtection="0"/>
    <xf numFmtId="0" fontId="64" fillId="0" borderId="0" applyNumberFormat="0" applyFill="0" applyBorder="0" applyAlignment="0" applyProtection="0"/>
    <xf numFmtId="309" fontId="136" fillId="0" borderId="0" applyFont="0" applyFill="0" applyBorder="0" applyAlignment="0" applyProtection="0"/>
    <xf numFmtId="4" fontId="242" fillId="40" borderId="48" applyNumberFormat="0" applyProtection="0">
      <alignment vertical="center"/>
    </xf>
    <xf numFmtId="4" fontId="243" fillId="40" borderId="48" applyNumberFormat="0" applyProtection="0">
      <alignment vertical="center"/>
    </xf>
    <xf numFmtId="4" fontId="244" fillId="40" borderId="48" applyNumberFormat="0" applyProtection="0">
      <alignment horizontal="left" vertical="center" indent="1"/>
    </xf>
    <xf numFmtId="4" fontId="244" fillId="41" borderId="0" applyNumberFormat="0" applyProtection="0">
      <alignment horizontal="left" vertical="center" indent="1"/>
    </xf>
    <xf numFmtId="4" fontId="244" fillId="42" borderId="48" applyNumberFormat="0" applyProtection="0">
      <alignment horizontal="right" vertical="center"/>
    </xf>
    <xf numFmtId="4" fontId="244" fillId="43" borderId="48" applyNumberFormat="0" applyProtection="0">
      <alignment horizontal="right" vertical="center"/>
    </xf>
    <xf numFmtId="4" fontId="244" fillId="44" borderId="48" applyNumberFormat="0" applyProtection="0">
      <alignment horizontal="right" vertical="center"/>
    </xf>
    <xf numFmtId="4" fontId="244" fillId="45" borderId="48" applyNumberFormat="0" applyProtection="0">
      <alignment horizontal="right" vertical="center"/>
    </xf>
    <xf numFmtId="4" fontId="244" fillId="46" borderId="48" applyNumberFormat="0" applyProtection="0">
      <alignment horizontal="right" vertical="center"/>
    </xf>
    <xf numFmtId="4" fontId="244" fillId="47" borderId="48" applyNumberFormat="0" applyProtection="0">
      <alignment horizontal="right" vertical="center"/>
    </xf>
    <xf numFmtId="4" fontId="244" fillId="48" borderId="48" applyNumberFormat="0" applyProtection="0">
      <alignment horizontal="right" vertical="center"/>
    </xf>
    <xf numFmtId="4" fontId="244" fillId="49" borderId="48" applyNumberFormat="0" applyProtection="0">
      <alignment horizontal="right" vertical="center"/>
    </xf>
    <xf numFmtId="4" fontId="244" fillId="50" borderId="48" applyNumberFormat="0" applyProtection="0">
      <alignment horizontal="right" vertical="center"/>
    </xf>
    <xf numFmtId="4" fontId="242" fillId="51" borderId="49" applyNumberFormat="0" applyProtection="0">
      <alignment horizontal="left" vertical="center" indent="1"/>
    </xf>
    <xf numFmtId="4" fontId="242" fillId="52" borderId="0" applyNumberFormat="0" applyProtection="0">
      <alignment horizontal="left" vertical="center" indent="1"/>
    </xf>
    <xf numFmtId="4" fontId="242" fillId="41" borderId="0" applyNumberFormat="0" applyProtection="0">
      <alignment horizontal="left" vertical="center" indent="1"/>
    </xf>
    <xf numFmtId="4" fontId="244" fillId="52" borderId="48" applyNumberFormat="0" applyProtection="0">
      <alignment horizontal="right" vertical="center"/>
    </xf>
    <xf numFmtId="4" fontId="133" fillId="52" borderId="0" applyNumberFormat="0" applyProtection="0">
      <alignment horizontal="left" vertical="center" indent="1"/>
    </xf>
    <xf numFmtId="4" fontId="133" fillId="41" borderId="0" applyNumberFormat="0" applyProtection="0">
      <alignment horizontal="left" vertical="center" indent="1"/>
    </xf>
    <xf numFmtId="4" fontId="244" fillId="53" borderId="48" applyNumberFormat="0" applyProtection="0">
      <alignment vertical="center"/>
    </xf>
    <xf numFmtId="4" fontId="245" fillId="53" borderId="48" applyNumberFormat="0" applyProtection="0">
      <alignment vertical="center"/>
    </xf>
    <xf numFmtId="4" fontId="242" fillId="52" borderId="50" applyNumberFormat="0" applyProtection="0">
      <alignment horizontal="left" vertical="center" indent="1"/>
    </xf>
    <xf numFmtId="4" fontId="244" fillId="53" borderId="48" applyNumberFormat="0" applyProtection="0">
      <alignment horizontal="right" vertical="center"/>
    </xf>
    <xf numFmtId="4" fontId="245" fillId="53" borderId="48" applyNumberFormat="0" applyProtection="0">
      <alignment horizontal="right" vertical="center"/>
    </xf>
    <xf numFmtId="4" fontId="242" fillId="52" borderId="48" applyNumberFormat="0" applyProtection="0">
      <alignment horizontal="left" vertical="center" indent="1"/>
    </xf>
    <xf numFmtId="4" fontId="246" fillId="36" borderId="50" applyNumberFormat="0" applyProtection="0">
      <alignment horizontal="left" vertical="center" indent="1"/>
    </xf>
    <xf numFmtId="4" fontId="247" fillId="53" borderId="48" applyNumberFormat="0" applyProtection="0">
      <alignment horizontal="right" vertical="center"/>
    </xf>
    <xf numFmtId="207" fontId="248" fillId="0" borderId="0" applyFont="0" applyFill="0" applyBorder="0" applyAlignment="0" applyProtection="0"/>
    <xf numFmtId="0" fontId="240" fillId="1" borderId="15" applyNumberFormat="0" applyFont="0" applyAlignment="0">
      <alignment horizontal="center"/>
    </xf>
    <xf numFmtId="4" fontId="13" fillId="0" borderId="5" applyBorder="0"/>
    <xf numFmtId="2" fontId="13" fillId="0" borderId="5"/>
    <xf numFmtId="191" fontId="13" fillId="0" borderId="0"/>
    <xf numFmtId="3" fontId="121" fillId="0" borderId="0"/>
    <xf numFmtId="0" fontId="249" fillId="0" borderId="0" applyNumberFormat="0" applyFill="0" applyBorder="0" applyAlignment="0">
      <alignment horizontal="center"/>
    </xf>
    <xf numFmtId="0" fontId="13" fillId="0" borderId="0"/>
    <xf numFmtId="1" fontId="13" fillId="0" borderId="0"/>
    <xf numFmtId="172" fontId="250" fillId="0" borderId="0" applyNumberFormat="0" applyBorder="0" applyAlignment="0">
      <alignment horizontal="centerContinuous"/>
    </xf>
    <xf numFmtId="0" fontId="120" fillId="0" borderId="0"/>
    <xf numFmtId="172" fontId="171" fillId="0" borderId="0" applyFont="0" applyFill="0" applyBorder="0" applyAlignment="0" applyProtection="0"/>
    <xf numFmtId="198" fontId="64" fillId="0" borderId="0" applyFont="0" applyFill="0" applyBorder="0" applyAlignment="0" applyProtection="0"/>
    <xf numFmtId="198" fontId="64" fillId="0" borderId="0" applyFont="0" applyFill="0" applyBorder="0" applyAlignment="0" applyProtection="0"/>
    <xf numFmtId="198" fontId="64"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226" fontId="119" fillId="0" borderId="0" applyFont="0" applyFill="0" applyBorder="0" applyAlignment="0" applyProtection="0"/>
    <xf numFmtId="172" fontId="171"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66" fontId="119" fillId="0" borderId="0" applyFont="0" applyFill="0" applyBorder="0" applyAlignment="0" applyProtection="0"/>
    <xf numFmtId="238" fontId="119" fillId="0" borderId="0" applyFont="0" applyFill="0" applyBorder="0" applyAlignment="0" applyProtection="0"/>
    <xf numFmtId="212" fontId="121" fillId="0" borderId="0" applyFont="0" applyFill="0" applyBorder="0" applyAlignment="0" applyProtection="0"/>
    <xf numFmtId="212" fontId="119" fillId="0" borderId="0" applyFont="0" applyFill="0" applyBorder="0" applyAlignment="0" applyProtection="0"/>
    <xf numFmtId="0" fontId="98" fillId="0" borderId="0"/>
    <xf numFmtId="229" fontId="136" fillId="0" borderId="0" applyFont="0" applyFill="0" applyBorder="0" applyAlignment="0" applyProtection="0"/>
    <xf numFmtId="41" fontId="119" fillId="0" borderId="0" applyFont="0" applyFill="0" applyBorder="0" applyAlignment="0" applyProtection="0"/>
    <xf numFmtId="198" fontId="119" fillId="0" borderId="0" applyFont="0" applyFill="0" applyBorder="0" applyAlignment="0" applyProtection="0"/>
    <xf numFmtId="167" fontId="119" fillId="0" borderId="0" applyFont="0" applyFill="0" applyBorder="0" applyAlignment="0" applyProtection="0"/>
    <xf numFmtId="166" fontId="119" fillId="0" borderId="0" applyFont="0" applyFill="0" applyBorder="0" applyAlignment="0" applyProtection="0"/>
    <xf numFmtId="238" fontId="119" fillId="0" borderId="0" applyFont="0" applyFill="0" applyBorder="0" applyAlignment="0" applyProtection="0"/>
    <xf numFmtId="212" fontId="121" fillId="0" borderId="0" applyFont="0" applyFill="0" applyBorder="0" applyAlignment="0" applyProtection="0"/>
    <xf numFmtId="212" fontId="119" fillId="0" borderId="0" applyFont="0" applyFill="0" applyBorder="0" applyAlignment="0" applyProtection="0"/>
    <xf numFmtId="261" fontId="119" fillId="0" borderId="0" applyFont="0" applyFill="0" applyBorder="0" applyAlignment="0" applyProtection="0"/>
    <xf numFmtId="0" fontId="98" fillId="0" borderId="0"/>
    <xf numFmtId="229" fontId="136" fillId="0" borderId="0" applyFont="0" applyFill="0" applyBorder="0" applyAlignment="0" applyProtection="0"/>
    <xf numFmtId="166" fontId="119" fillId="0" borderId="0" applyFont="0" applyFill="0" applyBorder="0" applyAlignment="0" applyProtection="0"/>
    <xf numFmtId="41" fontId="119" fillId="0" borderId="0" applyFont="0" applyFill="0" applyBorder="0" applyAlignment="0" applyProtection="0"/>
    <xf numFmtId="238" fontId="119" fillId="0" borderId="0" applyFont="0" applyFill="0" applyBorder="0" applyAlignment="0" applyProtection="0"/>
    <xf numFmtId="212" fontId="121" fillId="0" borderId="0" applyFont="0" applyFill="0" applyBorder="0" applyAlignment="0" applyProtection="0"/>
    <xf numFmtId="212" fontId="119" fillId="0" borderId="0" applyFont="0" applyFill="0" applyBorder="0" applyAlignment="0" applyProtection="0"/>
    <xf numFmtId="261" fontId="119" fillId="0" borderId="0" applyFont="0" applyFill="0" applyBorder="0" applyAlignment="0" applyProtection="0"/>
    <xf numFmtId="0" fontId="98" fillId="0" borderId="0"/>
    <xf numFmtId="229" fontId="136" fillId="0" borderId="0" applyFont="0" applyFill="0" applyBorder="0" applyAlignment="0" applyProtection="0"/>
    <xf numFmtId="275" fontId="119" fillId="0" borderId="0" applyFont="0" applyFill="0" applyBorder="0" applyAlignment="0" applyProtection="0"/>
    <xf numFmtId="276" fontId="119" fillId="0" borderId="0" applyFont="0" applyFill="0" applyBorder="0" applyAlignment="0" applyProtection="0"/>
    <xf numFmtId="226" fontId="119" fillId="0" borderId="0" applyFont="0" applyFill="0" applyBorder="0" applyAlignment="0" applyProtection="0"/>
    <xf numFmtId="278" fontId="119" fillId="0" borderId="0" applyFont="0" applyFill="0" applyBorder="0" applyAlignment="0" applyProtection="0"/>
    <xf numFmtId="226" fontId="119" fillId="0" borderId="0" applyFont="0" applyFill="0" applyBorder="0" applyAlignment="0" applyProtection="0"/>
    <xf numFmtId="312" fontId="13" fillId="0" borderId="0" applyFont="0" applyFill="0" applyBorder="0" applyAlignment="0" applyProtection="0"/>
    <xf numFmtId="309" fontId="136" fillId="0" borderId="0" applyFont="0" applyFill="0" applyBorder="0" applyAlignment="0" applyProtection="0"/>
    <xf numFmtId="192" fontId="119" fillId="0" borderId="0" applyFont="0" applyFill="0" applyBorder="0" applyAlignment="0" applyProtection="0"/>
    <xf numFmtId="212" fontId="121" fillId="0" borderId="0" applyFont="0" applyFill="0" applyBorder="0" applyAlignment="0" applyProtection="0"/>
    <xf numFmtId="184" fontId="121" fillId="0" borderId="0" applyFont="0" applyFill="0" applyBorder="0" applyAlignment="0" applyProtection="0"/>
    <xf numFmtId="272" fontId="119" fillId="0" borderId="0" applyFont="0" applyFill="0" applyBorder="0" applyAlignment="0" applyProtection="0"/>
    <xf numFmtId="200" fontId="134" fillId="0" borderId="0" applyFont="0" applyFill="0" applyBorder="0" applyAlignment="0" applyProtection="0"/>
    <xf numFmtId="166" fontId="119" fillId="0" borderId="0" applyFont="0" applyFill="0" applyBorder="0" applyAlignment="0" applyProtection="0"/>
    <xf numFmtId="192" fontId="119" fillId="0" borderId="0" applyFont="0" applyFill="0" applyBorder="0" applyAlignment="0" applyProtection="0"/>
    <xf numFmtId="200" fontId="134" fillId="0" borderId="0" applyFont="0" applyFill="0" applyBorder="0" applyAlignment="0" applyProtection="0"/>
    <xf numFmtId="41" fontId="119" fillId="0" borderId="0" applyFont="0" applyFill="0" applyBorder="0" applyAlignment="0" applyProtection="0"/>
    <xf numFmtId="166" fontId="119" fillId="0" borderId="0" applyFont="0" applyFill="0" applyBorder="0" applyAlignment="0" applyProtection="0"/>
    <xf numFmtId="212" fontId="119" fillId="0" borderId="0" applyFont="0" applyFill="0" applyBorder="0" applyAlignment="0" applyProtection="0"/>
    <xf numFmtId="238" fontId="119" fillId="0" borderId="0" applyFont="0" applyFill="0" applyBorder="0" applyAlignment="0" applyProtection="0"/>
    <xf numFmtId="212" fontId="119" fillId="0" borderId="0" applyFont="0" applyFill="0" applyBorder="0" applyAlignment="0" applyProtection="0"/>
    <xf numFmtId="275" fontId="119" fillId="0" borderId="0" applyFont="0" applyFill="0" applyBorder="0" applyAlignment="0" applyProtection="0"/>
    <xf numFmtId="313" fontId="13" fillId="0" borderId="0" applyFont="0" applyFill="0" applyBorder="0" applyAlignment="0" applyProtection="0"/>
    <xf numFmtId="182" fontId="136" fillId="0" borderId="0" applyFont="0" applyFill="0" applyBorder="0" applyAlignment="0" applyProtection="0"/>
    <xf numFmtId="0" fontId="64" fillId="0" borderId="0"/>
    <xf numFmtId="166" fontId="119" fillId="0" borderId="0" applyFont="0" applyFill="0" applyBorder="0" applyAlignment="0" applyProtection="0"/>
    <xf numFmtId="238" fontId="119" fillId="0" borderId="0" applyFont="0" applyFill="0" applyBorder="0" applyAlignment="0" applyProtection="0"/>
    <xf numFmtId="41" fontId="119" fillId="0" borderId="0" applyFont="0" applyFill="0" applyBorder="0" applyAlignment="0" applyProtection="0"/>
    <xf numFmtId="212" fontId="121" fillId="0" borderId="0" applyFont="0" applyFill="0" applyBorder="0" applyAlignment="0" applyProtection="0"/>
    <xf numFmtId="212" fontId="119" fillId="0" borderId="0" applyFont="0" applyFill="0" applyBorder="0" applyAlignment="0" applyProtection="0"/>
    <xf numFmtId="261" fontId="119" fillId="0" borderId="0" applyFont="0" applyFill="0" applyBorder="0" applyAlignment="0" applyProtection="0"/>
    <xf numFmtId="0" fontId="98" fillId="0" borderId="0"/>
    <xf numFmtId="229" fontId="136"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4" fontId="251" fillId="0" borderId="0"/>
    <xf numFmtId="0" fontId="252" fillId="0" borderId="0"/>
    <xf numFmtId="0" fontId="229" fillId="0" borderId="0"/>
    <xf numFmtId="40" fontId="253" fillId="0" borderId="0" applyBorder="0">
      <alignment horizontal="right"/>
    </xf>
    <xf numFmtId="0" fontId="254" fillId="0" borderId="0"/>
    <xf numFmtId="211" fontId="136" fillId="0" borderId="14">
      <alignment horizontal="right" vertical="center"/>
    </xf>
    <xf numFmtId="227" fontId="98" fillId="5" borderId="51" applyFont="0" applyFill="0" applyBorder="0"/>
    <xf numFmtId="211" fontId="136" fillId="0" borderId="14">
      <alignment horizontal="right" vertical="center"/>
    </xf>
    <xf numFmtId="211" fontId="136" fillId="0" borderId="14">
      <alignment horizontal="right" vertical="center"/>
    </xf>
    <xf numFmtId="197" fontId="255" fillId="0" borderId="14">
      <alignment horizontal="right" vertical="center"/>
    </xf>
    <xf numFmtId="196" fontId="101"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3" fontId="13" fillId="0" borderId="14">
      <alignment horizontal="right" vertical="center"/>
    </xf>
    <xf numFmtId="247" fontId="119" fillId="0" borderId="14">
      <alignment horizontal="right" vertical="center"/>
    </xf>
    <xf numFmtId="317" fontId="121" fillId="0" borderId="14">
      <alignment horizontal="right" vertical="center"/>
    </xf>
    <xf numFmtId="199" fontId="98" fillId="0" borderId="14">
      <alignment horizontal="right" vertical="center"/>
    </xf>
    <xf numFmtId="196" fontId="101" fillId="0" borderId="14">
      <alignment horizontal="right" vertical="center"/>
    </xf>
    <xf numFmtId="196" fontId="101" fillId="0" borderId="14">
      <alignment horizontal="right" vertical="center"/>
    </xf>
    <xf numFmtId="199" fontId="98" fillId="0" borderId="14">
      <alignment horizontal="right" vertical="center"/>
    </xf>
    <xf numFmtId="189" fontId="64" fillId="0" borderId="14">
      <alignment horizontal="right" vertical="center"/>
    </xf>
    <xf numFmtId="258" fontId="64" fillId="0" borderId="14">
      <alignment horizontal="right" vertical="center"/>
    </xf>
    <xf numFmtId="262" fontId="64" fillId="0" borderId="14">
      <alignment horizontal="right" vertical="center"/>
    </xf>
    <xf numFmtId="262" fontId="64" fillId="0" borderId="14">
      <alignment horizontal="right" vertical="center"/>
    </xf>
    <xf numFmtId="258" fontId="64" fillId="0" borderId="14">
      <alignment horizontal="right" vertical="center"/>
    </xf>
    <xf numFmtId="199" fontId="98" fillId="0" borderId="14">
      <alignment horizontal="right" vertical="center"/>
    </xf>
    <xf numFmtId="189" fontId="64" fillId="0" borderId="14">
      <alignment horizontal="right" vertical="center"/>
    </xf>
    <xf numFmtId="199" fontId="98" fillId="0" borderId="14">
      <alignment horizontal="right" vertical="center"/>
    </xf>
    <xf numFmtId="247" fontId="119"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211" fontId="136" fillId="0" borderId="14">
      <alignment horizontal="right" vertical="center"/>
    </xf>
    <xf numFmtId="199" fontId="98" fillId="0" borderId="14">
      <alignment horizontal="right" vertical="center"/>
    </xf>
    <xf numFmtId="247" fontId="119"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58" fontId="64" fillId="0" borderId="14">
      <alignment horizontal="right" vertical="center"/>
    </xf>
    <xf numFmtId="247" fontId="119" fillId="0" borderId="14">
      <alignment horizontal="right" vertical="center"/>
    </xf>
    <xf numFmtId="316" fontId="121" fillId="0" borderId="14">
      <alignment horizontal="right" vertical="center"/>
    </xf>
    <xf numFmtId="258" fontId="64" fillId="0" borderId="14">
      <alignment horizontal="right" vertical="center"/>
    </xf>
    <xf numFmtId="262" fontId="64"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186" fontId="13" fillId="0" borderId="14">
      <alignment horizontal="right" vertical="center"/>
    </xf>
    <xf numFmtId="258" fontId="64" fillId="0" borderId="14">
      <alignment horizontal="right" vertical="center"/>
    </xf>
    <xf numFmtId="186" fontId="13" fillId="0" borderId="14">
      <alignment horizontal="right" vertical="center"/>
    </xf>
    <xf numFmtId="247" fontId="119" fillId="0" borderId="14">
      <alignment horizontal="right" vertical="center"/>
    </xf>
    <xf numFmtId="193" fontId="13" fillId="0" borderId="14">
      <alignment horizontal="right" vertical="center"/>
    </xf>
    <xf numFmtId="227" fontId="256" fillId="5" borderId="51" applyFont="0" applyFill="0" applyBorder="0"/>
    <xf numFmtId="258" fontId="64" fillId="0" borderId="14">
      <alignment horizontal="right" vertical="center"/>
    </xf>
    <xf numFmtId="211" fontId="136" fillId="0" borderId="14">
      <alignment horizontal="right" vertical="center"/>
    </xf>
    <xf numFmtId="211" fontId="136" fillId="0" borderId="14">
      <alignment horizontal="right" vertical="center"/>
    </xf>
    <xf numFmtId="193" fontId="13" fillId="0" borderId="14">
      <alignment horizontal="right" vertical="center"/>
    </xf>
    <xf numFmtId="195" fontId="136" fillId="0" borderId="14">
      <alignment horizontal="right" vertical="center"/>
    </xf>
    <xf numFmtId="227" fontId="256" fillId="5" borderId="51" applyFont="0" applyFill="0" applyBorder="0"/>
    <xf numFmtId="211" fontId="136" fillId="0" borderId="14">
      <alignment horizontal="right" vertical="center"/>
    </xf>
    <xf numFmtId="211" fontId="136" fillId="0" borderId="14">
      <alignment horizontal="right" vertical="center"/>
    </xf>
    <xf numFmtId="211" fontId="136" fillId="0" borderId="14">
      <alignment horizontal="right" vertical="center"/>
    </xf>
    <xf numFmtId="195" fontId="136" fillId="0" borderId="14">
      <alignment horizontal="right" vertical="center"/>
    </xf>
    <xf numFmtId="247" fontId="119" fillId="0" borderId="14">
      <alignment horizontal="right" vertical="center"/>
    </xf>
    <xf numFmtId="189" fontId="64" fillId="0" borderId="14">
      <alignment horizontal="right" vertical="center"/>
    </xf>
    <xf numFmtId="311" fontId="64" fillId="0" borderId="14">
      <alignment horizontal="right" vertical="center"/>
    </xf>
    <xf numFmtId="258" fontId="64" fillId="0" borderId="14">
      <alignment horizontal="right" vertical="center"/>
    </xf>
    <xf numFmtId="270" fontId="171" fillId="0" borderId="14">
      <alignment horizontal="right" vertical="center"/>
    </xf>
    <xf numFmtId="193" fontId="13" fillId="0" borderId="14">
      <alignment horizontal="right" vertical="center"/>
    </xf>
    <xf numFmtId="247" fontId="119" fillId="0" borderId="14">
      <alignment horizontal="right" vertical="center"/>
    </xf>
    <xf numFmtId="258" fontId="64" fillId="0" borderId="14">
      <alignment horizontal="right" vertical="center"/>
    </xf>
    <xf numFmtId="193" fontId="13" fillId="0" borderId="14">
      <alignment horizontal="right" vertical="center"/>
    </xf>
    <xf numFmtId="211" fontId="136" fillId="0" borderId="14">
      <alignment horizontal="right" vertical="center"/>
    </xf>
    <xf numFmtId="211" fontId="136" fillId="0" borderId="14">
      <alignment horizontal="right" vertical="center"/>
    </xf>
    <xf numFmtId="189" fontId="64" fillId="0" borderId="14">
      <alignment horizontal="right" vertical="center"/>
    </xf>
    <xf numFmtId="189" fontId="64" fillId="0" borderId="14">
      <alignment horizontal="right" vertical="center"/>
    </xf>
    <xf numFmtId="186" fontId="13" fillId="0" borderId="14">
      <alignment horizontal="right" vertical="center"/>
    </xf>
    <xf numFmtId="186" fontId="13" fillId="0" borderId="14">
      <alignment horizontal="right" vertical="center"/>
    </xf>
    <xf numFmtId="264" fontId="64" fillId="0" borderId="14">
      <alignment horizontal="right" vertical="center"/>
    </xf>
    <xf numFmtId="227" fontId="98" fillId="5" borderId="51" applyFont="0" applyFill="0" applyBorder="0"/>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258" fontId="64" fillId="0" borderId="14">
      <alignment horizontal="right" vertical="center"/>
    </xf>
    <xf numFmtId="262" fontId="64" fillId="0" borderId="14">
      <alignment horizontal="right" vertical="center"/>
    </xf>
    <xf numFmtId="244" fontId="64" fillId="0" borderId="14">
      <alignment horizontal="right" vertical="center"/>
    </xf>
    <xf numFmtId="247" fontId="119" fillId="0" borderId="14">
      <alignment horizontal="right" vertical="center"/>
    </xf>
    <xf numFmtId="212" fontId="257" fillId="5" borderId="51" applyFont="0" applyFill="0" applyBorder="0"/>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85" fontId="220" fillId="5" borderId="51" applyFont="0" applyFill="0" applyBorder="0"/>
    <xf numFmtId="211" fontId="136" fillId="0" borderId="14">
      <alignment horizontal="right" vertical="center"/>
    </xf>
    <xf numFmtId="227" fontId="256" fillId="5" borderId="51" applyFont="0" applyFill="0" applyBorder="0"/>
    <xf numFmtId="258" fontId="64"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188" fontId="13" fillId="0" borderId="14">
      <alignment horizontal="right" vertical="center"/>
    </xf>
    <xf numFmtId="211" fontId="136" fillId="0" borderId="14">
      <alignment horizontal="right" vertical="center"/>
    </xf>
    <xf numFmtId="211" fontId="136" fillId="0" borderId="14">
      <alignment horizontal="right" vertical="center"/>
    </xf>
    <xf numFmtId="188" fontId="13"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2" fontId="177" fillId="5" borderId="51" applyFont="0" applyFill="0" applyBorder="0"/>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263" fontId="101" fillId="0" borderId="14">
      <alignment horizontal="right" vertical="center"/>
    </xf>
    <xf numFmtId="247" fontId="119" fillId="0" borderId="14">
      <alignment horizontal="right" vertical="center"/>
    </xf>
    <xf numFmtId="258" fontId="64" fillId="0" borderId="14">
      <alignment horizontal="right" vertical="center"/>
    </xf>
    <xf numFmtId="211" fontId="136" fillId="0" borderId="14">
      <alignment horizontal="right" vertical="center"/>
    </xf>
    <xf numFmtId="227" fontId="256" fillId="5" borderId="51" applyFont="0" applyFill="0" applyBorder="0"/>
    <xf numFmtId="227" fontId="256" fillId="5" borderId="51" applyFont="0" applyFill="0" applyBorder="0"/>
    <xf numFmtId="210" fontId="136" fillId="0" borderId="14">
      <alignment horizontal="right" vertical="center"/>
    </xf>
    <xf numFmtId="199" fontId="98" fillId="0" borderId="14">
      <alignment horizontal="right" vertical="center"/>
    </xf>
    <xf numFmtId="196" fontId="101" fillId="0" borderId="14">
      <alignment horizontal="right" vertical="center"/>
    </xf>
    <xf numFmtId="258" fontId="64" fillId="0" borderId="14">
      <alignment horizontal="right" vertical="center"/>
    </xf>
    <xf numFmtId="211" fontId="136" fillId="0" borderId="14">
      <alignment horizontal="right" vertical="center"/>
    </xf>
    <xf numFmtId="227" fontId="98" fillId="5" borderId="51" applyFont="0" applyFill="0" applyBorder="0"/>
    <xf numFmtId="227" fontId="256" fillId="5" borderId="51" applyFont="0" applyFill="0" applyBorder="0"/>
    <xf numFmtId="211" fontId="136" fillId="0" borderId="14">
      <alignment horizontal="right" vertical="center"/>
    </xf>
    <xf numFmtId="211" fontId="136" fillId="0" borderId="14">
      <alignment horizontal="right" vertical="center"/>
    </xf>
    <xf numFmtId="211" fontId="136"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196" fontId="101" fillId="0" borderId="14">
      <alignment horizontal="right" vertical="center"/>
    </xf>
    <xf numFmtId="211" fontId="136" fillId="0" borderId="14">
      <alignment horizontal="right" vertical="center"/>
    </xf>
    <xf numFmtId="227" fontId="256" fillId="5" borderId="51" applyFont="0" applyFill="0" applyBorder="0"/>
    <xf numFmtId="234" fontId="64" fillId="0" borderId="14">
      <alignment horizontal="right" vertical="center"/>
    </xf>
    <xf numFmtId="234" fontId="64" fillId="0" borderId="14">
      <alignment horizontal="right" vertical="center"/>
    </xf>
    <xf numFmtId="234" fontId="64" fillId="0" borderId="14">
      <alignment horizontal="right" vertical="center"/>
    </xf>
    <xf numFmtId="234" fontId="64" fillId="0" borderId="14">
      <alignment horizontal="right" vertical="center"/>
    </xf>
    <xf numFmtId="234" fontId="64" fillId="0" borderId="14">
      <alignment horizontal="right" vertical="center"/>
    </xf>
    <xf numFmtId="211" fontId="136" fillId="0" borderId="14">
      <alignment horizontal="right" vertical="center"/>
    </xf>
    <xf numFmtId="247" fontId="119" fillId="0" borderId="14">
      <alignment horizontal="right" vertical="center"/>
    </xf>
    <xf numFmtId="234" fontId="64" fillId="0" borderId="14">
      <alignment horizontal="right" vertical="center"/>
    </xf>
    <xf numFmtId="197" fontId="255" fillId="0" borderId="14">
      <alignment horizontal="right" vertical="center"/>
    </xf>
    <xf numFmtId="211" fontId="136" fillId="0" borderId="14">
      <alignment horizontal="right" vertical="center"/>
    </xf>
    <xf numFmtId="244" fontId="64" fillId="0" borderId="14">
      <alignment horizontal="right" vertical="center"/>
    </xf>
    <xf numFmtId="199" fontId="98"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211" fontId="136" fillId="0" borderId="14">
      <alignment horizontal="right" vertical="center"/>
    </xf>
    <xf numFmtId="199" fontId="98" fillId="0" borderId="14">
      <alignment horizontal="right" vertical="center"/>
    </xf>
    <xf numFmtId="227" fontId="98" fillId="5" borderId="51" applyFont="0" applyFill="0" applyBorder="0"/>
    <xf numFmtId="211" fontId="136" fillId="0" borderId="14">
      <alignment horizontal="right" vertical="center"/>
    </xf>
    <xf numFmtId="247" fontId="119" fillId="0" borderId="14">
      <alignment horizontal="right" vertical="center"/>
    </xf>
    <xf numFmtId="258" fontId="64" fillId="0" borderId="14">
      <alignment horizontal="right" vertical="center"/>
    </xf>
    <xf numFmtId="211" fontId="136" fillId="0" borderId="14">
      <alignment horizontal="right" vertical="center"/>
    </xf>
    <xf numFmtId="196" fontId="101" fillId="0" borderId="14">
      <alignment horizontal="right" vertical="center"/>
    </xf>
    <xf numFmtId="247" fontId="119" fillId="0" borderId="14">
      <alignment horizontal="right" vertical="center"/>
    </xf>
    <xf numFmtId="227" fontId="98" fillId="5" borderId="51" applyFont="0" applyFill="0" applyBorder="0"/>
    <xf numFmtId="310" fontId="98" fillId="0" borderId="14">
      <alignment horizontal="right" vertical="center"/>
    </xf>
    <xf numFmtId="227" fontId="98" fillId="5" borderId="51" applyFont="0" applyFill="0" applyBorder="0"/>
    <xf numFmtId="210" fontId="136" fillId="0" borderId="14">
      <alignment horizontal="right" vertical="center"/>
    </xf>
    <xf numFmtId="188" fontId="13" fillId="0" borderId="14">
      <alignment horizontal="right" vertical="center"/>
    </xf>
    <xf numFmtId="188" fontId="13" fillId="0" borderId="14">
      <alignment horizontal="right" vertical="center"/>
    </xf>
    <xf numFmtId="230" fontId="258" fillId="0" borderId="14">
      <alignment horizontal="right" vertical="center"/>
    </xf>
    <xf numFmtId="49" fontId="133" fillId="0" borderId="0" applyFill="0" applyBorder="0" applyAlignment="0"/>
    <xf numFmtId="0" fontId="13" fillId="0" borderId="0" applyFill="0" applyBorder="0" applyAlignment="0"/>
    <xf numFmtId="209" fontId="13" fillId="0" borderId="0" applyFill="0" applyBorder="0" applyAlignment="0"/>
    <xf numFmtId="212" fontId="136" fillId="0" borderId="14">
      <alignment horizontal="center"/>
    </xf>
    <xf numFmtId="240" fontId="259" fillId="0" borderId="0" applyNumberFormat="0" applyFont="0" applyFill="0" applyBorder="0" applyAlignment="0">
      <alignment horizontal="centerContinuous"/>
    </xf>
    <xf numFmtId="0" fontId="64" fillId="0" borderId="52"/>
    <xf numFmtId="0" fontId="136" fillId="0" borderId="0" applyNumberFormat="0" applyFill="0" applyBorder="0" applyAlignment="0" applyProtection="0"/>
    <xf numFmtId="0" fontId="13" fillId="0" borderId="0" applyNumberFormat="0" applyFill="0" applyBorder="0" applyAlignment="0" applyProtection="0"/>
    <xf numFmtId="0" fontId="169" fillId="0" borderId="0" applyNumberFormat="0" applyFill="0" applyBorder="0" applyAlignment="0" applyProtection="0"/>
    <xf numFmtId="0" fontId="171" fillId="0" borderId="8" applyNumberFormat="0" applyBorder="0" applyAlignment="0"/>
    <xf numFmtId="0" fontId="260" fillId="0" borderId="7" applyNumberFormat="0" applyBorder="0" applyAlignment="0">
      <alignment horizontal="center"/>
    </xf>
    <xf numFmtId="3" fontId="261" fillId="0" borderId="10" applyNumberFormat="0" applyBorder="0" applyAlignment="0"/>
    <xf numFmtId="0" fontId="262" fillId="0" borderId="0" applyFont="0">
      <alignment horizontal="centerContinuous"/>
    </xf>
    <xf numFmtId="0" fontId="263" fillId="0" borderId="0" applyFill="0" applyBorder="0" applyProtection="0">
      <alignment horizontal="left" vertical="top"/>
    </xf>
    <xf numFmtId="0" fontId="264" fillId="0" borderId="8">
      <alignment horizontal="center" vertical="center" wrapText="1"/>
    </xf>
    <xf numFmtId="0" fontId="265" fillId="0" borderId="0" applyNumberFormat="0" applyFill="0" applyBorder="0" applyAlignment="0" applyProtection="0"/>
    <xf numFmtId="0" fontId="266" fillId="0" borderId="0">
      <alignment horizontal="center"/>
    </xf>
    <xf numFmtId="40" fontId="27" fillId="0" borderId="0"/>
    <xf numFmtId="0" fontId="167" fillId="15" borderId="28" applyNumberFormat="0" applyAlignment="0" applyProtection="0"/>
    <xf numFmtId="3" fontId="267" fillId="0" borderId="0" applyNumberFormat="0" applyFill="0" applyBorder="0" applyAlignment="0" applyProtection="0">
      <alignment horizontal="center" wrapText="1"/>
    </xf>
    <xf numFmtId="0" fontId="268" fillId="0" borderId="2" applyBorder="0" applyAlignment="0">
      <alignment horizontal="center" vertical="center"/>
    </xf>
    <xf numFmtId="0" fontId="269" fillId="0" borderId="0" applyNumberFormat="0" applyFill="0" applyBorder="0" applyAlignment="0" applyProtection="0">
      <alignment horizontal="centerContinuous"/>
    </xf>
    <xf numFmtId="0" fontId="209" fillId="0" borderId="53" applyNumberFormat="0" applyFill="0" applyBorder="0" applyAlignment="0" applyProtection="0">
      <alignment horizontal="center" vertical="center" wrapText="1"/>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6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97" fillId="0" borderId="54" applyNumberFormat="0" applyFill="0" applyAlignment="0" applyProtection="0"/>
    <xf numFmtId="3" fontId="146" fillId="0" borderId="5" applyNumberFormat="0" applyAlignment="0">
      <alignment horizontal="center" vertical="center"/>
    </xf>
    <xf numFmtId="3" fontId="270" fillId="0" borderId="8" applyNumberFormat="0" applyAlignment="0">
      <alignment horizontal="left" wrapText="1"/>
    </xf>
    <xf numFmtId="3" fontId="271" fillId="0" borderId="5" applyNumberFormat="0" applyAlignment="0">
      <alignment horizontal="center" vertical="center"/>
    </xf>
    <xf numFmtId="0" fontId="272" fillId="0" borderId="55" applyNumberFormat="0" applyBorder="0" applyAlignment="0">
      <alignment vertical="center"/>
    </xf>
    <xf numFmtId="0" fontId="207" fillId="12" borderId="0" applyNumberFormat="0" applyBorder="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3" fillId="0" borderId="27" applyNumberFormat="0" applyFon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117" fillId="0" borderId="56" applyNumberFormat="0" applyFill="0" applyAlignment="0" applyProtection="0"/>
    <xf numFmtId="0" fontId="273" fillId="0" borderId="57" applyNumberFormat="0" applyAlignment="0">
      <alignment horizontal="center"/>
    </xf>
    <xf numFmtId="0" fontId="230" fillId="18" borderId="0" applyNumberFormat="0" applyBorder="0" applyAlignment="0" applyProtection="0"/>
    <xf numFmtId="0" fontId="274" fillId="0" borderId="58">
      <alignment horizontal="center"/>
    </xf>
    <xf numFmtId="3" fontId="275" fillId="0" borderId="0" applyFill="0">
      <alignment vertical="center"/>
    </xf>
    <xf numFmtId="198" fontId="13" fillId="0" borderId="0" applyFont="0" applyFill="0" applyBorder="0" applyAlignment="0" applyProtection="0"/>
    <xf numFmtId="236" fontId="13" fillId="0" borderId="0" applyFont="0" applyFill="0" applyBorder="0" applyAlignment="0" applyProtection="0"/>
    <xf numFmtId="172" fontId="177" fillId="0" borderId="59" applyNumberFormat="0" applyFont="0" applyAlignment="0">
      <alignment horizontal="centerContinuous"/>
    </xf>
    <xf numFmtId="0" fontId="135" fillId="0" borderId="0"/>
    <xf numFmtId="243" fontId="219" fillId="0" borderId="0" applyFont="0" applyFill="0" applyBorder="0" applyAlignment="0" applyProtection="0"/>
    <xf numFmtId="269" fontId="64" fillId="0" borderId="0" applyFont="0" applyFill="0" applyBorder="0" applyAlignment="0" applyProtection="0"/>
    <xf numFmtId="268" fontId="64" fillId="0" borderId="0" applyFont="0" applyFill="0" applyBorder="0" applyAlignment="0" applyProtection="0"/>
    <xf numFmtId="0" fontId="276" fillId="0" borderId="0" applyNumberFormat="0" applyFill="0" applyBorder="0" applyAlignment="0" applyProtection="0"/>
    <xf numFmtId="0" fontId="197" fillId="0" borderId="0" applyNumberFormat="0" applyFill="0" applyBorder="0" applyAlignment="0" applyProtection="0"/>
    <xf numFmtId="0" fontId="213" fillId="0" borderId="60">
      <alignment horizontal="center"/>
    </xf>
    <xf numFmtId="209" fontId="136" fillId="0" borderId="0"/>
    <xf numFmtId="210" fontId="136" fillId="0" borderId="4"/>
    <xf numFmtId="0" fontId="134" fillId="0" borderId="0"/>
    <xf numFmtId="0" fontId="123" fillId="0" borderId="0"/>
    <xf numFmtId="3" fontId="136" fillId="0" borderId="0" applyNumberFormat="0" applyBorder="0" applyAlignment="0" applyProtection="0">
      <alignment horizontal="centerContinuous"/>
      <protection locked="0"/>
    </xf>
    <xf numFmtId="3" fontId="277" fillId="0" borderId="0">
      <protection locked="0"/>
    </xf>
    <xf numFmtId="0" fontId="134" fillId="0" borderId="0"/>
    <xf numFmtId="0" fontId="278" fillId="0" borderId="61" applyFill="0" applyBorder="0" applyAlignment="0">
      <alignment horizontal="center"/>
    </xf>
    <xf numFmtId="164" fontId="279" fillId="54" borderId="2">
      <alignment vertical="top"/>
    </xf>
    <xf numFmtId="0" fontId="280" fillId="55" borderId="4">
      <alignment horizontal="left" vertical="center"/>
    </xf>
    <xf numFmtId="165" fontId="281" fillId="56" borderId="2"/>
    <xf numFmtId="164" fontId="216" fillId="0" borderId="2">
      <alignment horizontal="left" vertical="top"/>
    </xf>
    <xf numFmtId="0" fontId="282" fillId="57" borderId="0">
      <alignment horizontal="left" vertical="center"/>
    </xf>
    <xf numFmtId="164" fontId="98" fillId="0" borderId="5">
      <alignment horizontal="left" vertical="top"/>
    </xf>
    <xf numFmtId="0" fontId="283" fillId="0" borderId="5">
      <alignment horizontal="left" vertical="center"/>
    </xf>
    <xf numFmtId="0" fontId="13" fillId="0" borderId="0" applyFont="0" applyFill="0" applyBorder="0" applyAlignment="0" applyProtection="0"/>
    <xf numFmtId="0" fontId="13" fillId="0" borderId="0" applyFont="0" applyFill="0" applyBorder="0" applyAlignment="0" applyProtection="0"/>
    <xf numFmtId="0" fontId="13" fillId="0" borderId="0"/>
    <xf numFmtId="307" fontId="13" fillId="0" borderId="0" applyFont="0" applyFill="0" applyBorder="0" applyAlignment="0" applyProtection="0"/>
    <xf numFmtId="308" fontId="13" fillId="0" borderId="0" applyFont="0" applyFill="0" applyBorder="0" applyAlignment="0" applyProtection="0"/>
    <xf numFmtId="166" fontId="193" fillId="0" borderId="0" applyFont="0" applyFill="0" applyBorder="0" applyAlignment="0" applyProtection="0"/>
    <xf numFmtId="168" fontId="193"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276"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284" fillId="0" borderId="0" applyNumberFormat="0" applyFont="0" applyFill="0" applyBorder="0" applyProtection="0">
      <alignment horizontal="center" vertical="center" wrapText="1"/>
    </xf>
    <xf numFmtId="0" fontId="13" fillId="0" borderId="0" applyFont="0" applyFill="0" applyBorder="0" applyAlignment="0" applyProtection="0"/>
    <xf numFmtId="0" fontId="13" fillId="0" borderId="0" applyFont="0" applyFill="0" applyBorder="0" applyAlignment="0" applyProtection="0"/>
    <xf numFmtId="0" fontId="285" fillId="0" borderId="62" applyNumberFormat="0" applyFont="0" applyAlignment="0">
      <alignment horizontal="center"/>
    </xf>
    <xf numFmtId="0" fontId="161" fillId="10" borderId="0" applyNumberFormat="0" applyBorder="0" applyAlignment="0" applyProtection="0"/>
    <xf numFmtId="0" fontId="286" fillId="0" borderId="0" applyNumberFormat="0" applyFill="0" applyBorder="0" applyAlignment="0" applyProtection="0"/>
    <xf numFmtId="0" fontId="101" fillId="0" borderId="63" applyFont="0" applyBorder="0" applyAlignment="0">
      <alignment horizontal="center"/>
    </xf>
    <xf numFmtId="198" fontId="64" fillId="0" borderId="0" applyFont="0" applyFill="0" applyBorder="0" applyAlignment="0" applyProtection="0"/>
    <xf numFmtId="0" fontId="288" fillId="0" borderId="0">
      <alignment vertical="center"/>
    </xf>
    <xf numFmtId="166" fontId="287" fillId="0" borderId="0" applyFont="0" applyFill="0" applyBorder="0" applyAlignment="0" applyProtection="0"/>
    <xf numFmtId="168" fontId="287" fillId="0" borderId="0" applyFont="0" applyFill="0" applyBorder="0" applyAlignment="0" applyProtection="0"/>
    <xf numFmtId="0" fontId="287" fillId="0" borderId="0"/>
    <xf numFmtId="0" fontId="294" fillId="0" borderId="0" applyFont="0" applyFill="0" applyBorder="0" applyAlignment="0" applyProtection="0"/>
    <xf numFmtId="0" fontId="294" fillId="0" borderId="0" applyFont="0" applyFill="0" applyBorder="0" applyAlignment="0" applyProtection="0"/>
    <xf numFmtId="0" fontId="28" fillId="0" borderId="0">
      <alignment vertical="center"/>
    </xf>
    <xf numFmtId="40" fontId="289" fillId="0" borderId="0" applyFont="0" applyFill="0" applyBorder="0" applyAlignment="0" applyProtection="0"/>
    <xf numFmtId="38" fontId="289" fillId="0" borderId="0" applyFont="0" applyFill="0" applyBorder="0" applyAlignment="0" applyProtection="0"/>
    <xf numFmtId="0" fontId="289" fillId="0" borderId="0" applyFont="0" applyFill="0" applyBorder="0" applyAlignment="0" applyProtection="0"/>
    <xf numFmtId="0" fontId="289" fillId="0" borderId="0" applyFont="0" applyFill="0" applyBorder="0" applyAlignment="0" applyProtection="0"/>
    <xf numFmtId="9" fontId="290" fillId="0" borderId="0" applyBorder="0" applyAlignment="0" applyProtection="0"/>
    <xf numFmtId="0" fontId="291" fillId="0" borderId="0"/>
    <xf numFmtId="0" fontId="292" fillId="0" borderId="26"/>
    <xf numFmtId="181" fontId="124" fillId="0" borderId="0" applyFont="0" applyFill="0" applyBorder="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234" fillId="0" borderId="0" applyFont="0" applyFill="0" applyBorder="0" applyAlignment="0" applyProtection="0"/>
    <xf numFmtId="0" fontId="234"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0" fontId="234" fillId="0" borderId="0"/>
    <xf numFmtId="0" fontId="234" fillId="0" borderId="0"/>
    <xf numFmtId="0" fontId="293" fillId="0" borderId="0"/>
    <xf numFmtId="0" fontId="141" fillId="0" borderId="0"/>
    <xf numFmtId="198" fontId="138" fillId="0" borderId="0" applyFont="0" applyFill="0" applyBorder="0" applyAlignment="0" applyProtection="0"/>
    <xf numFmtId="183" fontId="138" fillId="0" borderId="0" applyFont="0" applyFill="0" applyBorder="0" applyAlignment="0" applyProtection="0"/>
    <xf numFmtId="181" fontId="13" fillId="0" borderId="0" applyFont="0" applyFill="0" applyBorder="0" applyAlignment="0" applyProtection="0"/>
    <xf numFmtId="180" fontId="13" fillId="0" borderId="0" applyFont="0" applyFill="0" applyBorder="0" applyAlignment="0" applyProtection="0"/>
    <xf numFmtId="0" fontId="13" fillId="0" borderId="0"/>
    <xf numFmtId="200" fontId="138" fillId="0" borderId="0" applyFont="0" applyFill="0" applyBorder="0" applyAlignment="0" applyProtection="0"/>
    <xf numFmtId="165" fontId="129" fillId="0" borderId="0" applyFont="0" applyFill="0" applyBorder="0" applyAlignment="0" applyProtection="0"/>
    <xf numFmtId="201" fontId="138" fillId="0" borderId="0" applyFont="0" applyFill="0" applyBorder="0" applyAlignment="0" applyProtection="0"/>
    <xf numFmtId="168" fontId="13" fillId="0" borderId="0" applyFont="0" applyFill="0" applyBorder="0" applyAlignment="0" applyProtection="0"/>
    <xf numFmtId="166" fontId="13" fillId="0" borderId="0" applyFont="0" applyFill="0" applyBorder="0" applyAlignment="0" applyProtection="0"/>
    <xf numFmtId="169" fontId="7" fillId="0" borderId="0" applyFont="0" applyFill="0" applyBorder="0" applyAlignment="0" applyProtection="0"/>
    <xf numFmtId="0" fontId="295" fillId="0" borderId="0"/>
  </cellStyleXfs>
  <cellXfs count="949">
    <xf numFmtId="0" fontId="0" fillId="0" borderId="0" xfId="0"/>
    <xf numFmtId="0" fontId="2" fillId="0" borderId="0" xfId="0" applyFont="1" applyFill="1" applyAlignment="1">
      <alignment vertical="center"/>
    </xf>
    <xf numFmtId="170" fontId="3" fillId="0" borderId="4" xfId="0" applyNumberFormat="1" applyFont="1" applyFill="1" applyBorder="1" applyAlignment="1">
      <alignment horizontal="center" vertical="center" wrapText="1"/>
    </xf>
    <xf numFmtId="3" fontId="3" fillId="0" borderId="4" xfId="0" applyNumberFormat="1" applyFont="1" applyFill="1" applyBorder="1" applyAlignment="1">
      <alignment horizontal="left" vertical="center" wrapText="1"/>
    </xf>
    <xf numFmtId="170" fontId="3" fillId="0" borderId="4" xfId="0" quotePrefix="1" applyNumberFormat="1" applyFont="1" applyFill="1" applyBorder="1" applyAlignment="1">
      <alignment horizontal="center" vertical="center" wrapText="1"/>
    </xf>
    <xf numFmtId="3" fontId="3" fillId="0" borderId="4" xfId="0" quotePrefix="1" applyNumberFormat="1" applyFont="1" applyFill="1" applyBorder="1" applyAlignment="1">
      <alignment horizontal="right" vertical="center" wrapText="1"/>
    </xf>
    <xf numFmtId="170" fontId="3" fillId="0" borderId="4" xfId="0" applyNumberFormat="1" applyFont="1" applyFill="1" applyBorder="1" applyAlignment="1">
      <alignment horizontal="left" vertical="center" wrapText="1"/>
    </xf>
    <xf numFmtId="170" fontId="5" fillId="0" borderId="4" xfId="0" applyNumberFormat="1" applyFont="1" applyFill="1" applyBorder="1" applyAlignment="1">
      <alignment horizontal="center" vertical="center" wrapText="1"/>
    </xf>
    <xf numFmtId="170" fontId="5" fillId="0" borderId="4" xfId="0" applyNumberFormat="1" applyFont="1" applyFill="1" applyBorder="1" applyAlignment="1">
      <alignment horizontal="left" vertical="center" wrapText="1"/>
    </xf>
    <xf numFmtId="170" fontId="5" fillId="0" borderId="4" xfId="0" quotePrefix="1" applyNumberFormat="1" applyFont="1" applyFill="1" applyBorder="1" applyAlignment="1">
      <alignment horizontal="center" vertical="center" wrapText="1"/>
    </xf>
    <xf numFmtId="3" fontId="5" fillId="0" borderId="4" xfId="0" quotePrefix="1"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49" fontId="5" fillId="0" borderId="0" xfId="0" applyNumberFormat="1" applyFont="1" applyFill="1" applyAlignment="1">
      <alignment horizontal="center" vertical="center"/>
    </xf>
    <xf numFmtId="1" fontId="5" fillId="0" borderId="0" xfId="0" applyNumberFormat="1" applyFont="1" applyFill="1" applyAlignment="1">
      <alignment horizontal="left" vertical="center" wrapText="1"/>
    </xf>
    <xf numFmtId="1" fontId="5" fillId="0" borderId="0" xfId="0" applyNumberFormat="1" applyFont="1" applyFill="1" applyAlignment="1">
      <alignment horizontal="center" vertical="center" wrapText="1"/>
    </xf>
    <xf numFmtId="1" fontId="5" fillId="0" borderId="0" xfId="0" applyNumberFormat="1" applyFont="1" applyFill="1" applyAlignment="1">
      <alignment horizontal="right" vertical="center"/>
    </xf>
    <xf numFmtId="1" fontId="5" fillId="0" borderId="0" xfId="0" applyNumberFormat="1" applyFont="1" applyFill="1" applyAlignment="1">
      <alignment horizontal="center" vertical="center"/>
    </xf>
    <xf numFmtId="171" fontId="5" fillId="0" borderId="6" xfId="0" quotePrefix="1" applyNumberFormat="1" applyFont="1" applyFill="1" applyBorder="1" applyAlignment="1">
      <alignment horizontal="center" vertical="center" wrapText="1"/>
    </xf>
    <xf numFmtId="171" fontId="2" fillId="0" borderId="0" xfId="0" applyNumberFormat="1" applyFont="1" applyFill="1" applyAlignment="1">
      <alignment vertical="center"/>
    </xf>
    <xf numFmtId="171" fontId="5" fillId="0" borderId="4" xfId="0" quotePrefix="1"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0" fontId="10" fillId="0" borderId="0" xfId="0" applyFont="1" applyFill="1"/>
    <xf numFmtId="172" fontId="10" fillId="0" borderId="0" xfId="0" applyNumberFormat="1" applyFont="1" applyFill="1"/>
    <xf numFmtId="0" fontId="10" fillId="0" borderId="7" xfId="0" applyFont="1" applyFill="1" applyBorder="1" applyAlignment="1">
      <alignment horizontal="center" vertical="center"/>
    </xf>
    <xf numFmtId="1" fontId="18" fillId="0" borderId="8" xfId="3" applyNumberFormat="1" applyFont="1" applyFill="1" applyBorder="1" applyAlignment="1">
      <alignment horizontal="center" vertical="center" wrapText="1"/>
    </xf>
    <xf numFmtId="0" fontId="10" fillId="0" borderId="8" xfId="0" applyFont="1" applyFill="1" applyBorder="1" applyAlignment="1">
      <alignment horizontal="center" vertical="center"/>
    </xf>
    <xf numFmtId="172" fontId="14" fillId="0" borderId="8" xfId="0" applyNumberFormat="1" applyFont="1" applyFill="1" applyBorder="1" applyAlignment="1">
      <alignment horizontal="center" vertical="center"/>
    </xf>
    <xf numFmtId="172" fontId="18" fillId="0" borderId="8" xfId="0" applyNumberFormat="1" applyFont="1" applyFill="1" applyBorder="1" applyAlignment="1">
      <alignment vertical="center"/>
    </xf>
    <xf numFmtId="0" fontId="3" fillId="0" borderId="8" xfId="3" applyNumberFormat="1" applyFont="1" applyFill="1" applyBorder="1" applyAlignment="1">
      <alignment horizontal="center" vertical="center" wrapText="1"/>
    </xf>
    <xf numFmtId="0" fontId="19" fillId="0" borderId="8" xfId="0" applyFont="1" applyFill="1" applyBorder="1" applyAlignment="1">
      <alignment horizontal="center" vertical="center"/>
    </xf>
    <xf numFmtId="1" fontId="19" fillId="0" borderId="8" xfId="3" applyNumberFormat="1" applyFont="1" applyFill="1" applyBorder="1" applyAlignment="1">
      <alignment horizontal="left" vertical="center" wrapText="1"/>
    </xf>
    <xf numFmtId="172" fontId="19" fillId="0" borderId="8" xfId="4" applyNumberFormat="1" applyFont="1" applyFill="1" applyBorder="1"/>
    <xf numFmtId="172" fontId="18" fillId="0" borderId="8" xfId="4" applyNumberFormat="1" applyFont="1" applyFill="1" applyBorder="1"/>
    <xf numFmtId="0" fontId="20" fillId="0" borderId="0" xfId="0" applyFont="1" applyFill="1" applyAlignment="1">
      <alignment vertical="center" wrapText="1"/>
    </xf>
    <xf numFmtId="49" fontId="18" fillId="0" borderId="8" xfId="3" applyNumberFormat="1" applyFont="1" applyFill="1" applyBorder="1" applyAlignment="1">
      <alignment horizontal="center" vertical="center"/>
    </xf>
    <xf numFmtId="1" fontId="18" fillId="0" borderId="8" xfId="3" applyNumberFormat="1" applyFont="1" applyFill="1" applyBorder="1" applyAlignment="1">
      <alignment horizontal="left" vertical="center" wrapText="1"/>
    </xf>
    <xf numFmtId="0" fontId="21" fillId="0" borderId="8" xfId="0" applyFont="1" applyFill="1" applyBorder="1" applyAlignment="1">
      <alignment horizontal="center" vertical="center"/>
    </xf>
    <xf numFmtId="172" fontId="18" fillId="0" borderId="8" xfId="4" applyNumberFormat="1" applyFont="1" applyFill="1" applyBorder="1" applyAlignment="1">
      <alignment vertical="center"/>
    </xf>
    <xf numFmtId="1" fontId="18" fillId="0" borderId="0" xfId="3" applyNumberFormat="1" applyFont="1" applyFill="1" applyAlignment="1">
      <alignment vertical="center"/>
    </xf>
    <xf numFmtId="172" fontId="22" fillId="0" borderId="8" xfId="4" applyNumberFormat="1" applyFont="1" applyFill="1" applyBorder="1" applyAlignment="1">
      <alignment vertical="center"/>
    </xf>
    <xf numFmtId="0" fontId="22" fillId="0" borderId="8" xfId="0" applyFont="1" applyFill="1" applyBorder="1" applyAlignment="1">
      <alignment horizontal="center" vertical="center"/>
    </xf>
    <xf numFmtId="1" fontId="22" fillId="0" borderId="8" xfId="3" applyNumberFormat="1" applyFont="1" applyFill="1" applyBorder="1" applyAlignment="1">
      <alignment horizontal="left" vertical="center" wrapText="1"/>
    </xf>
    <xf numFmtId="1" fontId="22" fillId="0" borderId="8" xfId="3" applyNumberFormat="1" applyFont="1" applyFill="1" applyBorder="1" applyAlignment="1">
      <alignment horizontal="center" vertical="center" wrapText="1"/>
    </xf>
    <xf numFmtId="0" fontId="23" fillId="0" borderId="8" xfId="0" applyFont="1" applyFill="1" applyBorder="1" applyAlignment="1">
      <alignment horizontal="center" vertical="center"/>
    </xf>
    <xf numFmtId="1" fontId="22" fillId="0" borderId="0" xfId="3" applyNumberFormat="1" applyFont="1" applyFill="1" applyAlignment="1">
      <alignment vertical="center"/>
    </xf>
    <xf numFmtId="1" fontId="4" fillId="0" borderId="8" xfId="3" applyNumberFormat="1" applyFont="1" applyFill="1" applyBorder="1" applyAlignment="1">
      <alignment horizontal="right" vertical="center"/>
    </xf>
    <xf numFmtId="174" fontId="10" fillId="0" borderId="8" xfId="2" applyNumberFormat="1" applyFont="1" applyFill="1" applyBorder="1" applyAlignment="1">
      <alignment horizontal="left" vertical="center" wrapText="1"/>
    </xf>
    <xf numFmtId="174" fontId="10" fillId="0" borderId="8" xfId="2" applyNumberFormat="1" applyFont="1" applyFill="1" applyBorder="1" applyAlignment="1">
      <alignment horizontal="center" vertical="center" wrapText="1"/>
    </xf>
    <xf numFmtId="174" fontId="14" fillId="0" borderId="8" xfId="2" applyNumberFormat="1" applyFont="1" applyFill="1" applyBorder="1" applyAlignment="1">
      <alignment horizontal="center" vertical="center" wrapText="1"/>
    </xf>
    <xf numFmtId="172" fontId="10" fillId="0" borderId="8" xfId="4" applyNumberFormat="1" applyFont="1" applyFill="1" applyBorder="1" applyAlignment="1">
      <alignment vertical="center"/>
    </xf>
    <xf numFmtId="172" fontId="10" fillId="0" borderId="8" xfId="0" applyNumberFormat="1" applyFont="1" applyFill="1" applyBorder="1" applyAlignment="1">
      <alignment vertical="center"/>
    </xf>
    <xf numFmtId="172" fontId="15" fillId="0" borderId="8" xfId="0" applyNumberFormat="1" applyFont="1" applyFill="1" applyBorder="1" applyAlignment="1">
      <alignment vertical="center"/>
    </xf>
    <xf numFmtId="1" fontId="5" fillId="0" borderId="8" xfId="3" applyNumberFormat="1" applyFont="1" applyFill="1" applyBorder="1" applyAlignment="1">
      <alignment horizontal="right" vertical="center"/>
    </xf>
    <xf numFmtId="172" fontId="15" fillId="0" borderId="8" xfId="4" applyNumberFormat="1" applyFont="1" applyFill="1" applyBorder="1" applyAlignment="1">
      <alignment vertical="center"/>
    </xf>
    <xf numFmtId="1" fontId="14" fillId="0" borderId="8" xfId="3" applyNumberFormat="1" applyFont="1" applyFill="1" applyBorder="1" applyAlignment="1">
      <alignment horizontal="center" vertical="center" wrapText="1"/>
    </xf>
    <xf numFmtId="174" fontId="18" fillId="0" borderId="8" xfId="2" applyNumberFormat="1" applyFont="1" applyFill="1" applyBorder="1" applyAlignment="1">
      <alignment horizontal="left" vertical="center" wrapText="1"/>
    </xf>
    <xf numFmtId="174" fontId="18" fillId="0" borderId="8" xfId="2" applyNumberFormat="1" applyFont="1" applyFill="1" applyBorder="1" applyAlignment="1">
      <alignment horizontal="center" vertical="center" wrapText="1"/>
    </xf>
    <xf numFmtId="174" fontId="21" fillId="0" borderId="8" xfId="2" applyNumberFormat="1" applyFont="1" applyFill="1" applyBorder="1" applyAlignment="1">
      <alignment horizontal="center" vertical="center" wrapText="1"/>
    </xf>
    <xf numFmtId="1" fontId="5" fillId="0" borderId="8" xfId="3" applyNumberFormat="1" applyFont="1" applyFill="1" applyBorder="1" applyAlignment="1">
      <alignment vertical="center"/>
    </xf>
    <xf numFmtId="172" fontId="24" fillId="0" borderId="8" xfId="4" applyNumberFormat="1" applyFont="1" applyFill="1" applyBorder="1" applyAlignment="1">
      <alignment vertical="center"/>
    </xf>
    <xf numFmtId="174" fontId="22" fillId="0" borderId="8" xfId="2" applyNumberFormat="1" applyFont="1" applyFill="1" applyBorder="1" applyAlignment="1">
      <alignment horizontal="left" vertical="center" wrapText="1"/>
    </xf>
    <xf numFmtId="174" fontId="22" fillId="0" borderId="8" xfId="2" applyNumberFormat="1" applyFont="1" applyFill="1" applyBorder="1" applyAlignment="1">
      <alignment horizontal="center" vertical="center" wrapText="1"/>
    </xf>
    <xf numFmtId="174" fontId="23" fillId="0" borderId="8" xfId="2" applyNumberFormat="1" applyFont="1" applyFill="1" applyBorder="1" applyAlignment="1">
      <alignment horizontal="center" vertical="center" wrapText="1"/>
    </xf>
    <xf numFmtId="172" fontId="10" fillId="0" borderId="8" xfId="4" applyNumberFormat="1" applyFont="1" applyFill="1" applyBorder="1"/>
    <xf numFmtId="1" fontId="4" fillId="0" borderId="8" xfId="3" applyNumberFormat="1" applyFont="1" applyFill="1" applyBorder="1" applyAlignment="1">
      <alignment vertical="center"/>
    </xf>
    <xf numFmtId="0" fontId="18" fillId="0" borderId="8" xfId="0" applyFont="1" applyFill="1" applyBorder="1" applyAlignment="1">
      <alignment horizontal="center" vertical="center"/>
    </xf>
    <xf numFmtId="0" fontId="18" fillId="0" borderId="0" xfId="0" applyFont="1" applyFill="1"/>
    <xf numFmtId="0" fontId="22" fillId="0" borderId="0" xfId="0" applyFont="1" applyFill="1"/>
    <xf numFmtId="1" fontId="18" fillId="0" borderId="8" xfId="3" applyNumberFormat="1" applyFont="1" applyFill="1" applyBorder="1" applyAlignment="1">
      <alignment vertical="center" wrapText="1"/>
    </xf>
    <xf numFmtId="49" fontId="15" fillId="0" borderId="8" xfId="3" applyNumberFormat="1" applyFont="1" applyFill="1" applyBorder="1" applyAlignment="1">
      <alignment horizontal="center" vertical="center"/>
    </xf>
    <xf numFmtId="174" fontId="15" fillId="0" borderId="8" xfId="2" applyNumberFormat="1" applyFont="1" applyFill="1" applyBorder="1" applyAlignment="1">
      <alignment horizontal="center" vertical="center" wrapText="1"/>
    </xf>
    <xf numFmtId="174" fontId="16" fillId="0" borderId="8" xfId="2" applyNumberFormat="1" applyFont="1" applyFill="1" applyBorder="1" applyAlignment="1">
      <alignment horizontal="center" vertical="center" wrapText="1"/>
    </xf>
    <xf numFmtId="0" fontId="15" fillId="0" borderId="0" xfId="0" applyFont="1" applyFill="1"/>
    <xf numFmtId="49" fontId="10" fillId="0" borderId="8" xfId="3" applyNumberFormat="1" applyFont="1" applyFill="1" applyBorder="1" applyAlignment="1">
      <alignment horizontal="center" vertical="center"/>
    </xf>
    <xf numFmtId="3" fontId="10" fillId="0" borderId="8" xfId="5" applyNumberFormat="1" applyFont="1" applyFill="1" applyBorder="1" applyAlignment="1">
      <alignment horizontal="left" vertical="center" wrapText="1"/>
    </xf>
    <xf numFmtId="3" fontId="10" fillId="0" borderId="8" xfId="6" applyNumberFormat="1" applyFont="1" applyFill="1" applyBorder="1" applyAlignment="1">
      <alignment horizontal="center" vertical="center" wrapText="1"/>
    </xf>
    <xf numFmtId="0" fontId="10" fillId="0" borderId="8" xfId="2" applyNumberFormat="1" applyFont="1" applyFill="1" applyBorder="1" applyAlignment="1">
      <alignment horizontal="center" vertical="center" wrapText="1" shrinkToFit="1"/>
    </xf>
    <xf numFmtId="172" fontId="14" fillId="0" borderId="8" xfId="7" applyNumberFormat="1" applyFont="1" applyFill="1" applyBorder="1" applyAlignment="1">
      <alignment horizontal="center" vertical="center" wrapText="1" shrinkToFit="1"/>
    </xf>
    <xf numFmtId="172" fontId="10" fillId="0" borderId="8" xfId="7" applyNumberFormat="1" applyFont="1" applyFill="1" applyBorder="1" applyAlignment="1">
      <alignment horizontal="right" vertical="center" shrinkToFit="1"/>
    </xf>
    <xf numFmtId="0" fontId="19" fillId="0" borderId="8" xfId="0" applyFont="1" applyFill="1" applyBorder="1" applyAlignment="1">
      <alignment vertical="center" wrapText="1"/>
    </xf>
    <xf numFmtId="0" fontId="12" fillId="0" borderId="8" xfId="0" applyFont="1" applyFill="1" applyBorder="1" applyAlignment="1">
      <alignment vertical="center" wrapText="1"/>
    </xf>
    <xf numFmtId="3" fontId="26" fillId="0" borderId="8" xfId="6" applyNumberFormat="1" applyFont="1" applyFill="1" applyBorder="1" applyAlignment="1">
      <alignment horizontal="center" vertical="center" wrapText="1"/>
    </xf>
    <xf numFmtId="1" fontId="12" fillId="0" borderId="8" xfId="3" applyNumberFormat="1" applyFont="1" applyFill="1" applyBorder="1" applyAlignment="1">
      <alignment horizontal="center" vertical="center" wrapText="1"/>
    </xf>
    <xf numFmtId="172" fontId="12" fillId="0" borderId="8" xfId="8" applyNumberFormat="1" applyFont="1" applyFill="1" applyBorder="1" applyAlignment="1">
      <alignment vertical="center"/>
    </xf>
    <xf numFmtId="0" fontId="19" fillId="0" borderId="8" xfId="0" applyFont="1" applyFill="1" applyBorder="1" applyAlignment="1">
      <alignment wrapText="1"/>
    </xf>
    <xf numFmtId="1" fontId="10" fillId="0" borderId="0" xfId="3" applyNumberFormat="1" applyFont="1" applyFill="1" applyAlignment="1">
      <alignment vertical="center"/>
    </xf>
    <xf numFmtId="1" fontId="5" fillId="0" borderId="9" xfId="3" applyNumberFormat="1" applyFont="1" applyFill="1" applyBorder="1" applyAlignment="1">
      <alignment vertical="center"/>
    </xf>
    <xf numFmtId="1" fontId="10" fillId="0" borderId="0" xfId="3" applyNumberFormat="1" applyFont="1" applyFill="1" applyAlignment="1">
      <alignment horizontal="center" vertical="center"/>
    </xf>
    <xf numFmtId="1" fontId="10" fillId="0" borderId="0" xfId="3" applyNumberFormat="1" applyFont="1" applyFill="1" applyAlignment="1">
      <alignment vertical="center" wrapText="1"/>
    </xf>
    <xf numFmtId="1" fontId="10" fillId="0" borderId="0" xfId="3" applyNumberFormat="1" applyFont="1" applyFill="1" applyAlignment="1">
      <alignment horizontal="center" vertical="center" wrapText="1"/>
    </xf>
    <xf numFmtId="1" fontId="14" fillId="0" borderId="0" xfId="3" applyNumberFormat="1" applyFont="1" applyFill="1" applyAlignment="1">
      <alignment horizontal="center" vertical="center" wrapText="1"/>
    </xf>
    <xf numFmtId="1" fontId="10" fillId="0" borderId="0" xfId="3" applyNumberFormat="1" applyFont="1" applyFill="1" applyAlignment="1">
      <alignment horizontal="right" vertical="center"/>
    </xf>
    <xf numFmtId="1" fontId="15" fillId="0" borderId="0" xfId="3" applyNumberFormat="1" applyFont="1" applyFill="1" applyAlignment="1">
      <alignment vertical="center"/>
    </xf>
    <xf numFmtId="1" fontId="5" fillId="0" borderId="0" xfId="3" applyNumberFormat="1" applyFont="1" applyFill="1" applyAlignment="1">
      <alignment vertical="center"/>
    </xf>
    <xf numFmtId="1" fontId="5" fillId="0" borderId="0" xfId="3" applyNumberFormat="1" applyFont="1" applyFill="1" applyAlignment="1">
      <alignment horizontal="right" vertical="center"/>
    </xf>
    <xf numFmtId="49" fontId="12" fillId="0" borderId="8" xfId="3" applyNumberFormat="1" applyFont="1" applyFill="1" applyBorder="1" applyAlignment="1">
      <alignment horizontal="center" vertical="center"/>
    </xf>
    <xf numFmtId="3" fontId="12" fillId="0" borderId="8" xfId="5" applyNumberFormat="1" applyFont="1" applyFill="1" applyBorder="1" applyAlignment="1">
      <alignment horizontal="left" vertical="center" wrapText="1"/>
    </xf>
    <xf numFmtId="175" fontId="12" fillId="0" borderId="8" xfId="1" applyNumberFormat="1" applyFont="1" applyFill="1" applyBorder="1" applyAlignment="1">
      <alignment horizontal="right" vertical="center" wrapText="1"/>
    </xf>
    <xf numFmtId="175" fontId="10" fillId="0" borderId="8" xfId="1" applyNumberFormat="1" applyFont="1" applyFill="1" applyBorder="1" applyAlignment="1">
      <alignment vertical="center" wrapText="1"/>
    </xf>
    <xf numFmtId="175" fontId="10" fillId="0" borderId="9" xfId="1" applyNumberFormat="1" applyFont="1" applyFill="1" applyBorder="1" applyAlignment="1">
      <alignment vertical="center" wrapText="1"/>
    </xf>
    <xf numFmtId="3" fontId="8" fillId="0" borderId="4"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1" fontId="12" fillId="0" borderId="8" xfId="3" applyNumberFormat="1" applyFont="1" applyFill="1" applyBorder="1" applyAlignment="1">
      <alignment vertical="center" wrapText="1"/>
    </xf>
    <xf numFmtId="170" fontId="12" fillId="0" borderId="8" xfId="0" quotePrefix="1" applyNumberFormat="1" applyFont="1" applyFill="1" applyBorder="1" applyAlignment="1">
      <alignment horizontal="center" vertical="center" wrapText="1"/>
    </xf>
    <xf numFmtId="170" fontId="19" fillId="0" borderId="8" xfId="0" quotePrefix="1" applyNumberFormat="1" applyFont="1" applyFill="1" applyBorder="1" applyAlignment="1">
      <alignment horizontal="center" vertical="center" wrapText="1"/>
    </xf>
    <xf numFmtId="3" fontId="12" fillId="0" borderId="8" xfId="0" applyNumberFormat="1" applyFont="1" applyFill="1" applyBorder="1" applyAlignment="1">
      <alignment horizontal="center" vertical="center" wrapText="1"/>
    </xf>
    <xf numFmtId="173" fontId="12" fillId="0" borderId="8" xfId="1" applyNumberFormat="1" applyFont="1" applyFill="1" applyBorder="1" applyAlignment="1">
      <alignment horizontal="right" vertical="center" wrapText="1"/>
    </xf>
    <xf numFmtId="176" fontId="30" fillId="0" borderId="0" xfId="0" applyNumberFormat="1" applyFont="1" applyFill="1" applyAlignment="1">
      <alignment vertical="center"/>
    </xf>
    <xf numFmtId="174" fontId="27" fillId="0" borderId="8" xfId="2" applyNumberFormat="1" applyFont="1" applyFill="1" applyBorder="1" applyAlignment="1">
      <alignment horizontal="left" vertical="center" wrapText="1"/>
    </xf>
    <xf numFmtId="171" fontId="29" fillId="0" borderId="0" xfId="0" applyNumberFormat="1" applyFont="1" applyFill="1" applyAlignment="1">
      <alignment vertical="center"/>
    </xf>
    <xf numFmtId="0" fontId="28" fillId="0" borderId="0" xfId="0" applyFont="1" applyFill="1" applyAlignment="1">
      <alignment vertical="center"/>
    </xf>
    <xf numFmtId="171" fontId="12" fillId="0" borderId="7" xfId="0" quotePrefix="1" applyNumberFormat="1" applyFont="1" applyFill="1" applyBorder="1" applyAlignment="1">
      <alignment horizontal="center" vertical="center" wrapText="1"/>
    </xf>
    <xf numFmtId="176" fontId="27" fillId="0" borderId="8"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4" fontId="10" fillId="0" borderId="9" xfId="2" applyNumberFormat="1" applyFont="1" applyFill="1" applyBorder="1" applyAlignment="1">
      <alignment horizontal="left" vertical="center" wrapText="1"/>
    </xf>
    <xf numFmtId="177" fontId="27" fillId="0" borderId="8" xfId="0" quotePrefix="1" applyNumberFormat="1" applyFont="1" applyFill="1" applyBorder="1" applyAlignment="1">
      <alignment horizontal="right" vertical="center" wrapText="1"/>
    </xf>
    <xf numFmtId="170" fontId="28" fillId="0" borderId="8" xfId="0" applyNumberFormat="1" applyFont="1" applyFill="1" applyBorder="1" applyAlignment="1">
      <alignment horizontal="center" vertical="center" wrapText="1"/>
    </xf>
    <xf numFmtId="170" fontId="28" fillId="0" borderId="9" xfId="0" applyNumberFormat="1" applyFont="1" applyFill="1" applyBorder="1" applyAlignment="1">
      <alignment horizontal="center" vertical="center" wrapText="1"/>
    </xf>
    <xf numFmtId="170" fontId="27" fillId="0" borderId="8" xfId="0" quotePrefix="1" applyNumberFormat="1" applyFont="1" applyFill="1" applyBorder="1" applyAlignment="1">
      <alignment horizontal="right" vertical="center" wrapText="1"/>
    </xf>
    <xf numFmtId="170" fontId="19" fillId="0" borderId="8" xfId="0" applyNumberFormat="1" applyFont="1" applyFill="1" applyBorder="1" applyAlignment="1">
      <alignment horizontal="center" vertical="center" wrapText="1"/>
    </xf>
    <xf numFmtId="3" fontId="19" fillId="0" borderId="8" xfId="0" applyNumberFormat="1" applyFont="1" applyFill="1" applyBorder="1" applyAlignment="1">
      <alignment horizontal="left" vertical="center" wrapText="1"/>
    </xf>
    <xf numFmtId="3" fontId="19" fillId="0" borderId="8" xfId="0" quotePrefix="1" applyNumberFormat="1" applyFont="1" applyFill="1" applyBorder="1" applyAlignment="1">
      <alignment horizontal="right" vertical="center" wrapText="1"/>
    </xf>
    <xf numFmtId="173" fontId="19" fillId="0" borderId="8" xfId="0" quotePrefix="1" applyNumberFormat="1" applyFont="1" applyFill="1" applyBorder="1" applyAlignment="1">
      <alignment horizontal="right" vertical="center" wrapText="1"/>
    </xf>
    <xf numFmtId="0" fontId="27" fillId="0" borderId="0" xfId="9" applyFont="1" applyFill="1" applyAlignment="1">
      <alignment vertical="center" wrapText="1"/>
    </xf>
    <xf numFmtId="1" fontId="28" fillId="0" borderId="0" xfId="3" applyNumberFormat="1" applyFont="1" applyFill="1" applyAlignment="1">
      <alignment vertical="center"/>
    </xf>
    <xf numFmtId="0" fontId="27" fillId="0" borderId="0" xfId="0" applyFont="1" applyFill="1" applyAlignment="1">
      <alignment vertical="center" wrapText="1"/>
    </xf>
    <xf numFmtId="172" fontId="19" fillId="0" borderId="4" xfId="10" applyNumberFormat="1" applyFont="1" applyFill="1" applyBorder="1" applyAlignment="1">
      <alignment horizontal="center" vertical="center"/>
    </xf>
    <xf numFmtId="0" fontId="27" fillId="0" borderId="0" xfId="0" applyFont="1" applyFill="1"/>
    <xf numFmtId="0" fontId="19" fillId="0" borderId="7" xfId="0" applyFont="1" applyFill="1" applyBorder="1" applyAlignment="1">
      <alignment horizontal="center" vertical="center"/>
    </xf>
    <xf numFmtId="0" fontId="19" fillId="2" borderId="7" xfId="0" applyFont="1" applyFill="1" applyBorder="1" applyAlignment="1">
      <alignment horizontal="center" vertical="center"/>
    </xf>
    <xf numFmtId="0" fontId="19" fillId="0" borderId="7" xfId="0" applyFont="1" applyFill="1" applyBorder="1" applyAlignment="1">
      <alignment horizontal="center" vertical="center" wrapText="1"/>
    </xf>
    <xf numFmtId="172" fontId="19" fillId="0" borderId="7" xfId="10" applyNumberFormat="1" applyFont="1" applyFill="1" applyBorder="1" applyAlignment="1">
      <alignment horizontal="center" vertical="center"/>
    </xf>
    <xf numFmtId="0" fontId="12" fillId="0" borderId="0" xfId="0" applyFont="1" applyFill="1"/>
    <xf numFmtId="0" fontId="19" fillId="0" borderId="8" xfId="0" applyFont="1" applyFill="1" applyBorder="1" applyAlignment="1">
      <alignment horizontal="center" vertical="center" wrapText="1"/>
    </xf>
    <xf numFmtId="172" fontId="19" fillId="0" borderId="8" xfId="10" applyNumberFormat="1" applyFont="1" applyFill="1" applyBorder="1" applyAlignment="1">
      <alignment horizontal="center" vertical="center"/>
    </xf>
    <xf numFmtId="1" fontId="12" fillId="2" borderId="8" xfId="3" applyNumberFormat="1" applyFont="1" applyFill="1" applyBorder="1" applyAlignment="1">
      <alignment horizontal="center" vertical="center"/>
    </xf>
    <xf numFmtId="1" fontId="12" fillId="2" borderId="8" xfId="3" applyNumberFormat="1" applyFont="1" applyFill="1" applyBorder="1" applyAlignment="1">
      <alignment vertical="center" wrapText="1"/>
    </xf>
    <xf numFmtId="1" fontId="12" fillId="2" borderId="8" xfId="3" applyNumberFormat="1" applyFont="1" applyFill="1" applyBorder="1" applyAlignment="1">
      <alignment horizontal="center" vertical="center" wrapText="1"/>
    </xf>
    <xf numFmtId="172" fontId="12" fillId="2" borderId="8" xfId="4" applyNumberFormat="1" applyFont="1" applyFill="1" applyBorder="1" applyAlignment="1">
      <alignment horizontal="right" vertical="center"/>
    </xf>
    <xf numFmtId="1" fontId="5" fillId="2" borderId="0" xfId="3" applyNumberFormat="1" applyFont="1" applyFill="1" applyAlignment="1">
      <alignment vertical="center"/>
    </xf>
    <xf numFmtId="172" fontId="12" fillId="0" borderId="8" xfId="4" applyNumberFormat="1" applyFont="1" applyFill="1" applyBorder="1" applyAlignment="1">
      <alignment horizontal="right" vertical="center"/>
    </xf>
    <xf numFmtId="1" fontId="12" fillId="0" borderId="8" xfId="3" applyNumberFormat="1" applyFont="1" applyFill="1" applyBorder="1" applyAlignment="1">
      <alignment vertical="center"/>
    </xf>
    <xf numFmtId="172" fontId="19" fillId="0" borderId="8" xfId="10" applyNumberFormat="1" applyFont="1" applyFill="1" applyBorder="1" applyAlignment="1">
      <alignment vertical="center" wrapText="1"/>
    </xf>
    <xf numFmtId="0" fontId="29" fillId="2" borderId="0" xfId="0" applyFont="1" applyFill="1"/>
    <xf numFmtId="1" fontId="12" fillId="2" borderId="0" xfId="3" applyNumberFormat="1" applyFont="1" applyFill="1" applyAlignment="1">
      <alignment vertical="center"/>
    </xf>
    <xf numFmtId="172" fontId="19" fillId="0" borderId="8" xfId="4" applyNumberFormat="1" applyFont="1" applyFill="1" applyBorder="1" applyAlignment="1">
      <alignment horizontal="right" vertical="center"/>
    </xf>
    <xf numFmtId="0" fontId="19" fillId="0" borderId="0" xfId="0" applyFont="1" applyFill="1"/>
    <xf numFmtId="1" fontId="12" fillId="0" borderId="8" xfId="3" applyNumberFormat="1" applyFont="1" applyFill="1" applyBorder="1" applyAlignment="1">
      <alignment horizontal="center" vertical="center"/>
    </xf>
    <xf numFmtId="172" fontId="19" fillId="0" borderId="8" xfId="0" applyNumberFormat="1" applyFont="1" applyFill="1" applyBorder="1" applyAlignment="1">
      <alignment horizontal="center" vertical="center" wrapText="1"/>
    </xf>
    <xf numFmtId="172" fontId="19" fillId="0" borderId="8" xfId="10" applyNumberFormat="1" applyFont="1" applyFill="1" applyBorder="1" applyAlignment="1">
      <alignment horizontal="center" vertical="center" wrapText="1"/>
    </xf>
    <xf numFmtId="1" fontId="12" fillId="0" borderId="0" xfId="3" applyNumberFormat="1" applyFont="1" applyFill="1" applyAlignment="1">
      <alignment vertical="center"/>
    </xf>
    <xf numFmtId="1" fontId="19" fillId="0" borderId="8" xfId="3" applyNumberFormat="1" applyFont="1" applyFill="1" applyBorder="1" applyAlignment="1">
      <alignment horizontal="center" vertical="center"/>
    </xf>
    <xf numFmtId="1" fontId="19" fillId="0" borderId="8" xfId="3" applyNumberFormat="1" applyFont="1" applyFill="1" applyBorder="1" applyAlignment="1">
      <alignment vertical="center" wrapText="1"/>
    </xf>
    <xf numFmtId="0" fontId="19" fillId="0" borderId="8" xfId="0" applyFont="1" applyFill="1" applyBorder="1" applyAlignment="1">
      <alignment horizontal="left" vertical="center" wrapText="1"/>
    </xf>
    <xf numFmtId="0" fontId="19" fillId="0" borderId="8" xfId="0" applyFont="1" applyFill="1" applyBorder="1"/>
    <xf numFmtId="0" fontId="19" fillId="0" borderId="0" xfId="0" applyFont="1" applyFill="1" applyAlignment="1">
      <alignment horizontal="left"/>
    </xf>
    <xf numFmtId="1" fontId="12" fillId="2" borderId="8" xfId="3" applyNumberFormat="1" applyFont="1" applyFill="1" applyBorder="1" applyAlignment="1">
      <alignment vertical="center"/>
    </xf>
    <xf numFmtId="172" fontId="33" fillId="0" borderId="8" xfId="4" applyNumberFormat="1" applyFont="1" applyFill="1" applyBorder="1" applyAlignment="1">
      <alignment horizontal="right" vertical="center"/>
    </xf>
    <xf numFmtId="1" fontId="12" fillId="0" borderId="9" xfId="3" applyNumberFormat="1" applyFont="1" applyFill="1" applyBorder="1" applyAlignment="1">
      <alignment horizontal="center" vertical="center"/>
    </xf>
    <xf numFmtId="1" fontId="12" fillId="0" borderId="9" xfId="3" applyNumberFormat="1" applyFont="1" applyFill="1" applyBorder="1" applyAlignment="1">
      <alignment vertical="center" wrapText="1"/>
    </xf>
    <xf numFmtId="1" fontId="12" fillId="0" borderId="9" xfId="3" applyNumberFormat="1" applyFont="1" applyFill="1" applyBorder="1" applyAlignment="1">
      <alignment horizontal="center" vertical="center" wrapText="1"/>
    </xf>
    <xf numFmtId="172" fontId="12" fillId="0" borderId="9" xfId="4" applyNumberFormat="1" applyFont="1" applyFill="1" applyBorder="1" applyAlignment="1">
      <alignment horizontal="right" vertical="center"/>
    </xf>
    <xf numFmtId="0" fontId="30" fillId="0" borderId="0" xfId="0" applyFont="1" applyFill="1"/>
    <xf numFmtId="0" fontId="30" fillId="2" borderId="0" xfId="0" applyFont="1" applyFill="1"/>
    <xf numFmtId="1" fontId="5" fillId="2" borderId="0" xfId="3" applyNumberFormat="1" applyFont="1" applyFill="1" applyAlignment="1">
      <alignment vertical="center" wrapText="1"/>
    </xf>
    <xf numFmtId="1" fontId="5" fillId="0" borderId="0" xfId="3" applyNumberFormat="1" applyFont="1" applyFill="1" applyAlignment="1">
      <alignment horizontal="center" vertical="center"/>
    </xf>
    <xf numFmtId="1" fontId="5" fillId="0" borderId="0" xfId="3" applyNumberFormat="1" applyFont="1" applyFill="1" applyAlignment="1">
      <alignment horizontal="center" vertical="center" wrapText="1"/>
    </xf>
    <xf numFmtId="1" fontId="5" fillId="0" borderId="0" xfId="11" applyNumberFormat="1" applyFont="1" applyFill="1" applyAlignment="1">
      <alignment horizontal="center" vertical="center"/>
    </xf>
    <xf numFmtId="1" fontId="12" fillId="0" borderId="0" xfId="3" applyNumberFormat="1" applyFont="1" applyFill="1" applyAlignment="1">
      <alignment horizontal="center" vertical="center"/>
    </xf>
    <xf numFmtId="0" fontId="19" fillId="0" borderId="0" xfId="9" applyFont="1" applyFill="1" applyAlignment="1">
      <alignment vertical="center" wrapText="1"/>
    </xf>
    <xf numFmtId="172" fontId="19" fillId="0" borderId="0" xfId="4" applyNumberFormat="1" applyFont="1" applyFill="1" applyAlignment="1">
      <alignment vertical="center" wrapText="1"/>
    </xf>
    <xf numFmtId="0" fontId="19" fillId="0" borderId="0" xfId="0" applyFont="1" applyFill="1" applyAlignment="1">
      <alignment vertical="center" wrapText="1"/>
    </xf>
    <xf numFmtId="172" fontId="19" fillId="0" borderId="0" xfId="4" applyNumberFormat="1" applyFont="1" applyFill="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0" borderId="9" xfId="3" applyNumberFormat="1" applyFont="1" applyFill="1" applyBorder="1" applyAlignment="1">
      <alignment horizontal="center" vertical="center" wrapText="1"/>
    </xf>
    <xf numFmtId="0" fontId="36" fillId="0" borderId="0" xfId="0" applyFont="1" applyFill="1"/>
    <xf numFmtId="1" fontId="14" fillId="0" borderId="0" xfId="3" applyNumberFormat="1" applyFont="1" applyFill="1" applyAlignment="1">
      <alignment vertical="center"/>
    </xf>
    <xf numFmtId="0" fontId="18" fillId="0" borderId="8" xfId="0" applyFont="1" applyFill="1" applyBorder="1" applyAlignment="1">
      <alignment horizontal="center" vertical="center" wrapText="1"/>
    </xf>
    <xf numFmtId="0" fontId="10" fillId="0" borderId="0" xfId="0" applyFont="1" applyFill="1" applyAlignment="1">
      <alignment horizontal="center"/>
    </xf>
    <xf numFmtId="172" fontId="27" fillId="0" borderId="0" xfId="0" applyNumberFormat="1" applyFont="1" applyFill="1" applyAlignment="1">
      <alignment vertical="center" wrapText="1"/>
    </xf>
    <xf numFmtId="0" fontId="19" fillId="0" borderId="10" xfId="0" applyFont="1" applyFill="1" applyBorder="1" applyAlignment="1">
      <alignment horizontal="center" vertical="center"/>
    </xf>
    <xf numFmtId="0" fontId="19" fillId="2"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172" fontId="21" fillId="0" borderId="8" xfId="0" applyNumberFormat="1" applyFont="1" applyFill="1" applyBorder="1" applyAlignment="1">
      <alignment horizontal="center" vertical="center" wrapText="1"/>
    </xf>
    <xf numFmtId="172" fontId="21" fillId="0" borderId="8" xfId="10" applyNumberFormat="1" applyFont="1" applyFill="1" applyBorder="1" applyAlignment="1">
      <alignment horizontal="center" vertical="center" wrapText="1"/>
    </xf>
    <xf numFmtId="172" fontId="12" fillId="0" borderId="8" xfId="4" applyNumberFormat="1" applyFont="1" applyFill="1" applyBorder="1"/>
    <xf numFmtId="1" fontId="10" fillId="0" borderId="8" xfId="3" applyNumberFormat="1" applyFont="1" applyFill="1" applyBorder="1" applyAlignment="1">
      <alignment horizontal="center" vertical="center" wrapText="1"/>
    </xf>
    <xf numFmtId="1" fontId="15" fillId="0" borderId="8" xfId="3" applyNumberFormat="1" applyFont="1" applyFill="1" applyBorder="1" applyAlignment="1">
      <alignment horizontal="center" vertical="center" wrapText="1"/>
    </xf>
    <xf numFmtId="172" fontId="12" fillId="0" borderId="8" xfId="1" applyNumberFormat="1" applyFont="1" applyFill="1" applyBorder="1" applyAlignment="1">
      <alignment horizontal="center" vertical="center" wrapText="1"/>
    </xf>
    <xf numFmtId="0" fontId="22" fillId="0" borderId="8" xfId="0" quotePrefix="1" applyFont="1" applyFill="1" applyBorder="1" applyAlignment="1">
      <alignment horizontal="center" vertical="center"/>
    </xf>
    <xf numFmtId="172" fontId="10" fillId="0" borderId="8" xfId="0" applyNumberFormat="1" applyFont="1" applyFill="1" applyBorder="1" applyAlignment="1">
      <alignment horizontal="center" vertical="center" wrapText="1"/>
    </xf>
    <xf numFmtId="172" fontId="9" fillId="0" borderId="0" xfId="0" applyNumberFormat="1" applyFont="1" applyFill="1" applyAlignment="1">
      <alignment horizontal="center" vertical="center"/>
    </xf>
    <xf numFmtId="172" fontId="28" fillId="0" borderId="0" xfId="0" applyNumberFormat="1" applyFont="1" applyFill="1" applyAlignment="1">
      <alignment horizontal="center" vertical="center"/>
    </xf>
    <xf numFmtId="172" fontId="12" fillId="0" borderId="0" xfId="0" applyNumberFormat="1" applyFont="1" applyFill="1"/>
    <xf numFmtId="1" fontId="14" fillId="0" borderId="8" xfId="3" applyNumberFormat="1" applyFont="1" applyFill="1" applyBorder="1" applyAlignment="1">
      <alignment vertical="center" wrapText="1"/>
    </xf>
    <xf numFmtId="0" fontId="22" fillId="0" borderId="8" xfId="0" applyFont="1" applyFill="1" applyBorder="1"/>
    <xf numFmtId="49" fontId="10" fillId="0" borderId="9" xfId="3" applyNumberFormat="1" applyFont="1" applyFill="1" applyBorder="1" applyAlignment="1">
      <alignment horizontal="center" vertical="center"/>
    </xf>
    <xf numFmtId="3" fontId="10" fillId="0" borderId="9" xfId="5" applyNumberFormat="1" applyFont="1" applyFill="1" applyBorder="1" applyAlignment="1">
      <alignment horizontal="left" vertical="center" wrapText="1"/>
    </xf>
    <xf numFmtId="3" fontId="10" fillId="0" borderId="9" xfId="6" applyNumberFormat="1" applyFont="1" applyFill="1" applyBorder="1" applyAlignment="1">
      <alignment horizontal="center" vertical="center" wrapText="1"/>
    </xf>
    <xf numFmtId="0" fontId="10" fillId="0" borderId="9" xfId="2" applyNumberFormat="1" applyFont="1" applyFill="1" applyBorder="1" applyAlignment="1">
      <alignment horizontal="center" vertical="center" wrapText="1" shrinkToFit="1"/>
    </xf>
    <xf numFmtId="172" fontId="14" fillId="0" borderId="9" xfId="7" applyNumberFormat="1" applyFont="1" applyFill="1" applyBorder="1" applyAlignment="1">
      <alignment horizontal="center" vertical="center" wrapText="1" shrinkToFit="1"/>
    </xf>
    <xf numFmtId="172" fontId="10" fillId="0" borderId="9" xfId="7" applyNumberFormat="1" applyFont="1" applyFill="1" applyBorder="1" applyAlignment="1">
      <alignment horizontal="right" vertical="center" shrinkToFit="1"/>
    </xf>
    <xf numFmtId="172" fontId="10" fillId="0" borderId="9" xfId="4" applyNumberFormat="1" applyFont="1" applyFill="1" applyBorder="1" applyAlignment="1">
      <alignment vertical="center"/>
    </xf>
    <xf numFmtId="172" fontId="24" fillId="0" borderId="9" xfId="4" applyNumberFormat="1" applyFont="1" applyFill="1" applyBorder="1" applyAlignment="1">
      <alignment vertical="center"/>
    </xf>
    <xf numFmtId="172" fontId="10" fillId="0" borderId="9" xfId="0" applyNumberFormat="1" applyFont="1" applyFill="1" applyBorder="1" applyAlignment="1">
      <alignment vertical="center"/>
    </xf>
    <xf numFmtId="172" fontId="15" fillId="0" borderId="9" xfId="0" applyNumberFormat="1" applyFont="1" applyFill="1" applyBorder="1" applyAlignment="1">
      <alignment vertical="center"/>
    </xf>
    <xf numFmtId="1" fontId="3" fillId="0" borderId="0" xfId="3" applyNumberFormat="1" applyFont="1" applyFill="1" applyAlignment="1">
      <alignment vertical="center"/>
    </xf>
    <xf numFmtId="49" fontId="0" fillId="0" borderId="0" xfId="0" applyNumberFormat="1" applyAlignment="1">
      <alignment horizontal="left"/>
    </xf>
    <xf numFmtId="49" fontId="0" fillId="0" borderId="0" xfId="0" applyNumberFormat="1"/>
    <xf numFmtId="2" fontId="0" fillId="0" borderId="0" xfId="0" applyNumberFormat="1"/>
    <xf numFmtId="0" fontId="42" fillId="0" borderId="0" xfId="0" applyFont="1"/>
    <xf numFmtId="3" fontId="10" fillId="0" borderId="4" xfId="3" applyNumberFormat="1" applyFont="1" applyFill="1" applyBorder="1" applyAlignment="1">
      <alignment horizontal="center" vertical="center" wrapText="1"/>
    </xf>
    <xf numFmtId="2" fontId="12" fillId="0" borderId="4" xfId="15"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3" fillId="0" borderId="0" xfId="0" applyNumberFormat="1" applyFont="1" applyFill="1" applyBorder="1" applyAlignment="1">
      <alignment horizontal="left" vertical="center" wrapText="1"/>
    </xf>
    <xf numFmtId="49" fontId="43" fillId="0" borderId="0" xfId="0" applyNumberFormat="1"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0" fontId="0" fillId="0" borderId="0" xfId="0" applyFill="1" applyBorder="1"/>
    <xf numFmtId="0" fontId="39" fillId="0" borderId="0" xfId="0" applyFont="1" applyFill="1"/>
    <xf numFmtId="0" fontId="40" fillId="0" borderId="0" xfId="0" applyFont="1" applyFill="1" applyBorder="1"/>
    <xf numFmtId="49" fontId="38" fillId="0" borderId="20" xfId="0" applyNumberFormat="1" applyFont="1" applyFill="1" applyBorder="1" applyAlignment="1">
      <alignment horizontal="center" vertical="center" wrapText="1"/>
    </xf>
    <xf numFmtId="0" fontId="45" fillId="0" borderId="0" xfId="0" applyFont="1" applyFill="1"/>
    <xf numFmtId="2" fontId="38" fillId="0" borderId="20" xfId="0" applyNumberFormat="1" applyFont="1" applyFill="1" applyBorder="1" applyAlignment="1">
      <alignment horizontal="center" vertical="center" wrapText="1"/>
    </xf>
    <xf numFmtId="172" fontId="38" fillId="0" borderId="20" xfId="1" applyNumberFormat="1" applyFont="1" applyFill="1" applyBorder="1" applyAlignment="1">
      <alignment horizontal="center" vertical="center" wrapText="1"/>
    </xf>
    <xf numFmtId="0" fontId="38" fillId="0" borderId="20" xfId="0" applyFont="1" applyFill="1" applyBorder="1" applyAlignment="1">
      <alignment horizontal="center" vertical="center" wrapText="1"/>
    </xf>
    <xf numFmtId="0" fontId="46" fillId="0" borderId="0" xfId="0" applyFont="1" applyFill="1"/>
    <xf numFmtId="49" fontId="40" fillId="0" borderId="20" xfId="0" applyNumberFormat="1" applyFont="1" applyFill="1" applyBorder="1" applyAlignment="1">
      <alignment horizontal="center" vertical="center" wrapText="1"/>
    </xf>
    <xf numFmtId="2" fontId="40" fillId="0" borderId="20" xfId="0" applyNumberFormat="1" applyFont="1" applyFill="1" applyBorder="1" applyAlignment="1">
      <alignment horizontal="center" vertical="center" wrapText="1"/>
    </xf>
    <xf numFmtId="0" fontId="40" fillId="0" borderId="20" xfId="0" applyFont="1" applyFill="1" applyBorder="1" applyAlignment="1">
      <alignment horizontal="center" vertical="center" wrapText="1"/>
    </xf>
    <xf numFmtId="49" fontId="40" fillId="0" borderId="4" xfId="0" applyNumberFormat="1" applyFont="1" applyFill="1" applyBorder="1" applyAlignment="1">
      <alignment horizontal="center" vertical="center" wrapText="1"/>
    </xf>
    <xf numFmtId="2" fontId="40" fillId="0" borderId="4"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40" fillId="0" borderId="0" xfId="0" applyNumberFormat="1" applyFont="1" applyFill="1" applyBorder="1" applyAlignment="1">
      <alignment horizontal="left" vertical="center" wrapText="1"/>
    </xf>
    <xf numFmtId="49" fontId="40" fillId="0" borderId="0" xfId="0" applyNumberFormat="1" applyFont="1" applyFill="1" applyBorder="1" applyAlignment="1">
      <alignment horizontal="center" vertical="center" wrapText="1"/>
    </xf>
    <xf numFmtId="2" fontId="40" fillId="0" borderId="0" xfId="0" applyNumberFormat="1" applyFont="1" applyFill="1" applyBorder="1" applyAlignment="1">
      <alignment horizontal="center" vertical="center" wrapText="1"/>
    </xf>
    <xf numFmtId="0" fontId="45" fillId="0" borderId="0" xfId="0" applyFont="1" applyFill="1" applyBorder="1"/>
    <xf numFmtId="2" fontId="47" fillId="0" borderId="0" xfId="0" applyNumberFormat="1" applyFont="1" applyFill="1" applyBorder="1" applyAlignment="1">
      <alignment horizontal="center" vertical="center" wrapText="1"/>
    </xf>
    <xf numFmtId="2" fontId="48" fillId="0" borderId="0" xfId="0" applyNumberFormat="1" applyFont="1"/>
    <xf numFmtId="0" fontId="38" fillId="0" borderId="8" xfId="0" applyFont="1" applyFill="1" applyBorder="1" applyAlignment="1">
      <alignment horizontal="center" vertical="center" wrapText="1"/>
    </xf>
    <xf numFmtId="49" fontId="38" fillId="0" borderId="8" xfId="0" applyNumberFormat="1" applyFont="1" applyFill="1" applyBorder="1" applyAlignment="1">
      <alignment horizontal="center" vertical="center" wrapText="1"/>
    </xf>
    <xf numFmtId="2" fontId="41" fillId="0" borderId="8" xfId="0" applyNumberFormat="1" applyFont="1" applyFill="1" applyBorder="1" applyAlignment="1">
      <alignment horizontal="center" vertical="center" wrapText="1"/>
    </xf>
    <xf numFmtId="172" fontId="38" fillId="0" borderId="8" xfId="1" applyNumberFormat="1" applyFont="1" applyFill="1" applyBorder="1" applyAlignment="1">
      <alignment horizontal="center" vertical="center" wrapText="1"/>
    </xf>
    <xf numFmtId="49" fontId="38" fillId="0" borderId="8" xfId="0" applyNumberFormat="1" applyFont="1" applyFill="1" applyBorder="1" applyAlignment="1">
      <alignment horizontal="left" vertical="center" wrapText="1"/>
    </xf>
    <xf numFmtId="0" fontId="40" fillId="0" borderId="8" xfId="0" applyFont="1" applyFill="1" applyBorder="1" applyAlignment="1">
      <alignment horizontal="center" vertical="center" wrapText="1"/>
    </xf>
    <xf numFmtId="49" fontId="40" fillId="0" borderId="8" xfId="0" applyNumberFormat="1" applyFont="1" applyFill="1" applyBorder="1" applyAlignment="1">
      <alignment horizontal="left" vertical="center" wrapText="1"/>
    </xf>
    <xf numFmtId="49" fontId="40" fillId="0" borderId="8" xfId="0" applyNumberFormat="1" applyFont="1" applyFill="1" applyBorder="1" applyAlignment="1">
      <alignment horizontal="center" vertical="center" wrapText="1"/>
    </xf>
    <xf numFmtId="172" fontId="40" fillId="0" borderId="8" xfId="1" applyNumberFormat="1" applyFont="1" applyFill="1" applyBorder="1" applyAlignment="1">
      <alignment horizontal="center" vertical="center" wrapText="1"/>
    </xf>
    <xf numFmtId="2" fontId="40" fillId="0" borderId="8" xfId="0" applyNumberFormat="1" applyFont="1" applyFill="1" applyBorder="1" applyAlignment="1">
      <alignment horizontal="center" vertical="center" wrapText="1"/>
    </xf>
    <xf numFmtId="172" fontId="33" fillId="0" borderId="8" xfId="1" applyNumberFormat="1" applyFont="1" applyFill="1" applyBorder="1" applyAlignment="1">
      <alignment horizontal="center" vertical="center" wrapText="1"/>
    </xf>
    <xf numFmtId="3" fontId="12" fillId="2" borderId="8" xfId="3" applyNumberFormat="1" applyFont="1" applyFill="1" applyBorder="1" applyAlignment="1">
      <alignment horizontal="center" vertical="center" wrapText="1"/>
    </xf>
    <xf numFmtId="3" fontId="12" fillId="2" borderId="8" xfId="3" quotePrefix="1" applyNumberFormat="1" applyFont="1" applyFill="1" applyBorder="1" applyAlignment="1">
      <alignment horizontal="right" vertical="center" wrapText="1"/>
    </xf>
    <xf numFmtId="1" fontId="12" fillId="0" borderId="8" xfId="3" applyNumberFormat="1" applyFont="1" applyBorder="1" applyAlignment="1">
      <alignment horizontal="center" vertical="center" wrapText="1"/>
    </xf>
    <xf numFmtId="0" fontId="40" fillId="0" borderId="9" xfId="0" applyFont="1" applyFill="1" applyBorder="1" applyAlignment="1">
      <alignment horizontal="center" vertical="center" wrapText="1"/>
    </xf>
    <xf numFmtId="49" fontId="40" fillId="0" borderId="9" xfId="0" applyNumberFormat="1" applyFont="1" applyFill="1" applyBorder="1" applyAlignment="1">
      <alignment horizontal="left" vertical="center" wrapText="1"/>
    </xf>
    <xf numFmtId="49" fontId="40" fillId="0" borderId="9" xfId="0" applyNumberFormat="1" applyFont="1" applyFill="1" applyBorder="1" applyAlignment="1">
      <alignment horizontal="center" vertical="center" wrapText="1"/>
    </xf>
    <xf numFmtId="172" fontId="40" fillId="0" borderId="9" xfId="1" applyNumberFormat="1" applyFont="1" applyFill="1" applyBorder="1" applyAlignment="1">
      <alignment horizontal="center" vertical="center" wrapText="1"/>
    </xf>
    <xf numFmtId="2" fontId="40" fillId="0" borderId="9" xfId="0" applyNumberFormat="1" applyFont="1" applyFill="1" applyBorder="1" applyAlignment="1">
      <alignment horizontal="center" vertical="center" wrapText="1"/>
    </xf>
    <xf numFmtId="172" fontId="40" fillId="0" borderId="8" xfId="0" applyNumberFormat="1" applyFont="1" applyFill="1" applyBorder="1" applyAlignment="1">
      <alignment horizontal="center" vertical="center" wrapText="1"/>
    </xf>
    <xf numFmtId="1" fontId="40" fillId="0" borderId="7" xfId="0" applyNumberFormat="1" applyFont="1" applyFill="1" applyBorder="1" applyAlignment="1">
      <alignment horizontal="center" vertical="center" wrapText="1"/>
    </xf>
    <xf numFmtId="49" fontId="40" fillId="0" borderId="7" xfId="0" applyNumberFormat="1" applyFont="1" applyFill="1" applyBorder="1" applyAlignment="1">
      <alignment horizontal="center" vertical="center" wrapText="1"/>
    </xf>
    <xf numFmtId="1" fontId="47" fillId="0" borderId="7" xfId="0" applyNumberFormat="1" applyFont="1" applyFill="1" applyBorder="1" applyAlignment="1">
      <alignment horizontal="center" vertical="center" wrapText="1"/>
    </xf>
    <xf numFmtId="1" fontId="40" fillId="0" borderId="6" xfId="0" applyNumberFormat="1" applyFont="1" applyFill="1" applyBorder="1" applyAlignment="1">
      <alignment horizontal="center" vertical="center" wrapText="1"/>
    </xf>
    <xf numFmtId="172" fontId="46" fillId="0" borderId="0" xfId="0" applyNumberFormat="1" applyFont="1" applyFill="1"/>
    <xf numFmtId="172" fontId="10" fillId="0" borderId="0" xfId="0" applyNumberFormat="1" applyFont="1" applyFill="1" applyAlignment="1">
      <alignment horizontal="center"/>
    </xf>
    <xf numFmtId="172" fontId="12" fillId="0" borderId="0" xfId="0" applyNumberFormat="1" applyFont="1" applyFill="1" applyAlignment="1">
      <alignment horizontal="center" vertical="center"/>
    </xf>
    <xf numFmtId="172" fontId="19" fillId="0" borderId="0" xfId="0" applyNumberFormat="1" applyFont="1" applyFill="1" applyAlignment="1">
      <alignment horizontal="center" vertical="center"/>
    </xf>
    <xf numFmtId="0" fontId="10" fillId="0" borderId="4" xfId="0" applyFont="1" applyFill="1" applyBorder="1" applyAlignment="1">
      <alignment horizontal="center" vertical="center"/>
    </xf>
    <xf numFmtId="0" fontId="19" fillId="0" borderId="8" xfId="3" applyNumberFormat="1" applyFont="1" applyFill="1" applyBorder="1" applyAlignment="1">
      <alignment horizontal="center" vertical="center" wrapText="1"/>
    </xf>
    <xf numFmtId="172" fontId="19" fillId="0" borderId="8" xfId="4" applyNumberFormat="1" applyFont="1" applyFill="1" applyBorder="1" applyAlignment="1">
      <alignment vertical="center"/>
    </xf>
    <xf numFmtId="1" fontId="12" fillId="0" borderId="8" xfId="3" applyNumberFormat="1" applyFont="1" applyFill="1" applyBorder="1" applyAlignment="1">
      <alignment horizontal="right" vertical="center"/>
    </xf>
    <xf numFmtId="1" fontId="12" fillId="0" borderId="8" xfId="3" applyNumberFormat="1" applyFont="1" applyFill="1" applyBorder="1" applyAlignment="1">
      <alignment horizontal="left" vertical="center" wrapText="1"/>
    </xf>
    <xf numFmtId="0" fontId="27" fillId="0" borderId="8" xfId="0" applyFont="1" applyFill="1" applyBorder="1" applyAlignment="1">
      <alignment horizontal="center" vertical="center"/>
    </xf>
    <xf numFmtId="1" fontId="27" fillId="0" borderId="8" xfId="3" applyNumberFormat="1" applyFont="1" applyFill="1" applyBorder="1" applyAlignment="1">
      <alignment horizontal="left" vertical="center" wrapText="1"/>
    </xf>
    <xf numFmtId="49" fontId="27" fillId="0" borderId="8" xfId="3" applyNumberFormat="1" applyFont="1" applyFill="1" applyBorder="1" applyAlignment="1">
      <alignment horizontal="center" vertical="center"/>
    </xf>
    <xf numFmtId="0" fontId="8" fillId="0" borderId="8" xfId="0" applyFont="1" applyFill="1" applyBorder="1" applyAlignment="1">
      <alignment horizontal="center" vertical="center"/>
    </xf>
    <xf numFmtId="174" fontId="8" fillId="0" borderId="8" xfId="2" applyNumberFormat="1" applyFont="1" applyFill="1" applyBorder="1" applyAlignment="1">
      <alignment horizontal="left" vertical="center" wrapText="1"/>
    </xf>
    <xf numFmtId="1" fontId="27" fillId="0" borderId="8" xfId="3" applyNumberFormat="1" applyFont="1" applyFill="1" applyBorder="1" applyAlignment="1">
      <alignment vertical="center" wrapText="1"/>
    </xf>
    <xf numFmtId="0" fontId="27" fillId="0" borderId="8" xfId="0" applyFont="1" applyFill="1" applyBorder="1" applyAlignment="1">
      <alignment vertical="center" wrapText="1"/>
    </xf>
    <xf numFmtId="0" fontId="27" fillId="0" borderId="8" xfId="0" applyFont="1" applyFill="1" applyBorder="1" applyAlignment="1">
      <alignment wrapText="1"/>
    </xf>
    <xf numFmtId="0" fontId="8" fillId="0" borderId="8" xfId="0" applyFont="1" applyFill="1" applyBorder="1" applyAlignment="1">
      <alignment vertical="center" wrapText="1"/>
    </xf>
    <xf numFmtId="49" fontId="8" fillId="0" borderId="8" xfId="3" applyNumberFormat="1" applyFont="1" applyFill="1" applyBorder="1" applyAlignment="1">
      <alignment horizontal="center" vertical="center"/>
    </xf>
    <xf numFmtId="3" fontId="8" fillId="0" borderId="8" xfId="5" applyNumberFormat="1" applyFont="1" applyFill="1" applyBorder="1" applyAlignment="1">
      <alignment horizontal="left" vertical="center" wrapText="1"/>
    </xf>
    <xf numFmtId="0" fontId="27" fillId="0" borderId="8" xfId="0" applyFont="1" applyFill="1" applyBorder="1" applyAlignment="1">
      <alignment horizontal="center" vertical="center" wrapText="1"/>
    </xf>
    <xf numFmtId="49" fontId="8" fillId="0" borderId="9" xfId="3" applyNumberFormat="1" applyFont="1" applyFill="1" applyBorder="1" applyAlignment="1">
      <alignment horizontal="center" vertical="center"/>
    </xf>
    <xf numFmtId="3" fontId="8" fillId="0" borderId="9" xfId="5" applyNumberFormat="1" applyFont="1" applyFill="1" applyBorder="1" applyAlignment="1">
      <alignment horizontal="left" vertical="center" wrapText="1"/>
    </xf>
    <xf numFmtId="1" fontId="9" fillId="0" borderId="8" xfId="3" applyNumberFormat="1" applyFont="1" applyFill="1" applyBorder="1" applyAlignment="1">
      <alignment horizontal="center" vertical="center" wrapText="1"/>
    </xf>
    <xf numFmtId="172" fontId="19" fillId="0" borderId="8" xfId="0" applyNumberFormat="1" applyFont="1" applyFill="1" applyBorder="1" applyAlignment="1">
      <alignment vertical="center"/>
    </xf>
    <xf numFmtId="172" fontId="12" fillId="0" borderId="8" xfId="0" applyNumberFormat="1" applyFont="1" applyFill="1" applyBorder="1" applyAlignment="1">
      <alignment vertical="center"/>
    </xf>
    <xf numFmtId="172" fontId="31" fillId="0" borderId="8" xfId="0" applyNumberFormat="1" applyFont="1" applyFill="1" applyBorder="1" applyAlignment="1">
      <alignment vertical="center"/>
    </xf>
    <xf numFmtId="172" fontId="12" fillId="0" borderId="8" xfId="4" applyNumberFormat="1" applyFont="1" applyFill="1" applyBorder="1" applyAlignment="1">
      <alignment vertical="center"/>
    </xf>
    <xf numFmtId="172" fontId="44" fillId="0" borderId="8" xfId="4" applyNumberFormat="1" applyFont="1" applyFill="1" applyBorder="1" applyAlignment="1">
      <alignment vertical="center"/>
    </xf>
    <xf numFmtId="172" fontId="12" fillId="0" borderId="9" xfId="0" applyNumberFormat="1" applyFont="1" applyFill="1" applyBorder="1" applyAlignment="1">
      <alignment vertical="center"/>
    </xf>
    <xf numFmtId="172" fontId="31" fillId="0" borderId="9" xfId="0" applyNumberFormat="1" applyFont="1" applyFill="1" applyBorder="1" applyAlignment="1">
      <alignment vertical="center"/>
    </xf>
    <xf numFmtId="49" fontId="47" fillId="0" borderId="8"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3" fontId="14" fillId="2" borderId="8" xfId="3" applyNumberFormat="1" applyFont="1" applyFill="1" applyBorder="1" applyAlignment="1">
      <alignment horizontal="left" vertical="center" wrapText="1"/>
    </xf>
    <xf numFmtId="3" fontId="14" fillId="2" borderId="9" xfId="3" applyNumberFormat="1" applyFont="1" applyFill="1" applyBorder="1" applyAlignment="1">
      <alignment horizontal="left" vertical="center" wrapText="1"/>
    </xf>
    <xf numFmtId="172" fontId="10" fillId="0" borderId="8" xfId="1" applyNumberFormat="1" applyFont="1" applyFill="1" applyBorder="1" applyAlignment="1">
      <alignment vertical="center" wrapText="1"/>
    </xf>
    <xf numFmtId="170" fontId="10" fillId="0" borderId="8" xfId="4" applyNumberFormat="1" applyFont="1" applyFill="1" applyBorder="1" applyAlignment="1">
      <alignment vertical="center"/>
    </xf>
    <xf numFmtId="2" fontId="49" fillId="0" borderId="8" xfId="0" applyNumberFormat="1" applyFont="1" applyFill="1" applyBorder="1" applyAlignment="1">
      <alignment horizontal="center" vertical="center" wrapText="1"/>
    </xf>
    <xf numFmtId="2" fontId="50" fillId="0" borderId="8" xfId="0" applyNumberFormat="1" applyFont="1" applyFill="1" applyBorder="1" applyAlignment="1">
      <alignment horizontal="center" vertical="center" wrapText="1"/>
    </xf>
    <xf numFmtId="172" fontId="51" fillId="0" borderId="8" xfId="13" applyNumberFormat="1" applyFont="1" applyFill="1" applyBorder="1" applyAlignment="1">
      <alignment horizontal="center" vertical="center" wrapText="1" shrinkToFit="1"/>
    </xf>
    <xf numFmtId="2" fontId="45" fillId="0" borderId="8" xfId="0" applyNumberFormat="1" applyFont="1" applyFill="1" applyBorder="1"/>
    <xf numFmtId="1" fontId="12" fillId="0" borderId="9" xfId="3" applyNumberFormat="1" applyFont="1" applyBorder="1" applyAlignment="1">
      <alignment horizontal="center" vertical="center" wrapText="1"/>
    </xf>
    <xf numFmtId="2" fontId="49" fillId="0" borderId="9" xfId="0" applyNumberFormat="1" applyFont="1" applyFill="1" applyBorder="1" applyAlignment="1">
      <alignment horizontal="center" vertical="center" wrapText="1"/>
    </xf>
    <xf numFmtId="3" fontId="12" fillId="2" borderId="9" xfId="3" quotePrefix="1" applyNumberFormat="1" applyFont="1" applyFill="1" applyBorder="1" applyAlignment="1">
      <alignment horizontal="right" vertical="center" wrapText="1"/>
    </xf>
    <xf numFmtId="172" fontId="40" fillId="0" borderId="9" xfId="0" applyNumberFormat="1" applyFont="1" applyFill="1" applyBorder="1" applyAlignment="1">
      <alignment horizontal="center" vertical="center" wrapText="1"/>
    </xf>
    <xf numFmtId="172" fontId="33" fillId="0" borderId="9" xfId="1" applyNumberFormat="1" applyFont="1" applyFill="1" applyBorder="1" applyAlignment="1">
      <alignment horizontal="center" vertical="center" wrapText="1"/>
    </xf>
    <xf numFmtId="3" fontId="12" fillId="0" borderId="8" xfId="6" applyNumberFormat="1" applyFont="1" applyFill="1" applyBorder="1" applyAlignment="1">
      <alignment horizontal="center" vertical="center" wrapText="1"/>
    </xf>
    <xf numFmtId="0" fontId="12" fillId="0" borderId="8" xfId="2" applyNumberFormat="1" applyFont="1" applyFill="1" applyBorder="1" applyAlignment="1">
      <alignment horizontal="center" vertical="center" wrapText="1" shrinkToFit="1"/>
    </xf>
    <xf numFmtId="172" fontId="12" fillId="0" borderId="8" xfId="7" applyNumberFormat="1" applyFont="1" applyFill="1" applyBorder="1" applyAlignment="1">
      <alignment horizontal="center" vertical="center" wrapText="1" shrinkToFit="1"/>
    </xf>
    <xf numFmtId="172" fontId="12" fillId="0" borderId="8" xfId="7" applyNumberFormat="1" applyFont="1" applyFill="1" applyBorder="1" applyAlignment="1">
      <alignment horizontal="right" vertical="center" shrinkToFit="1"/>
    </xf>
    <xf numFmtId="172" fontId="33" fillId="0" borderId="8" xfId="4" applyNumberFormat="1" applyFont="1" applyFill="1" applyBorder="1" applyAlignment="1">
      <alignment vertical="center"/>
    </xf>
    <xf numFmtId="0" fontId="10" fillId="0" borderId="10" xfId="0" applyFont="1" applyFill="1" applyBorder="1" applyAlignment="1">
      <alignment horizontal="center" vertical="center"/>
    </xf>
    <xf numFmtId="0" fontId="10" fillId="3" borderId="7" xfId="0" applyFont="1" applyFill="1" applyBorder="1" applyAlignment="1">
      <alignment horizontal="center" vertical="center"/>
    </xf>
    <xf numFmtId="172" fontId="18" fillId="3" borderId="8" xfId="0" applyNumberFormat="1" applyFont="1" applyFill="1" applyBorder="1" applyAlignment="1">
      <alignment vertical="center"/>
    </xf>
    <xf numFmtId="172" fontId="18" fillId="3" borderId="8" xfId="4" applyNumberFormat="1" applyFont="1" applyFill="1" applyBorder="1"/>
    <xf numFmtId="172" fontId="18" fillId="3" borderId="8" xfId="4" applyNumberFormat="1" applyFont="1" applyFill="1" applyBorder="1" applyAlignment="1">
      <alignment vertical="center"/>
    </xf>
    <xf numFmtId="172" fontId="22" fillId="3" borderId="8" xfId="4" applyNumberFormat="1" applyFont="1" applyFill="1" applyBorder="1" applyAlignment="1">
      <alignment vertical="center"/>
    </xf>
    <xf numFmtId="172" fontId="10" fillId="3" borderId="8" xfId="0" applyNumberFormat="1" applyFont="1" applyFill="1" applyBorder="1" applyAlignment="1">
      <alignment vertical="center"/>
    </xf>
    <xf numFmtId="172" fontId="15" fillId="3" borderId="8" xfId="4" applyNumberFormat="1" applyFont="1" applyFill="1" applyBorder="1" applyAlignment="1">
      <alignment vertical="center"/>
    </xf>
    <xf numFmtId="3" fontId="12" fillId="0" borderId="2" xfId="3" applyNumberFormat="1" applyFont="1" applyFill="1" applyBorder="1" applyAlignment="1">
      <alignment horizontal="center" vertical="center" wrapText="1"/>
    </xf>
    <xf numFmtId="174" fontId="31" fillId="0" borderId="4" xfId="2" applyNumberFormat="1" applyFont="1" applyFill="1" applyBorder="1" applyAlignment="1">
      <alignment horizontal="center" vertical="center" wrapText="1"/>
    </xf>
    <xf numFmtId="0" fontId="15" fillId="0" borderId="7" xfId="0" applyFont="1" applyFill="1" applyBorder="1" applyAlignment="1">
      <alignment horizontal="center" vertical="center"/>
    </xf>
    <xf numFmtId="172" fontId="55" fillId="0" borderId="8" xfId="4" applyNumberFormat="1" applyFont="1" applyFill="1" applyBorder="1" applyAlignment="1">
      <alignment horizontal="right" vertical="center"/>
    </xf>
    <xf numFmtId="172" fontId="15" fillId="0" borderId="8" xfId="7" applyNumberFormat="1" applyFont="1" applyFill="1" applyBorder="1" applyAlignment="1">
      <alignment horizontal="right" vertical="center" shrinkToFit="1"/>
    </xf>
    <xf numFmtId="1" fontId="15" fillId="0" borderId="0" xfId="3" applyNumberFormat="1" applyFont="1" applyFill="1" applyAlignment="1">
      <alignment horizontal="right" vertical="center"/>
    </xf>
    <xf numFmtId="1" fontId="54" fillId="0" borderId="0" xfId="3" applyNumberFormat="1" applyFont="1" applyFill="1" applyAlignment="1">
      <alignment vertical="center"/>
    </xf>
    <xf numFmtId="1" fontId="56" fillId="0" borderId="0" xfId="3" applyNumberFormat="1" applyFont="1" applyFill="1" applyBorder="1" applyAlignment="1">
      <alignment vertical="center"/>
    </xf>
    <xf numFmtId="3" fontId="59" fillId="0" borderId="0" xfId="3" applyNumberFormat="1" applyFont="1" applyFill="1" applyBorder="1" applyAlignment="1">
      <alignment vertical="center" wrapText="1"/>
    </xf>
    <xf numFmtId="3" fontId="57" fillId="0" borderId="0" xfId="3" applyNumberFormat="1" applyFont="1" applyFill="1" applyBorder="1" applyAlignment="1">
      <alignment vertical="center" wrapText="1"/>
    </xf>
    <xf numFmtId="3" fontId="19" fillId="0" borderId="8" xfId="3" quotePrefix="1" applyNumberFormat="1" applyFont="1" applyFill="1" applyBorder="1" applyAlignment="1">
      <alignment horizontal="right" vertical="center" wrapText="1"/>
    </xf>
    <xf numFmtId="172" fontId="19" fillId="0" borderId="21" xfId="8" applyNumberFormat="1" applyFont="1" applyFill="1" applyBorder="1" applyAlignment="1">
      <alignment horizontal="right" vertical="center" shrinkToFit="1"/>
    </xf>
    <xf numFmtId="172" fontId="19" fillId="0" borderId="8" xfId="8" applyNumberFormat="1" applyFont="1" applyFill="1" applyBorder="1" applyAlignment="1">
      <alignment horizontal="right" vertical="center" shrinkToFit="1"/>
    </xf>
    <xf numFmtId="1" fontId="3" fillId="0" borderId="0" xfId="3" applyNumberFormat="1" applyFont="1" applyFill="1" applyBorder="1" applyAlignment="1">
      <alignment vertical="center"/>
    </xf>
    <xf numFmtId="172" fontId="44" fillId="0" borderId="0" xfId="8" applyNumberFormat="1" applyFont="1" applyFill="1" applyAlignment="1">
      <alignment vertical="center"/>
    </xf>
    <xf numFmtId="172" fontId="44" fillId="0" borderId="8" xfId="8" applyNumberFormat="1" applyFont="1" applyFill="1" applyBorder="1" applyAlignment="1">
      <alignment horizontal="right" vertical="center"/>
    </xf>
    <xf numFmtId="3" fontId="58" fillId="0" borderId="0" xfId="3" applyNumberFormat="1" applyFont="1" applyFill="1" applyBorder="1" applyAlignment="1">
      <alignment vertical="center" wrapText="1"/>
    </xf>
    <xf numFmtId="172" fontId="44" fillId="0" borderId="0" xfId="8" applyNumberFormat="1" applyFont="1" applyFill="1" applyBorder="1" applyAlignment="1">
      <alignment vertical="center"/>
    </xf>
    <xf numFmtId="172" fontId="44" fillId="0" borderId="21" xfId="8" applyNumberFormat="1" applyFont="1" applyFill="1" applyBorder="1" applyAlignment="1">
      <alignment horizontal="right" vertical="center" shrinkToFit="1"/>
    </xf>
    <xf numFmtId="172" fontId="44" fillId="0" borderId="8" xfId="8" applyNumberFormat="1" applyFont="1" applyFill="1" applyBorder="1" applyAlignment="1">
      <alignment horizontal="right" vertical="center" shrinkToFit="1"/>
    </xf>
    <xf numFmtId="1" fontId="1" fillId="0" borderId="0" xfId="3" applyNumberFormat="1" applyFont="1" applyFill="1" applyBorder="1" applyAlignment="1">
      <alignment vertical="center"/>
    </xf>
    <xf numFmtId="172" fontId="12" fillId="0" borderId="21" xfId="8" applyNumberFormat="1" applyFont="1" applyFill="1" applyBorder="1" applyAlignment="1">
      <alignment horizontal="right" vertical="center" shrinkToFit="1"/>
    </xf>
    <xf numFmtId="172" fontId="12" fillId="0" borderId="8" xfId="8" applyNumberFormat="1" applyFont="1" applyFill="1" applyBorder="1" applyAlignment="1">
      <alignment horizontal="right" vertical="center" shrinkToFit="1"/>
    </xf>
    <xf numFmtId="172" fontId="44" fillId="0" borderId="21" xfId="4" applyNumberFormat="1" applyFont="1" applyFill="1" applyBorder="1" applyAlignment="1">
      <alignment horizontal="right" vertical="center"/>
    </xf>
    <xf numFmtId="172" fontId="44" fillId="0" borderId="8" xfId="4" applyNumberFormat="1" applyFont="1" applyFill="1" applyBorder="1" applyAlignment="1">
      <alignment horizontal="right" vertical="center"/>
    </xf>
    <xf numFmtId="1" fontId="1" fillId="0" borderId="4" xfId="3" applyNumberFormat="1" applyFont="1" applyFill="1" applyBorder="1" applyAlignment="1">
      <alignment vertical="center"/>
    </xf>
    <xf numFmtId="1" fontId="1" fillId="0" borderId="14" xfId="3" applyNumberFormat="1" applyFont="1" applyFill="1" applyBorder="1" applyAlignment="1">
      <alignment vertical="center"/>
    </xf>
    <xf numFmtId="172" fontId="12" fillId="0" borderId="22" xfId="4" applyNumberFormat="1" applyFont="1" applyFill="1" applyBorder="1" applyAlignment="1">
      <alignment horizontal="right" vertical="center"/>
    </xf>
    <xf numFmtId="1" fontId="5" fillId="0" borderId="14" xfId="3" applyNumberFormat="1" applyFont="1" applyFill="1" applyBorder="1" applyAlignment="1">
      <alignment vertical="center"/>
    </xf>
    <xf numFmtId="1" fontId="28" fillId="0" borderId="0" xfId="3" applyNumberFormat="1" applyFont="1" applyFill="1" applyAlignment="1">
      <alignment vertical="center" wrapText="1"/>
    </xf>
    <xf numFmtId="49" fontId="12" fillId="3" borderId="8" xfId="3" applyNumberFormat="1" applyFont="1" applyFill="1" applyBorder="1" applyAlignment="1">
      <alignment horizontal="center" vertical="center"/>
    </xf>
    <xf numFmtId="3" fontId="12" fillId="3" borderId="8" xfId="5" applyNumberFormat="1" applyFont="1" applyFill="1" applyBorder="1" applyAlignment="1">
      <alignment horizontal="left" vertical="center" wrapText="1"/>
    </xf>
    <xf numFmtId="170" fontId="12" fillId="3" borderId="8" xfId="0" quotePrefix="1" applyNumberFormat="1" applyFont="1" applyFill="1" applyBorder="1" applyAlignment="1">
      <alignment horizontal="center" vertical="center" wrapText="1"/>
    </xf>
    <xf numFmtId="170" fontId="19" fillId="3" borderId="8" xfId="0" quotePrefix="1" applyNumberFormat="1" applyFont="1" applyFill="1" applyBorder="1" applyAlignment="1">
      <alignment horizontal="center" vertical="center" wrapText="1"/>
    </xf>
    <xf numFmtId="175" fontId="12" fillId="3" borderId="8" xfId="1" applyNumberFormat="1" applyFont="1" applyFill="1" applyBorder="1" applyAlignment="1">
      <alignment horizontal="right" vertical="center" wrapText="1"/>
    </xf>
    <xf numFmtId="173" fontId="12" fillId="3" borderId="8" xfId="1" applyNumberFormat="1" applyFont="1" applyFill="1" applyBorder="1" applyAlignment="1">
      <alignment horizontal="right" vertical="center" wrapText="1"/>
    </xf>
    <xf numFmtId="3" fontId="12" fillId="3" borderId="8" xfId="0" applyNumberFormat="1" applyFont="1" applyFill="1" applyBorder="1" applyAlignment="1">
      <alignment horizontal="center" vertical="center" wrapText="1"/>
    </xf>
    <xf numFmtId="0" fontId="2" fillId="3" borderId="0" xfId="0" applyFont="1" applyFill="1" applyAlignment="1">
      <alignment vertical="center"/>
    </xf>
    <xf numFmtId="3" fontId="59" fillId="0" borderId="0" xfId="3" applyNumberFormat="1" applyFont="1" applyFill="1" applyBorder="1" applyAlignment="1">
      <alignment horizontal="center" vertical="center" wrapText="1"/>
    </xf>
    <xf numFmtId="3" fontId="59" fillId="0" borderId="4" xfId="3" applyNumberFormat="1" applyFont="1" applyFill="1" applyBorder="1" applyAlignment="1">
      <alignment vertical="center" wrapText="1"/>
    </xf>
    <xf numFmtId="3" fontId="12" fillId="0" borderId="7" xfId="3" quotePrefix="1" applyNumberFormat="1" applyFont="1" applyFill="1" applyBorder="1" applyAlignment="1">
      <alignment horizontal="center" vertical="center" wrapText="1"/>
    </xf>
    <xf numFmtId="3" fontId="19" fillId="0" borderId="8" xfId="3" quotePrefix="1" applyNumberFormat="1" applyFont="1" applyFill="1" applyBorder="1" applyAlignment="1">
      <alignment vertical="center" wrapText="1"/>
    </xf>
    <xf numFmtId="3" fontId="19" fillId="0" borderId="8" xfId="3" applyNumberFormat="1" applyFont="1" applyFill="1" applyBorder="1" applyAlignment="1">
      <alignment vertical="center" wrapText="1"/>
    </xf>
    <xf numFmtId="172" fontId="19" fillId="0" borderId="8" xfId="4" quotePrefix="1" applyNumberFormat="1" applyFont="1" applyFill="1" applyBorder="1" applyAlignment="1">
      <alignment vertical="center" wrapText="1"/>
    </xf>
    <xf numFmtId="172" fontId="60" fillId="0" borderId="8" xfId="8" applyNumberFormat="1" applyFont="1" applyFill="1" applyBorder="1" applyAlignment="1">
      <alignment vertical="center" wrapText="1"/>
    </xf>
    <xf numFmtId="1" fontId="60" fillId="0" borderId="8" xfId="3" applyNumberFormat="1" applyFont="1" applyFill="1" applyBorder="1" applyAlignment="1">
      <alignment vertical="center" wrapText="1"/>
    </xf>
    <xf numFmtId="1" fontId="33" fillId="0" borderId="8" xfId="3" applyNumberFormat="1" applyFont="1" applyFill="1" applyBorder="1" applyAlignment="1">
      <alignment vertical="center" wrapText="1"/>
    </xf>
    <xf numFmtId="172" fontId="44" fillId="0" borderId="8" xfId="8" applyNumberFormat="1" applyFont="1" applyFill="1" applyBorder="1" applyAlignment="1">
      <alignment vertical="center" wrapText="1"/>
    </xf>
    <xf numFmtId="0" fontId="0" fillId="0" borderId="0" xfId="0"/>
    <xf numFmtId="1" fontId="4" fillId="0" borderId="0" xfId="3" applyNumberFormat="1" applyFont="1" applyFill="1" applyAlignment="1">
      <alignment vertical="center"/>
    </xf>
    <xf numFmtId="1" fontId="3" fillId="0" borderId="0" xfId="3" applyNumberFormat="1" applyFont="1" applyFill="1" applyAlignment="1">
      <alignment vertical="center"/>
    </xf>
    <xf numFmtId="1" fontId="1" fillId="0" borderId="0" xfId="3" applyNumberFormat="1" applyFont="1" applyFill="1" applyAlignment="1">
      <alignment vertical="center"/>
    </xf>
    <xf numFmtId="1" fontId="5" fillId="0" borderId="0" xfId="3" applyNumberFormat="1" applyFont="1" applyFill="1" applyAlignment="1">
      <alignment vertical="center"/>
    </xf>
    <xf numFmtId="1" fontId="56" fillId="0" borderId="0" xfId="3" applyNumberFormat="1" applyFont="1" applyFill="1" applyAlignment="1">
      <alignment vertical="center"/>
    </xf>
    <xf numFmtId="1" fontId="5" fillId="0" borderId="0" xfId="3" applyNumberFormat="1" applyFont="1" applyFill="1" applyAlignment="1">
      <alignment horizontal="center" vertical="center"/>
    </xf>
    <xf numFmtId="1" fontId="5" fillId="0" borderId="0" xfId="3" applyNumberFormat="1" applyFont="1" applyFill="1" applyAlignment="1">
      <alignment horizontal="right" vertical="center"/>
    </xf>
    <xf numFmtId="1" fontId="5" fillId="0" borderId="0" xfId="3" applyNumberFormat="1" applyFont="1" applyFill="1" applyAlignment="1">
      <alignment vertical="center" wrapText="1"/>
    </xf>
    <xf numFmtId="1" fontId="5" fillId="0" borderId="0" xfId="3" applyNumberFormat="1" applyFont="1" applyFill="1" applyAlignment="1">
      <alignment horizontal="center" vertical="center" wrapText="1"/>
    </xf>
    <xf numFmtId="0" fontId="63" fillId="0" borderId="0" xfId="0" applyFont="1" applyAlignment="1">
      <alignment vertical="center" wrapText="1"/>
    </xf>
    <xf numFmtId="1" fontId="5" fillId="0" borderId="0" xfId="3" applyNumberFormat="1" applyFont="1" applyFill="1" applyBorder="1" applyAlignment="1">
      <alignment vertical="center"/>
    </xf>
    <xf numFmtId="0" fontId="62" fillId="0" borderId="0" xfId="0" applyFont="1" applyAlignment="1">
      <alignment horizontal="center" vertical="center" wrapText="1"/>
    </xf>
    <xf numFmtId="0" fontId="66" fillId="0" borderId="0" xfId="0" applyFont="1" applyAlignment="1">
      <alignment vertical="center" wrapText="1"/>
    </xf>
    <xf numFmtId="0" fontId="68" fillId="0" borderId="0" xfId="0" applyFont="1" applyAlignment="1">
      <alignment vertical="center" wrapText="1" readingOrder="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1" fontId="5" fillId="0" borderId="4" xfId="3" applyNumberFormat="1" applyFont="1" applyFill="1" applyBorder="1" applyAlignment="1">
      <alignment vertical="center"/>
    </xf>
    <xf numFmtId="1" fontId="10" fillId="0" borderId="9" xfId="3" applyNumberFormat="1" applyFont="1" applyFill="1" applyBorder="1" applyAlignment="1">
      <alignment vertical="center"/>
    </xf>
    <xf numFmtId="1" fontId="15" fillId="0" borderId="9" xfId="3" applyNumberFormat="1" applyFont="1" applyFill="1" applyBorder="1" applyAlignment="1">
      <alignment vertical="center"/>
    </xf>
    <xf numFmtId="0" fontId="52" fillId="0" borderId="0" xfId="0" applyFont="1"/>
    <xf numFmtId="0" fontId="69" fillId="0" borderId="0" xfId="0" applyFont="1" applyFill="1" applyAlignment="1">
      <alignment vertical="center"/>
    </xf>
    <xf numFmtId="0" fontId="10" fillId="0" borderId="23" xfId="0" applyFont="1" applyFill="1" applyBorder="1" applyAlignment="1">
      <alignment horizontal="center" vertical="center"/>
    </xf>
    <xf numFmtId="172" fontId="18" fillId="0" borderId="21" xfId="0" applyNumberFormat="1" applyFont="1" applyFill="1" applyBorder="1" applyAlignment="1">
      <alignment vertical="center"/>
    </xf>
    <xf numFmtId="172" fontId="18" fillId="0" borderId="21" xfId="4" applyNumberFormat="1" applyFont="1" applyFill="1" applyBorder="1"/>
    <xf numFmtId="172" fontId="18" fillId="0" borderId="21" xfId="4" applyNumberFormat="1" applyFont="1" applyFill="1" applyBorder="1" applyAlignment="1">
      <alignment vertical="center"/>
    </xf>
    <xf numFmtId="172" fontId="22" fillId="0" borderId="21" xfId="4" applyNumberFormat="1" applyFont="1" applyFill="1" applyBorder="1" applyAlignment="1">
      <alignment vertical="center"/>
    </xf>
    <xf numFmtId="172" fontId="10" fillId="0" borderId="21" xfId="4" applyNumberFormat="1" applyFont="1" applyFill="1" applyBorder="1" applyAlignment="1">
      <alignment vertical="center"/>
    </xf>
    <xf numFmtId="172" fontId="15" fillId="0" borderId="21" xfId="4" applyNumberFormat="1" applyFont="1" applyFill="1" applyBorder="1" applyAlignment="1">
      <alignment vertical="center"/>
    </xf>
    <xf numFmtId="172" fontId="33" fillId="0" borderId="21" xfId="4" applyNumberFormat="1" applyFont="1" applyFill="1" applyBorder="1" applyAlignment="1">
      <alignment horizontal="right" vertical="center"/>
    </xf>
    <xf numFmtId="172" fontId="10" fillId="0" borderId="22" xfId="4" applyNumberFormat="1" applyFont="1" applyFill="1" applyBorder="1" applyAlignment="1">
      <alignment vertical="center"/>
    </xf>
    <xf numFmtId="1" fontId="10" fillId="0" borderId="8" xfId="3" applyNumberFormat="1" applyFont="1" applyFill="1" applyBorder="1" applyAlignment="1">
      <alignment vertical="center"/>
    </xf>
    <xf numFmtId="1" fontId="15" fillId="0" borderId="8" xfId="3" applyNumberFormat="1" applyFont="1" applyFill="1" applyBorder="1" applyAlignment="1">
      <alignment vertical="center"/>
    </xf>
    <xf numFmtId="3" fontId="14" fillId="0" borderId="8" xfId="6" applyNumberFormat="1" applyFont="1" applyFill="1" applyBorder="1" applyAlignment="1">
      <alignment horizontal="center" vertical="center" wrapText="1"/>
    </xf>
    <xf numFmtId="0" fontId="33" fillId="0" borderId="8" xfId="0" applyFont="1" applyFill="1" applyBorder="1" applyAlignment="1">
      <alignment vertical="center" wrapText="1"/>
    </xf>
    <xf numFmtId="3" fontId="53" fillId="0" borderId="8" xfId="6" applyNumberFormat="1" applyFont="1" applyFill="1" applyBorder="1" applyAlignment="1">
      <alignment horizontal="center" vertical="center" wrapText="1"/>
    </xf>
    <xf numFmtId="1" fontId="53" fillId="0" borderId="8" xfId="3" applyNumberFormat="1" applyFont="1" applyFill="1" applyBorder="1" applyAlignment="1">
      <alignment horizontal="center" vertical="center" wrapText="1"/>
    </xf>
    <xf numFmtId="172" fontId="33" fillId="0" borderId="8" xfId="8" applyNumberFormat="1" applyFont="1" applyFill="1" applyBorder="1" applyAlignment="1">
      <alignment vertical="center"/>
    </xf>
    <xf numFmtId="172" fontId="10" fillId="0" borderId="8" xfId="7" applyNumberFormat="1" applyFont="1" applyFill="1" applyBorder="1" applyAlignment="1">
      <alignment vertical="center"/>
    </xf>
    <xf numFmtId="1" fontId="71" fillId="0" borderId="8" xfId="3" applyNumberFormat="1" applyFont="1" applyFill="1" applyBorder="1" applyAlignment="1">
      <alignment vertical="center" wrapText="1"/>
    </xf>
    <xf numFmtId="1" fontId="44" fillId="0" borderId="8" xfId="3" applyNumberFormat="1" applyFont="1" applyFill="1" applyBorder="1" applyAlignment="1">
      <alignment vertical="center" wrapText="1"/>
    </xf>
    <xf numFmtId="172" fontId="63" fillId="0" borderId="0" xfId="0" applyNumberFormat="1" applyFont="1" applyAlignment="1">
      <alignment vertical="center" wrapText="1"/>
    </xf>
    <xf numFmtId="0" fontId="72" fillId="0" borderId="7" xfId="0" quotePrefix="1" applyFont="1" applyBorder="1" applyAlignment="1">
      <alignment horizontal="center" vertical="center" wrapText="1"/>
    </xf>
    <xf numFmtId="0" fontId="73" fillId="0" borderId="8" xfId="0" applyFont="1" applyBorder="1" applyAlignment="1">
      <alignment horizontal="center" vertical="center" wrapText="1"/>
    </xf>
    <xf numFmtId="172" fontId="57" fillId="0" borderId="8" xfId="1" applyNumberFormat="1" applyFont="1" applyFill="1" applyBorder="1" applyAlignment="1">
      <alignment vertical="center" wrapText="1"/>
    </xf>
    <xf numFmtId="0" fontId="73" fillId="0" borderId="8" xfId="0" applyFont="1" applyBorder="1" applyAlignment="1">
      <alignment horizontal="left" vertical="center" wrapText="1"/>
    </xf>
    <xf numFmtId="172" fontId="59" fillId="0" borderId="8" xfId="1" applyNumberFormat="1" applyFont="1" applyFill="1" applyBorder="1" applyAlignment="1">
      <alignment vertical="center" wrapText="1"/>
    </xf>
    <xf numFmtId="0" fontId="72" fillId="0" borderId="8" xfId="0" quotePrefix="1" applyFont="1" applyBorder="1" applyAlignment="1">
      <alignment horizontal="center" vertical="center" wrapText="1"/>
    </xf>
    <xf numFmtId="172" fontId="12" fillId="0" borderId="8" xfId="1" applyNumberFormat="1" applyFont="1" applyFill="1" applyBorder="1" applyAlignment="1">
      <alignment horizontal="right" vertical="center" wrapText="1"/>
    </xf>
    <xf numFmtId="49" fontId="12" fillId="0" borderId="9" xfId="3" applyNumberFormat="1" applyFont="1" applyFill="1" applyBorder="1" applyAlignment="1">
      <alignment horizontal="center" vertical="center"/>
    </xf>
    <xf numFmtId="3" fontId="12" fillId="0" borderId="9" xfId="5" applyNumberFormat="1" applyFont="1" applyFill="1" applyBorder="1" applyAlignment="1">
      <alignment horizontal="left" vertical="center" wrapText="1"/>
    </xf>
    <xf numFmtId="170" fontId="12" fillId="0" borderId="9" xfId="0" quotePrefix="1" applyNumberFormat="1" applyFont="1" applyFill="1" applyBorder="1" applyAlignment="1">
      <alignment horizontal="center" vertical="center" wrapText="1"/>
    </xf>
    <xf numFmtId="172" fontId="12" fillId="0" borderId="9" xfId="1" applyNumberFormat="1" applyFont="1" applyFill="1" applyBorder="1" applyAlignment="1">
      <alignment horizontal="right" vertical="center" wrapText="1"/>
    </xf>
    <xf numFmtId="172" fontId="15" fillId="0" borderId="8" xfId="3" applyNumberFormat="1" applyFont="1" applyFill="1" applyBorder="1" applyAlignment="1">
      <alignment vertical="center"/>
    </xf>
    <xf numFmtId="172" fontId="15" fillId="0" borderId="9" xfId="3" applyNumberFormat="1" applyFont="1" applyFill="1" applyBorder="1" applyAlignment="1">
      <alignment vertical="center"/>
    </xf>
    <xf numFmtId="0" fontId="74" fillId="0" borderId="8" xfId="0" applyFont="1" applyBorder="1" applyAlignment="1">
      <alignment horizontal="center" vertical="center" wrapText="1"/>
    </xf>
    <xf numFmtId="172" fontId="52" fillId="0" borderId="0" xfId="0" applyNumberFormat="1" applyFont="1"/>
    <xf numFmtId="172" fontId="66" fillId="0" borderId="0" xfId="0" applyNumberFormat="1" applyFont="1" applyAlignment="1">
      <alignment vertical="center" wrapText="1"/>
    </xf>
    <xf numFmtId="172" fontId="18" fillId="0" borderId="8" xfId="7" applyNumberFormat="1" applyFont="1" applyFill="1" applyBorder="1" applyAlignment="1">
      <alignment horizontal="center" vertical="center" wrapText="1"/>
    </xf>
    <xf numFmtId="172" fontId="39" fillId="0" borderId="8" xfId="27" applyNumberFormat="1" applyFont="1" applyFill="1" applyBorder="1" applyAlignment="1">
      <alignment vertical="center"/>
    </xf>
    <xf numFmtId="0" fontId="28" fillId="0" borderId="1" xfId="9" applyFont="1" applyFill="1" applyBorder="1" applyAlignment="1">
      <alignment horizontal="center" vertical="center"/>
    </xf>
    <xf numFmtId="3" fontId="28" fillId="0" borderId="1" xfId="9" applyNumberFormat="1" applyFont="1" applyFill="1" applyBorder="1" applyAlignment="1">
      <alignment horizontal="center" vertical="center"/>
    </xf>
    <xf numFmtId="1" fontId="12" fillId="0" borderId="7" xfId="3" applyNumberFormat="1" applyFont="1" applyFill="1" applyBorder="1" applyAlignment="1">
      <alignment vertical="center"/>
    </xf>
    <xf numFmtId="3" fontId="12" fillId="0" borderId="8" xfId="3" applyNumberFormat="1" applyFont="1" applyFill="1" applyBorder="1" applyAlignment="1">
      <alignment horizontal="center" vertical="center" wrapText="1"/>
    </xf>
    <xf numFmtId="3" fontId="12" fillId="0" borderId="0" xfId="3" applyNumberFormat="1" applyFont="1" applyFill="1" applyBorder="1" applyAlignment="1">
      <alignment horizontal="center" vertical="center" wrapText="1"/>
    </xf>
    <xf numFmtId="3" fontId="12" fillId="0" borderId="9" xfId="3" applyNumberFormat="1" applyFont="1" applyFill="1" applyBorder="1" applyAlignment="1">
      <alignment horizontal="center" vertical="center" wrapText="1"/>
    </xf>
    <xf numFmtId="172" fontId="12" fillId="0" borderId="9" xfId="4" applyNumberFormat="1" applyFont="1" applyFill="1" applyBorder="1" applyAlignment="1">
      <alignment vertical="center"/>
    </xf>
    <xf numFmtId="0" fontId="12" fillId="0" borderId="2" xfId="9" applyFont="1" applyFill="1" applyBorder="1" applyAlignment="1">
      <alignment horizontal="center" vertical="center" wrapText="1"/>
    </xf>
    <xf numFmtId="1" fontId="19" fillId="0" borderId="8" xfId="3" applyNumberFormat="1" applyFont="1" applyFill="1" applyBorder="1" applyAlignment="1">
      <alignment horizontal="center" vertical="center" wrapText="1"/>
    </xf>
    <xf numFmtId="3" fontId="19" fillId="0" borderId="8" xfId="9" applyNumberFormat="1" applyFont="1" applyFill="1" applyBorder="1" applyAlignment="1">
      <alignment horizontal="right" vertical="center"/>
    </xf>
    <xf numFmtId="169" fontId="12" fillId="0" borderId="0" xfId="4" applyFont="1" applyFill="1" applyAlignment="1">
      <alignment vertical="center"/>
    </xf>
    <xf numFmtId="174" fontId="12" fillId="0" borderId="8" xfId="2" applyNumberFormat="1" applyFont="1" applyFill="1" applyBorder="1" applyAlignment="1">
      <alignment horizontal="justify" vertical="center" wrapText="1"/>
    </xf>
    <xf numFmtId="0" fontId="14" fillId="0" borderId="8" xfId="0" applyFont="1" applyFill="1" applyBorder="1" applyAlignment="1">
      <alignment horizontal="center" vertical="center" wrapText="1"/>
    </xf>
    <xf numFmtId="3" fontId="12" fillId="0" borderId="8" xfId="0" applyNumberFormat="1" applyFont="1" applyFill="1" applyBorder="1" applyAlignment="1">
      <alignment horizontal="right" vertical="center"/>
    </xf>
    <xf numFmtId="1" fontId="14" fillId="0" borderId="0" xfId="3" applyNumberFormat="1" applyFont="1" applyFill="1" applyAlignment="1">
      <alignment vertical="center" wrapText="1"/>
    </xf>
    <xf numFmtId="169" fontId="5" fillId="0" borderId="0" xfId="4" applyFont="1" applyFill="1" applyAlignment="1">
      <alignment vertical="center"/>
    </xf>
    <xf numFmtId="0" fontId="12" fillId="0" borderId="8" xfId="28" applyFont="1" applyFill="1" applyBorder="1" applyAlignment="1">
      <alignment horizontal="justify" vertical="center" wrapText="1"/>
    </xf>
    <xf numFmtId="0" fontId="10" fillId="0" borderId="8" xfId="0" applyFont="1" applyFill="1" applyBorder="1" applyAlignment="1">
      <alignment horizontal="center" vertical="center" wrapText="1"/>
    </xf>
    <xf numFmtId="0" fontId="12" fillId="0" borderId="8" xfId="28" applyFont="1" applyFill="1" applyBorder="1" applyAlignment="1">
      <alignment horizontal="center" vertical="center" wrapText="1"/>
    </xf>
    <xf numFmtId="172" fontId="12" fillId="0" borderId="8" xfId="7" applyNumberFormat="1" applyFont="1" applyFill="1" applyBorder="1" applyAlignment="1">
      <alignment horizontal="right" vertical="center"/>
    </xf>
    <xf numFmtId="172" fontId="12" fillId="0" borderId="8" xfId="7" applyNumberFormat="1" applyFont="1" applyFill="1" applyBorder="1" applyAlignment="1">
      <alignment horizontal="center" vertical="center"/>
    </xf>
    <xf numFmtId="3" fontId="10" fillId="0" borderId="8" xfId="29" applyNumberFormat="1" applyFont="1" applyFill="1" applyBorder="1" applyAlignment="1">
      <alignment horizontal="center" vertical="center"/>
    </xf>
    <xf numFmtId="172" fontId="19" fillId="0" borderId="8" xfId="7" applyNumberFormat="1" applyFont="1" applyFill="1" applyBorder="1" applyAlignment="1">
      <alignment horizontal="right" vertical="center"/>
    </xf>
    <xf numFmtId="172" fontId="19" fillId="0" borderId="8" xfId="7" applyNumberFormat="1" applyFont="1" applyFill="1" applyBorder="1" applyAlignment="1">
      <alignment horizontal="center" vertical="center"/>
    </xf>
    <xf numFmtId="49" fontId="31" fillId="0" borderId="8" xfId="3" applyNumberFormat="1" applyFont="1" applyFill="1" applyBorder="1" applyAlignment="1">
      <alignment horizontal="center" vertical="center"/>
    </xf>
    <xf numFmtId="174" fontId="31" fillId="0" borderId="8" xfId="2" applyNumberFormat="1" applyFont="1" applyFill="1" applyBorder="1" applyAlignment="1">
      <alignment horizontal="justify" vertical="center" wrapText="1"/>
    </xf>
    <xf numFmtId="3" fontId="16" fillId="0" borderId="8" xfId="6"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3" fontId="31" fillId="0" borderId="8" xfId="0" applyNumberFormat="1" applyFont="1" applyFill="1" applyBorder="1" applyAlignment="1">
      <alignment horizontal="right" vertical="center"/>
    </xf>
    <xf numFmtId="1" fontId="31" fillId="0" borderId="8" xfId="3" applyNumberFormat="1" applyFont="1" applyFill="1" applyBorder="1" applyAlignment="1">
      <alignment horizontal="right" vertical="center"/>
    </xf>
    <xf numFmtId="1" fontId="31" fillId="0" borderId="8" xfId="3" applyNumberFormat="1" applyFont="1" applyFill="1" applyBorder="1" applyAlignment="1">
      <alignment horizontal="center" vertical="center"/>
    </xf>
    <xf numFmtId="1" fontId="16" fillId="0" borderId="0" xfId="3" applyNumberFormat="1" applyFont="1" applyFill="1" applyAlignment="1">
      <alignment vertical="center" wrapText="1"/>
    </xf>
    <xf numFmtId="169" fontId="4" fillId="0" borderId="0" xfId="4" applyFont="1" applyFill="1" applyAlignment="1">
      <alignment vertical="center"/>
    </xf>
    <xf numFmtId="0" fontId="12" fillId="0" borderId="8" xfId="0" applyFont="1" applyFill="1" applyBorder="1" applyAlignment="1">
      <alignment horizontal="center" vertical="center" wrapText="1"/>
    </xf>
    <xf numFmtId="3" fontId="10" fillId="0" borderId="8" xfId="2" applyNumberFormat="1" applyFont="1" applyFill="1" applyBorder="1" applyAlignment="1">
      <alignment horizontal="center" vertical="center" wrapText="1"/>
    </xf>
    <xf numFmtId="172" fontId="14" fillId="0" borderId="8" xfId="30" applyNumberFormat="1" applyFont="1" applyFill="1" applyBorder="1" applyAlignment="1">
      <alignment horizontal="center" vertical="center" wrapText="1" shrinkToFit="1"/>
    </xf>
    <xf numFmtId="174" fontId="19" fillId="0" borderId="8" xfId="2" applyNumberFormat="1" applyFont="1" applyFill="1" applyBorder="1" applyAlignment="1">
      <alignment horizontal="center" vertical="center" wrapText="1"/>
    </xf>
    <xf numFmtId="172" fontId="19" fillId="0" borderId="8" xfId="0" applyNumberFormat="1" applyFont="1" applyFill="1" applyBorder="1" applyAlignment="1">
      <alignment horizontal="center"/>
    </xf>
    <xf numFmtId="1" fontId="19" fillId="0" borderId="8" xfId="3" applyNumberFormat="1" applyFont="1" applyFill="1" applyBorder="1" applyAlignment="1">
      <alignment horizontal="justify" vertical="center" wrapText="1"/>
    </xf>
    <xf numFmtId="172" fontId="19" fillId="0" borderId="8" xfId="31" applyNumberFormat="1" applyFont="1" applyFill="1" applyBorder="1" applyAlignment="1">
      <alignment horizontal="right" vertical="center"/>
    </xf>
    <xf numFmtId="1" fontId="9" fillId="0" borderId="8" xfId="3" applyNumberFormat="1" applyFont="1" applyFill="1" applyBorder="1" applyAlignment="1">
      <alignment horizontal="justify" vertical="center"/>
    </xf>
    <xf numFmtId="172" fontId="19" fillId="0" borderId="8" xfId="30" applyNumberFormat="1" applyFont="1" applyFill="1" applyBorder="1" applyAlignment="1">
      <alignment horizontal="center" vertical="center"/>
    </xf>
    <xf numFmtId="1" fontId="19" fillId="0" borderId="8" xfId="3" applyNumberFormat="1" applyFont="1" applyFill="1" applyBorder="1" applyAlignment="1">
      <alignment horizontal="justify" vertical="center"/>
    </xf>
    <xf numFmtId="1" fontId="21" fillId="0" borderId="8" xfId="3" applyNumberFormat="1" applyFont="1" applyFill="1" applyBorder="1" applyAlignment="1">
      <alignment horizontal="center" vertical="center" wrapText="1"/>
    </xf>
    <xf numFmtId="1" fontId="19" fillId="0" borderId="9" xfId="3" applyNumberFormat="1" applyFont="1" applyFill="1" applyBorder="1" applyAlignment="1">
      <alignment horizontal="center" vertical="center"/>
    </xf>
    <xf numFmtId="1" fontId="18" fillId="0" borderId="9" xfId="3" applyNumberFormat="1" applyFont="1" applyFill="1" applyBorder="1" applyAlignment="1">
      <alignment horizontal="center" vertical="center" wrapText="1"/>
    </xf>
    <xf numFmtId="1" fontId="21" fillId="0" borderId="9" xfId="3" applyNumberFormat="1" applyFont="1" applyFill="1" applyBorder="1" applyAlignment="1">
      <alignment horizontal="center" vertical="center" wrapText="1"/>
    </xf>
    <xf numFmtId="172" fontId="19" fillId="0" borderId="9" xfId="31" applyNumberFormat="1" applyFont="1" applyFill="1" applyBorder="1" applyAlignment="1">
      <alignment horizontal="right" vertical="center"/>
    </xf>
    <xf numFmtId="1" fontId="11" fillId="0" borderId="1" xfId="3" applyNumberFormat="1" applyFont="1" applyFill="1" applyBorder="1" applyAlignment="1">
      <alignment horizontal="center" vertical="center" wrapText="1"/>
    </xf>
    <xf numFmtId="1" fontId="11" fillId="0" borderId="0" xfId="3" applyNumberFormat="1" applyFont="1" applyFill="1" applyBorder="1" applyAlignment="1">
      <alignment horizontal="center" vertical="center" wrapText="1"/>
    </xf>
    <xf numFmtId="3" fontId="52" fillId="0" borderId="0" xfId="0" applyNumberFormat="1" applyFont="1"/>
    <xf numFmtId="172" fontId="10" fillId="0" borderId="8" xfId="4" applyNumberFormat="1" applyFont="1" applyFill="1" applyBorder="1" applyAlignment="1">
      <alignment horizontal="center" vertical="center" wrapText="1"/>
    </xf>
    <xf numFmtId="3" fontId="51" fillId="0" borderId="8" xfId="6" applyNumberFormat="1" applyFont="1" applyFill="1" applyBorder="1" applyAlignment="1">
      <alignment horizontal="center" vertical="center" wrapText="1"/>
    </xf>
    <xf numFmtId="172" fontId="12" fillId="0" borderId="8" xfId="1" applyNumberFormat="1" applyFont="1" applyFill="1" applyBorder="1" applyAlignment="1">
      <alignment horizontal="right" vertical="center"/>
    </xf>
    <xf numFmtId="0" fontId="20" fillId="0" borderId="8" xfId="0" applyFont="1" applyFill="1" applyBorder="1" applyAlignment="1">
      <alignment horizontal="center" vertical="center" wrapText="1"/>
    </xf>
    <xf numFmtId="0" fontId="20" fillId="0" borderId="8" xfId="0" applyFont="1" applyFill="1" applyBorder="1" applyAlignment="1">
      <alignment vertical="center" wrapText="1"/>
    </xf>
    <xf numFmtId="172" fontId="20" fillId="0" borderId="8" xfId="4" applyNumberFormat="1" applyFont="1" applyFill="1" applyBorder="1" applyAlignment="1">
      <alignment vertical="center" wrapText="1"/>
    </xf>
    <xf numFmtId="172" fontId="20" fillId="0" borderId="8" xfId="4" applyNumberFormat="1" applyFont="1" applyFill="1" applyBorder="1" applyAlignment="1">
      <alignment horizontal="right" vertical="center" wrapText="1"/>
    </xf>
    <xf numFmtId="0" fontId="70" fillId="0" borderId="8" xfId="0" applyFont="1" applyFill="1" applyBorder="1" applyAlignment="1">
      <alignment vertical="center" wrapText="1"/>
    </xf>
    <xf numFmtId="172" fontId="70" fillId="0" borderId="8" xfId="4" applyNumberFormat="1" applyFont="1" applyFill="1" applyBorder="1" applyAlignment="1">
      <alignment vertical="center" wrapText="1"/>
    </xf>
    <xf numFmtId="0" fontId="39" fillId="0" borderId="8" xfId="0" applyFont="1" applyFill="1" applyBorder="1" applyAlignment="1">
      <alignment vertical="center" wrapText="1"/>
    </xf>
    <xf numFmtId="172" fontId="39" fillId="0" borderId="8" xfId="4" applyNumberFormat="1" applyFont="1" applyFill="1" applyBorder="1" applyAlignment="1">
      <alignment vertical="center" wrapText="1"/>
    </xf>
    <xf numFmtId="14" fontId="39" fillId="0" borderId="8" xfId="0" applyNumberFormat="1" applyFont="1" applyFill="1" applyBorder="1" applyAlignment="1">
      <alignment vertical="center" wrapText="1"/>
    </xf>
    <xf numFmtId="3" fontId="14" fillId="0" borderId="8" xfId="3" applyNumberFormat="1" applyFont="1" applyFill="1" applyBorder="1" applyAlignment="1">
      <alignment horizontal="left" vertical="center" wrapText="1"/>
    </xf>
    <xf numFmtId="172" fontId="20" fillId="0" borderId="0" xfId="0" applyNumberFormat="1" applyFont="1" applyFill="1" applyAlignment="1">
      <alignment vertical="center" wrapText="1"/>
    </xf>
    <xf numFmtId="1" fontId="19" fillId="0" borderId="7" xfId="3" applyNumberFormat="1" applyFont="1" applyFill="1" applyBorder="1" applyAlignment="1">
      <alignment horizontal="center" vertical="center"/>
    </xf>
    <xf numFmtId="1" fontId="19" fillId="0" borderId="7" xfId="3" applyNumberFormat="1" applyFont="1" applyFill="1" applyBorder="1" applyAlignment="1">
      <alignment horizontal="center" vertical="center" wrapText="1"/>
    </xf>
    <xf numFmtId="1" fontId="12" fillId="0" borderId="7" xfId="3" applyNumberFormat="1" applyFont="1" applyFill="1" applyBorder="1" applyAlignment="1">
      <alignment horizontal="center" vertical="center" wrapText="1"/>
    </xf>
    <xf numFmtId="3" fontId="19" fillId="0" borderId="7" xfId="9" applyNumberFormat="1" applyFont="1" applyFill="1" applyBorder="1" applyAlignment="1">
      <alignment horizontal="right" vertical="center"/>
    </xf>
    <xf numFmtId="174" fontId="12" fillId="0" borderId="8" xfId="2" applyNumberFormat="1" applyFont="1" applyFill="1" applyBorder="1" applyAlignment="1">
      <alignment horizontal="left" vertical="center" wrapText="1"/>
    </xf>
    <xf numFmtId="172" fontId="12" fillId="0" borderId="8" xfId="1" applyNumberFormat="1" applyFont="1" applyFill="1" applyBorder="1" applyAlignment="1">
      <alignment vertical="center"/>
    </xf>
    <xf numFmtId="0" fontId="12" fillId="0" borderId="8" xfId="0" applyFont="1" applyFill="1" applyBorder="1" applyAlignment="1">
      <alignment horizontal="left" vertical="center" wrapText="1"/>
    </xf>
    <xf numFmtId="0" fontId="62" fillId="0" borderId="0" xfId="0" applyFont="1" applyBorder="1" applyAlignment="1">
      <alignment horizontal="center" vertical="center" wrapText="1"/>
    </xf>
    <xf numFmtId="0" fontId="72" fillId="0" borderId="4" xfId="0" applyFont="1" applyBorder="1" applyAlignment="1">
      <alignment horizontal="center" vertical="center" wrapText="1"/>
    </xf>
    <xf numFmtId="172" fontId="0" fillId="0" borderId="0" xfId="1" applyNumberFormat="1" applyFont="1"/>
    <xf numFmtId="172" fontId="0" fillId="0" borderId="0" xfId="0" applyNumberFormat="1"/>
    <xf numFmtId="1" fontId="19" fillId="0" borderId="9" xfId="3" applyNumberFormat="1" applyFont="1" applyFill="1" applyBorder="1" applyAlignment="1">
      <alignment horizontal="left" vertical="center" wrapText="1"/>
    </xf>
    <xf numFmtId="1" fontId="19" fillId="0" borderId="10" xfId="3" applyNumberFormat="1" applyFont="1" applyFill="1" applyBorder="1" applyAlignment="1">
      <alignment horizontal="center" vertical="center"/>
    </xf>
    <xf numFmtId="1" fontId="19" fillId="0" borderId="10" xfId="3" applyNumberFormat="1" applyFont="1" applyFill="1" applyBorder="1" applyAlignment="1">
      <alignment horizontal="center" vertical="center" wrapText="1"/>
    </xf>
    <xf numFmtId="1" fontId="12" fillId="0" borderId="10" xfId="3" applyNumberFormat="1" applyFont="1" applyFill="1" applyBorder="1" applyAlignment="1">
      <alignment horizontal="center" vertical="center" wrapText="1"/>
    </xf>
    <xf numFmtId="3" fontId="19" fillId="0" borderId="10" xfId="9" applyNumberFormat="1" applyFont="1" applyFill="1" applyBorder="1" applyAlignment="1">
      <alignment horizontal="right" vertical="center"/>
    </xf>
    <xf numFmtId="49" fontId="19" fillId="0" borderId="8" xfId="3" applyNumberFormat="1" applyFont="1" applyFill="1" applyBorder="1" applyAlignment="1">
      <alignment horizontal="center" vertical="center"/>
    </xf>
    <xf numFmtId="0" fontId="19" fillId="0" borderId="8" xfId="28" applyFont="1" applyFill="1" applyBorder="1" applyAlignment="1">
      <alignment horizontal="justify" vertical="center" wrapText="1"/>
    </xf>
    <xf numFmtId="0" fontId="19" fillId="0" borderId="8" xfId="28" applyFont="1" applyFill="1" applyBorder="1" applyAlignment="1">
      <alignment horizontal="center" vertical="center" wrapText="1"/>
    </xf>
    <xf numFmtId="172" fontId="18" fillId="0" borderId="8" xfId="7" applyNumberFormat="1" applyFont="1" applyFill="1" applyBorder="1" applyAlignment="1">
      <alignment horizontal="right" vertical="center" shrinkToFit="1"/>
    </xf>
    <xf numFmtId="49" fontId="73" fillId="0" borderId="8" xfId="0" applyNumberFormat="1" applyFont="1" applyBorder="1" applyAlignment="1">
      <alignment horizontal="center" vertical="center" wrapText="1"/>
    </xf>
    <xf numFmtId="0" fontId="20" fillId="0" borderId="9" xfId="0" applyFont="1" applyFill="1" applyBorder="1" applyAlignment="1">
      <alignment vertical="center" wrapText="1"/>
    </xf>
    <xf numFmtId="172" fontId="20" fillId="0" borderId="9" xfId="4" applyNumberFormat="1" applyFont="1" applyFill="1" applyBorder="1" applyAlignment="1">
      <alignment vertical="center" wrapText="1"/>
    </xf>
    <xf numFmtId="1" fontId="19" fillId="0" borderId="9" xfId="3" applyNumberFormat="1" applyFont="1" applyFill="1" applyBorder="1" applyAlignment="1">
      <alignment vertical="center" wrapText="1"/>
    </xf>
    <xf numFmtId="0" fontId="77" fillId="0" borderId="4" xfId="0" applyFont="1" applyBorder="1" applyAlignment="1">
      <alignment horizontal="center" vertical="center" wrapText="1"/>
    </xf>
    <xf numFmtId="49" fontId="74" fillId="0" borderId="8" xfId="0" quotePrefix="1" applyNumberFormat="1" applyFont="1" applyBorder="1" applyAlignment="1">
      <alignment vertical="center" wrapText="1"/>
    </xf>
    <xf numFmtId="172" fontId="58" fillId="0" borderId="8" xfId="1" applyNumberFormat="1" applyFont="1" applyFill="1" applyBorder="1" applyAlignment="1">
      <alignment vertical="center" wrapText="1"/>
    </xf>
    <xf numFmtId="172" fontId="60" fillId="0" borderId="8" xfId="1" applyNumberFormat="1" applyFont="1" applyFill="1" applyBorder="1" applyAlignment="1">
      <alignment horizontal="center" vertical="center" wrapText="1"/>
    </xf>
    <xf numFmtId="0" fontId="78" fillId="0" borderId="0" xfId="0" applyFont="1"/>
    <xf numFmtId="0" fontId="79" fillId="0" borderId="0" xfId="0" applyFont="1" applyFill="1" applyAlignment="1">
      <alignment vertical="center"/>
    </xf>
    <xf numFmtId="172" fontId="32" fillId="0" borderId="8" xfId="1" applyNumberFormat="1" applyFont="1" applyFill="1" applyBorder="1" applyAlignment="1">
      <alignment horizontal="left" vertical="center" wrapText="1"/>
    </xf>
    <xf numFmtId="0" fontId="28" fillId="0" borderId="8" xfId="34" applyFont="1" applyFill="1" applyBorder="1" applyAlignment="1">
      <alignment vertical="center" wrapText="1"/>
    </xf>
    <xf numFmtId="0" fontId="28" fillId="0" borderId="8" xfId="34" applyFont="1" applyFill="1" applyBorder="1" applyAlignment="1">
      <alignment horizontal="center" vertical="center"/>
    </xf>
    <xf numFmtId="0" fontId="28" fillId="0" borderId="8" xfId="34" applyFont="1" applyFill="1" applyBorder="1" applyAlignment="1">
      <alignment vertical="center"/>
    </xf>
    <xf numFmtId="0" fontId="74" fillId="0" borderId="9" xfId="0" applyFont="1" applyBorder="1" applyAlignment="1">
      <alignment horizontal="center" vertical="center" wrapText="1"/>
    </xf>
    <xf numFmtId="49" fontId="74" fillId="0" borderId="9" xfId="0" quotePrefix="1" applyNumberFormat="1" applyFont="1" applyBorder="1" applyAlignment="1">
      <alignment vertical="center" wrapText="1"/>
    </xf>
    <xf numFmtId="172" fontId="58" fillId="0" borderId="9" xfId="1" applyNumberFormat="1" applyFont="1" applyFill="1" applyBorder="1" applyAlignment="1">
      <alignment vertical="center" wrapText="1"/>
    </xf>
    <xf numFmtId="0" fontId="80" fillId="0" borderId="8" xfId="0" applyFont="1" applyBorder="1" applyAlignment="1">
      <alignment horizontal="center" vertical="center" wrapText="1"/>
    </xf>
    <xf numFmtId="172" fontId="28" fillId="0" borderId="8" xfId="4" applyNumberFormat="1" applyFont="1" applyFill="1" applyBorder="1" applyAlignment="1">
      <alignment vertical="center" wrapText="1"/>
    </xf>
    <xf numFmtId="169" fontId="28" fillId="0" borderId="8" xfId="4" applyFont="1" applyFill="1" applyBorder="1" applyAlignment="1">
      <alignment vertical="center" wrapText="1"/>
    </xf>
    <xf numFmtId="0" fontId="68" fillId="0" borderId="0" xfId="0" applyFont="1"/>
    <xf numFmtId="0" fontId="81" fillId="0" borderId="8" xfId="0" quotePrefix="1" applyFont="1" applyBorder="1" applyAlignment="1">
      <alignment horizontal="center" vertical="center" wrapText="1"/>
    </xf>
    <xf numFmtId="49" fontId="81" fillId="0" borderId="8" xfId="0" applyNumberFormat="1" applyFont="1" applyBorder="1" applyAlignment="1">
      <alignment vertical="center" wrapText="1"/>
    </xf>
    <xf numFmtId="49" fontId="81" fillId="0" borderId="8" xfId="0" quotePrefix="1" applyNumberFormat="1" applyFont="1" applyBorder="1" applyAlignment="1">
      <alignment vertical="center" wrapText="1"/>
    </xf>
    <xf numFmtId="172" fontId="11" fillId="0" borderId="8" xfId="4" applyNumberFormat="1" applyFont="1" applyFill="1" applyBorder="1" applyAlignment="1">
      <alignment vertical="center" wrapText="1"/>
    </xf>
    <xf numFmtId="169" fontId="11" fillId="0" borderId="8" xfId="4" applyFont="1" applyFill="1" applyBorder="1" applyAlignment="1">
      <alignment vertical="center" wrapText="1"/>
    </xf>
    <xf numFmtId="0" fontId="62" fillId="0" borderId="0" xfId="0" applyFont="1" applyAlignment="1">
      <alignment vertical="center" wrapText="1"/>
    </xf>
    <xf numFmtId="0" fontId="28" fillId="0" borderId="8" xfId="0" applyFont="1" applyFill="1" applyBorder="1" applyAlignment="1">
      <alignment vertical="center" wrapText="1"/>
    </xf>
    <xf numFmtId="0" fontId="81" fillId="0" borderId="7" xfId="0" quotePrefix="1" applyFont="1" applyBorder="1" applyAlignment="1">
      <alignment horizontal="center" vertical="center" wrapText="1"/>
    </xf>
    <xf numFmtId="172" fontId="9" fillId="0" borderId="8" xfId="1" applyNumberFormat="1" applyFont="1" applyFill="1" applyBorder="1" applyAlignment="1">
      <alignment vertical="center" wrapText="1"/>
    </xf>
    <xf numFmtId="0" fontId="80" fillId="0" borderId="8" xfId="0" applyFont="1" applyBorder="1" applyAlignment="1">
      <alignment horizontal="left" vertical="center" wrapText="1"/>
    </xf>
    <xf numFmtId="172" fontId="28" fillId="0" borderId="8" xfId="1" applyNumberFormat="1" applyFont="1" applyFill="1" applyBorder="1" applyAlignment="1">
      <alignment vertical="center" wrapText="1"/>
    </xf>
    <xf numFmtId="49" fontId="76" fillId="0" borderId="8" xfId="0" quotePrefix="1" applyNumberFormat="1" applyFont="1" applyBorder="1" applyAlignment="1">
      <alignment vertical="center" wrapText="1"/>
    </xf>
    <xf numFmtId="0" fontId="80" fillId="0" borderId="9" xfId="0" applyFont="1" applyBorder="1" applyAlignment="1">
      <alignment horizontal="center" vertical="center" wrapText="1"/>
    </xf>
    <xf numFmtId="49" fontId="80" fillId="0" borderId="9" xfId="0" applyNumberFormat="1" applyFont="1" applyBorder="1" applyAlignment="1">
      <alignment vertical="center" wrapText="1"/>
    </xf>
    <xf numFmtId="172" fontId="28" fillId="0" borderId="9" xfId="1" applyNumberFormat="1" applyFont="1" applyFill="1" applyBorder="1" applyAlignment="1">
      <alignment vertical="center" wrapText="1"/>
    </xf>
    <xf numFmtId="0" fontId="81" fillId="0" borderId="4" xfId="0" applyFont="1" applyBorder="1" applyAlignment="1">
      <alignment horizontal="center" vertical="center" wrapText="1"/>
    </xf>
    <xf numFmtId="172" fontId="8" fillId="0" borderId="8" xfId="4" applyNumberFormat="1" applyFont="1" applyFill="1" applyBorder="1" applyAlignment="1">
      <alignment vertical="center"/>
    </xf>
    <xf numFmtId="0" fontId="30" fillId="0" borderId="0" xfId="0" applyFont="1" applyFill="1" applyAlignment="1">
      <alignment vertical="center"/>
    </xf>
    <xf numFmtId="172" fontId="30" fillId="0" borderId="0" xfId="0" applyNumberFormat="1" applyFont="1" applyFill="1" applyAlignment="1">
      <alignment vertical="center"/>
    </xf>
    <xf numFmtId="172" fontId="82" fillId="0" borderId="8" xfId="4" applyNumberFormat="1" applyFont="1" applyFill="1" applyBorder="1" applyAlignment="1">
      <alignment vertical="center"/>
    </xf>
    <xf numFmtId="0" fontId="83" fillId="0" borderId="0" xfId="0" applyFont="1" applyFill="1" applyAlignment="1">
      <alignment vertical="center"/>
    </xf>
    <xf numFmtId="172" fontId="83" fillId="0" borderId="0" xfId="0" applyNumberFormat="1" applyFont="1" applyFill="1" applyAlignment="1">
      <alignment vertical="center"/>
    </xf>
    <xf numFmtId="0" fontId="28" fillId="0" borderId="8" xfId="0" applyFont="1" applyFill="1" applyBorder="1" applyAlignment="1">
      <alignment horizontal="center" vertical="center"/>
    </xf>
    <xf numFmtId="0" fontId="28" fillId="0" borderId="8" xfId="0" applyFont="1" applyFill="1" applyBorder="1" applyAlignment="1">
      <alignment horizontal="left" vertical="center" wrapText="1"/>
    </xf>
    <xf numFmtId="172" fontId="28" fillId="0" borderId="8" xfId="4" applyNumberFormat="1" applyFont="1" applyFill="1" applyBorder="1" applyAlignment="1">
      <alignment vertical="center"/>
    </xf>
    <xf numFmtId="0" fontId="11" fillId="0" borderId="8" xfId="0" applyFont="1" applyFill="1" applyBorder="1" applyAlignment="1">
      <alignment vertical="center" wrapText="1"/>
    </xf>
    <xf numFmtId="172" fontId="11" fillId="0" borderId="8" xfId="4" applyNumberFormat="1" applyFont="1" applyFill="1" applyBorder="1" applyAlignment="1">
      <alignment vertical="center"/>
    </xf>
    <xf numFmtId="0" fontId="11" fillId="0" borderId="8" xfId="0" applyFont="1" applyFill="1" applyBorder="1" applyAlignment="1">
      <alignment horizontal="center" vertical="center"/>
    </xf>
    <xf numFmtId="172" fontId="10" fillId="0" borderId="8" xfId="10" applyNumberFormat="1" applyFont="1" applyFill="1" applyBorder="1" applyAlignment="1">
      <alignment vertical="center"/>
    </xf>
    <xf numFmtId="172" fontId="10" fillId="3" borderId="0" xfId="0" applyNumberFormat="1" applyFont="1" applyFill="1"/>
    <xf numFmtId="174" fontId="10" fillId="0" borderId="9" xfId="2" applyNumberFormat="1" applyFont="1" applyFill="1" applyBorder="1" applyAlignment="1">
      <alignment horizontal="center" vertical="center" wrapText="1"/>
    </xf>
    <xf numFmtId="0" fontId="18" fillId="0" borderId="9" xfId="0" applyFont="1" applyFill="1" applyBorder="1" applyAlignment="1">
      <alignment horizontal="center" vertical="center"/>
    </xf>
    <xf numFmtId="0" fontId="19" fillId="0" borderId="9" xfId="0" applyFont="1" applyFill="1" applyBorder="1" applyAlignment="1">
      <alignment vertical="center" wrapText="1"/>
    </xf>
    <xf numFmtId="174" fontId="18" fillId="0" borderId="9" xfId="2" applyNumberFormat="1" applyFont="1" applyFill="1" applyBorder="1" applyAlignment="1">
      <alignment horizontal="center" vertical="center" wrapText="1"/>
    </xf>
    <xf numFmtId="174" fontId="21" fillId="0" borderId="9" xfId="2" applyNumberFormat="1" applyFont="1" applyFill="1" applyBorder="1" applyAlignment="1">
      <alignment horizontal="center" vertical="center" wrapText="1"/>
    </xf>
    <xf numFmtId="172" fontId="18" fillId="0" borderId="9" xfId="4" applyNumberFormat="1" applyFont="1" applyFill="1" applyBorder="1" applyAlignment="1">
      <alignment vertical="center"/>
    </xf>
    <xf numFmtId="172" fontId="22" fillId="0" borderId="9" xfId="4" applyNumberFormat="1" applyFont="1" applyFill="1" applyBorder="1" applyAlignment="1">
      <alignment vertical="center"/>
    </xf>
    <xf numFmtId="172" fontId="15" fillId="0" borderId="8" xfId="4" applyNumberFormat="1" applyFont="1" applyFill="1" applyBorder="1" applyAlignment="1">
      <alignment horizontal="center" vertical="center" wrapText="1"/>
    </xf>
    <xf numFmtId="0" fontId="10" fillId="0" borderId="8" xfId="0" quotePrefix="1" applyFont="1" applyFill="1" applyBorder="1" applyAlignment="1">
      <alignment horizontal="center" vertical="center"/>
    </xf>
    <xf numFmtId="172" fontId="70" fillId="0" borderId="0" xfId="0" applyNumberFormat="1" applyFont="1" applyFill="1" applyAlignment="1">
      <alignment vertical="center" wrapText="1"/>
    </xf>
    <xf numFmtId="172" fontId="22" fillId="0" borderId="8" xfId="0" applyNumberFormat="1" applyFont="1" applyFill="1" applyBorder="1" applyAlignment="1">
      <alignment vertical="center"/>
    </xf>
    <xf numFmtId="1" fontId="1" fillId="0" borderId="8" xfId="3" applyNumberFormat="1" applyFont="1" applyFill="1" applyBorder="1" applyAlignment="1">
      <alignment horizontal="right" vertical="center"/>
    </xf>
    <xf numFmtId="172" fontId="32" fillId="0" borderId="0" xfId="0" applyNumberFormat="1" applyFont="1" applyFill="1" applyAlignment="1">
      <alignment horizontal="center" vertical="center"/>
    </xf>
    <xf numFmtId="172" fontId="22" fillId="0" borderId="0" xfId="0" applyNumberFormat="1" applyFont="1" applyFill="1"/>
    <xf numFmtId="172" fontId="12" fillId="0" borderId="8" xfId="4" applyNumberFormat="1" applyFont="1" applyFill="1" applyBorder="1" applyAlignment="1">
      <alignment horizontal="center" vertical="center"/>
    </xf>
    <xf numFmtId="0" fontId="33" fillId="0" borderId="8" xfId="0" applyFont="1" applyFill="1" applyBorder="1" applyAlignment="1">
      <alignment horizontal="center" vertical="center" wrapText="1"/>
    </xf>
    <xf numFmtId="172" fontId="19" fillId="0" borderId="8" xfId="4" applyNumberFormat="1" applyFont="1" applyFill="1" applyBorder="1" applyAlignment="1">
      <alignment horizontal="center" vertical="center"/>
    </xf>
    <xf numFmtId="172" fontId="39" fillId="0" borderId="0" xfId="0" applyNumberFormat="1" applyFont="1" applyFill="1" applyAlignment="1">
      <alignment vertical="center" wrapText="1"/>
    </xf>
    <xf numFmtId="0" fontId="20" fillId="0" borderId="8" xfId="20" applyFont="1" applyFill="1" applyBorder="1" applyAlignment="1">
      <alignment horizontal="left" vertical="center" wrapText="1"/>
    </xf>
    <xf numFmtId="172" fontId="10" fillId="0" borderId="8" xfId="7" applyNumberFormat="1" applyFont="1" applyFill="1" applyBorder="1" applyAlignment="1">
      <alignment horizontal="center" vertical="center" wrapText="1" shrinkToFit="1"/>
    </xf>
    <xf numFmtId="172" fontId="15" fillId="0" borderId="9" xfId="4" applyNumberFormat="1" applyFont="1" applyFill="1" applyBorder="1" applyAlignment="1">
      <alignment horizontal="center" vertical="center" wrapText="1"/>
    </xf>
    <xf numFmtId="0" fontId="12" fillId="0" borderId="0" xfId="0" applyFont="1" applyFill="1" applyAlignment="1">
      <alignment vertical="center" wrapText="1"/>
    </xf>
    <xf numFmtId="0" fontId="30" fillId="0" borderId="0" xfId="0" applyFont="1" applyFill="1" applyAlignment="1">
      <alignment vertical="center" wrapText="1"/>
    </xf>
    <xf numFmtId="0" fontId="0" fillId="0" borderId="0" xfId="0" applyFill="1" applyAlignment="1">
      <alignment vertical="center" wrapText="1"/>
    </xf>
    <xf numFmtId="172" fontId="30" fillId="0" borderId="0" xfId="0" applyNumberFormat="1" applyFont="1" applyFill="1" applyAlignment="1">
      <alignment vertical="center" wrapText="1"/>
    </xf>
    <xf numFmtId="169" fontId="30" fillId="0" borderId="0" xfId="0" applyNumberFormat="1" applyFont="1" applyFill="1" applyAlignment="1">
      <alignment vertical="center" wrapText="1"/>
    </xf>
    <xf numFmtId="0" fontId="86" fillId="0" borderId="2" xfId="0" applyFont="1" applyFill="1" applyBorder="1" applyAlignment="1">
      <alignment horizontal="center" vertical="center" wrapText="1"/>
    </xf>
    <xf numFmtId="0" fontId="86"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87" fillId="0" borderId="7" xfId="0" applyFont="1" applyFill="1" applyBorder="1" applyAlignment="1">
      <alignment horizontal="center" vertical="center" wrapText="1"/>
    </xf>
    <xf numFmtId="0" fontId="87" fillId="0" borderId="7" xfId="35" applyFont="1" applyFill="1" applyBorder="1" applyAlignment="1">
      <alignment horizontal="center" vertical="center" wrapText="1"/>
    </xf>
    <xf numFmtId="0" fontId="29" fillId="0" borderId="7" xfId="0" applyFont="1" applyFill="1" applyBorder="1" applyAlignment="1">
      <alignment vertical="center" wrapText="1"/>
    </xf>
    <xf numFmtId="0" fontId="29" fillId="0" borderId="0" xfId="0" applyFont="1" applyFill="1" applyAlignment="1">
      <alignment vertical="center" wrapText="1"/>
    </xf>
    <xf numFmtId="172" fontId="19" fillId="0" borderId="8" xfId="7" applyNumberFormat="1" applyFont="1" applyFill="1" applyBorder="1"/>
    <xf numFmtId="169" fontId="19" fillId="0" borderId="8" xfId="4" applyFont="1" applyFill="1" applyBorder="1"/>
    <xf numFmtId="169" fontId="19" fillId="0" borderId="8" xfId="7" applyNumberFormat="1" applyFont="1" applyFill="1" applyBorder="1"/>
    <xf numFmtId="0" fontId="29" fillId="0" borderId="8" xfId="0" applyFont="1" applyFill="1" applyBorder="1" applyAlignment="1">
      <alignment vertical="center" wrapText="1"/>
    </xf>
    <xf numFmtId="172" fontId="29" fillId="0" borderId="0" xfId="0" applyNumberFormat="1" applyFont="1" applyFill="1" applyAlignment="1">
      <alignment vertical="center" wrapText="1"/>
    </xf>
    <xf numFmtId="172" fontId="88" fillId="0" borderId="0" xfId="0" applyNumberFormat="1" applyFont="1" applyFill="1" applyAlignment="1">
      <alignment vertical="center" wrapText="1"/>
    </xf>
    <xf numFmtId="3" fontId="29" fillId="0" borderId="0" xfId="0" applyNumberFormat="1" applyFont="1" applyFill="1" applyAlignment="1">
      <alignment vertical="center" wrapText="1"/>
    </xf>
    <xf numFmtId="0" fontId="19" fillId="0" borderId="8" xfId="0" applyFont="1" applyFill="1" applyBorder="1" applyAlignment="1">
      <alignment horizontal="center"/>
    </xf>
    <xf numFmtId="0" fontId="29" fillId="0" borderId="8" xfId="0" applyFont="1" applyFill="1" applyBorder="1"/>
    <xf numFmtId="0" fontId="29" fillId="0" borderId="0" xfId="0" applyFont="1" applyFill="1"/>
    <xf numFmtId="0" fontId="12" fillId="0" borderId="8" xfId="0" applyFont="1" applyFill="1" applyBorder="1" applyAlignment="1">
      <alignment horizontal="center"/>
    </xf>
    <xf numFmtId="0" fontId="12" fillId="0" borderId="8" xfId="0" applyFont="1" applyFill="1" applyBorder="1"/>
    <xf numFmtId="172" fontId="12" fillId="0" borderId="8" xfId="7" applyNumberFormat="1" applyFont="1" applyFill="1" applyBorder="1"/>
    <xf numFmtId="169" fontId="12" fillId="0" borderId="8" xfId="4" applyFont="1" applyFill="1" applyBorder="1"/>
    <xf numFmtId="169" fontId="12" fillId="0" borderId="8" xfId="7" applyNumberFormat="1" applyFont="1" applyFill="1" applyBorder="1"/>
    <xf numFmtId="0" fontId="88" fillId="0" borderId="0" xfId="0" applyFont="1" applyFill="1" applyAlignment="1">
      <alignment vertical="center" wrapText="1"/>
    </xf>
    <xf numFmtId="169" fontId="88" fillId="0" borderId="0" xfId="4" applyFont="1" applyFill="1" applyAlignment="1">
      <alignment vertical="center" wrapText="1"/>
    </xf>
    <xf numFmtId="0" fontId="12" fillId="0" borderId="8" xfId="0" quotePrefix="1" applyFont="1" applyFill="1" applyBorder="1" applyAlignment="1">
      <alignment horizontal="center"/>
    </xf>
    <xf numFmtId="0" fontId="12" fillId="0" borderId="8" xfId="0" applyFont="1" applyFill="1" applyBorder="1" applyAlignment="1">
      <alignment wrapText="1"/>
    </xf>
    <xf numFmtId="169" fontId="29" fillId="0" borderId="0" xfId="4" applyFont="1" applyFill="1"/>
    <xf numFmtId="172" fontId="19" fillId="3" borderId="0" xfId="4" applyNumberFormat="1" applyFont="1" applyFill="1" applyAlignment="1">
      <alignment vertical="center" wrapText="1"/>
    </xf>
    <xf numFmtId="172" fontId="89" fillId="0" borderId="0" xfId="4" applyNumberFormat="1" applyFont="1" applyFill="1" applyAlignment="1">
      <alignment vertical="center" wrapText="1"/>
    </xf>
    <xf numFmtId="172" fontId="29" fillId="0" borderId="0" xfId="4" applyNumberFormat="1" applyFont="1" applyFill="1"/>
    <xf numFmtId="0" fontId="12" fillId="0" borderId="8" xfId="0" applyFont="1" applyFill="1" applyBorder="1" applyAlignment="1">
      <alignment horizontal="left" vertical="top" wrapText="1"/>
    </xf>
    <xf numFmtId="0" fontId="12" fillId="0" borderId="8" xfId="0" applyFont="1" applyFill="1" applyBorder="1" applyAlignment="1">
      <alignment vertical="center"/>
    </xf>
    <xf numFmtId="169" fontId="19" fillId="0" borderId="0" xfId="4" applyFont="1" applyFill="1" applyAlignment="1">
      <alignment vertical="center" wrapText="1"/>
    </xf>
    <xf numFmtId="0" fontId="12" fillId="0" borderId="8" xfId="0" applyFont="1" applyFill="1" applyBorder="1" applyAlignment="1">
      <alignment horizontal="center" vertical="center"/>
    </xf>
    <xf numFmtId="172" fontId="29" fillId="0" borderId="8" xfId="0" applyNumberFormat="1" applyFont="1" applyFill="1" applyBorder="1"/>
    <xf numFmtId="169" fontId="29" fillId="0" borderId="0" xfId="4" applyFont="1" applyFill="1" applyAlignment="1">
      <alignment vertical="center" wrapText="1"/>
    </xf>
    <xf numFmtId="172" fontId="12" fillId="0" borderId="8" xfId="7" applyNumberFormat="1" applyFont="1" applyFill="1" applyBorder="1" applyAlignment="1">
      <alignment vertical="center" wrapText="1"/>
    </xf>
    <xf numFmtId="0" fontId="12" fillId="0" borderId="9" xfId="0" applyFont="1" applyFill="1" applyBorder="1" applyAlignment="1">
      <alignment horizontal="center" vertical="center"/>
    </xf>
    <xf numFmtId="0" fontId="12" fillId="0" borderId="9" xfId="0" applyFont="1" applyFill="1" applyBorder="1" applyAlignment="1">
      <alignment vertical="center" wrapText="1"/>
    </xf>
    <xf numFmtId="172" fontId="12" fillId="0" borderId="9" xfId="7" applyNumberFormat="1" applyFont="1" applyFill="1" applyBorder="1"/>
    <xf numFmtId="169" fontId="12" fillId="0" borderId="9" xfId="4" applyFont="1" applyFill="1" applyBorder="1"/>
    <xf numFmtId="169" fontId="12" fillId="0" borderId="9" xfId="7" applyNumberFormat="1" applyFont="1" applyFill="1" applyBorder="1"/>
    <xf numFmtId="172" fontId="29" fillId="0" borderId="9" xfId="0" applyNumberFormat="1" applyFont="1" applyFill="1" applyBorder="1"/>
    <xf numFmtId="0" fontId="29" fillId="0" borderId="9" xfId="0" applyFont="1" applyFill="1" applyBorder="1" applyAlignment="1">
      <alignment vertical="center" wrapText="1"/>
    </xf>
    <xf numFmtId="0" fontId="12" fillId="0" borderId="10" xfId="0" quotePrefix="1" applyFont="1" applyFill="1" applyBorder="1" applyAlignment="1">
      <alignment horizontal="center"/>
    </xf>
    <xf numFmtId="1" fontId="12" fillId="0" borderId="10" xfId="3" applyNumberFormat="1" applyFont="1" applyFill="1" applyBorder="1" applyAlignment="1">
      <alignment horizontal="left" vertical="center" wrapText="1"/>
    </xf>
    <xf numFmtId="172" fontId="12" fillId="0" borderId="10" xfId="7" applyNumberFormat="1" applyFont="1" applyFill="1" applyBorder="1"/>
    <xf numFmtId="169" fontId="12" fillId="0" borderId="10" xfId="7" applyNumberFormat="1" applyFont="1" applyFill="1" applyBorder="1"/>
    <xf numFmtId="172" fontId="30" fillId="0" borderId="10" xfId="0" applyNumberFormat="1" applyFont="1" applyFill="1" applyBorder="1"/>
    <xf numFmtId="0" fontId="90" fillId="0" borderId="10" xfId="0" applyFont="1" applyFill="1" applyBorder="1" applyAlignment="1">
      <alignment vertical="center" wrapText="1"/>
    </xf>
    <xf numFmtId="0" fontId="90" fillId="0" borderId="0" xfId="0" applyFont="1" applyFill="1" applyAlignment="1">
      <alignment vertical="center" wrapText="1"/>
    </xf>
    <xf numFmtId="169" fontId="29" fillId="0" borderId="0" xfId="0" applyNumberFormat="1" applyFont="1" applyFill="1" applyAlignment="1">
      <alignment vertical="center" wrapText="1"/>
    </xf>
    <xf numFmtId="172" fontId="30" fillId="0" borderId="8" xfId="0" applyNumberFormat="1" applyFont="1" applyFill="1" applyBorder="1"/>
    <xf numFmtId="0" fontId="90" fillId="0" borderId="8" xfId="0" applyFont="1" applyFill="1" applyBorder="1" applyAlignment="1">
      <alignment vertical="center" wrapText="1"/>
    </xf>
    <xf numFmtId="0" fontId="19" fillId="0" borderId="9" xfId="0" applyFont="1" applyFill="1" applyBorder="1" applyAlignment="1">
      <alignment horizontal="center" vertical="center" wrapText="1"/>
    </xf>
    <xf numFmtId="172" fontId="19" fillId="0" borderId="9" xfId="7" applyNumberFormat="1" applyFont="1" applyFill="1" applyBorder="1"/>
    <xf numFmtId="169" fontId="19" fillId="0" borderId="9" xfId="7" applyNumberFormat="1" applyFont="1" applyFill="1" applyBorder="1"/>
    <xf numFmtId="172" fontId="30" fillId="0" borderId="9" xfId="0" applyNumberFormat="1" applyFont="1" applyFill="1" applyBorder="1"/>
    <xf numFmtId="0" fontId="30" fillId="0" borderId="9"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30" fillId="0" borderId="8" xfId="0" applyFont="1" applyFill="1" applyBorder="1" applyAlignment="1">
      <alignment vertical="center" wrapText="1"/>
    </xf>
    <xf numFmtId="0" fontId="19" fillId="0" borderId="9" xfId="0" quotePrefix="1" applyFont="1" applyFill="1" applyBorder="1" applyAlignment="1">
      <alignment horizontal="center"/>
    </xf>
    <xf numFmtId="0" fontId="8" fillId="0" borderId="0" xfId="0" applyFont="1" applyFill="1" applyAlignment="1">
      <alignment horizontal="center"/>
    </xf>
    <xf numFmtId="172" fontId="30" fillId="0" borderId="0" xfId="0" applyNumberFormat="1" applyFont="1" applyFill="1"/>
    <xf numFmtId="3" fontId="3" fillId="0" borderId="0" xfId="3" applyNumberFormat="1" applyFont="1" applyFill="1" applyBorder="1" applyAlignment="1">
      <alignment vertical="center" wrapText="1"/>
    </xf>
    <xf numFmtId="3" fontId="5" fillId="0" borderId="0" xfId="3" applyNumberFormat="1" applyFont="1" applyFill="1" applyBorder="1" applyAlignment="1">
      <alignment vertical="center" wrapText="1"/>
    </xf>
    <xf numFmtId="3" fontId="5" fillId="0" borderId="0" xfId="3" applyNumberFormat="1" applyFont="1" applyFill="1" applyBorder="1" applyAlignment="1">
      <alignment horizontal="center" vertical="center" wrapText="1"/>
    </xf>
    <xf numFmtId="3" fontId="5" fillId="0" borderId="7" xfId="3" quotePrefix="1" applyNumberFormat="1" applyFont="1" applyFill="1" applyBorder="1" applyAlignment="1">
      <alignment horizontal="center" vertical="center" wrapText="1"/>
    </xf>
    <xf numFmtId="3" fontId="3" fillId="0" borderId="8" xfId="3" quotePrefix="1" applyNumberFormat="1" applyFont="1" applyFill="1" applyBorder="1" applyAlignment="1">
      <alignment horizontal="center" vertical="center" wrapText="1"/>
    </xf>
    <xf numFmtId="3" fontId="3" fillId="0" borderId="8" xfId="3" applyNumberFormat="1" applyFont="1" applyFill="1" applyBorder="1" applyAlignment="1">
      <alignment horizontal="center" vertical="center" wrapText="1"/>
    </xf>
    <xf numFmtId="3" fontId="3" fillId="0" borderId="8" xfId="3" applyNumberFormat="1" applyFont="1" applyFill="1" applyBorder="1" applyAlignment="1">
      <alignment horizontal="left" vertical="center" wrapText="1"/>
    </xf>
    <xf numFmtId="49" fontId="3" fillId="0" borderId="8" xfId="3" applyNumberFormat="1" applyFont="1" applyFill="1" applyBorder="1" applyAlignment="1">
      <alignment horizontal="center" vertical="center"/>
    </xf>
    <xf numFmtId="1" fontId="3" fillId="0" borderId="8" xfId="3" applyNumberFormat="1" applyFont="1" applyFill="1" applyBorder="1" applyAlignment="1">
      <alignment horizontal="left" vertical="center" wrapText="1"/>
    </xf>
    <xf numFmtId="49" fontId="1" fillId="0" borderId="8" xfId="3" applyNumberFormat="1" applyFont="1" applyFill="1" applyBorder="1" applyAlignment="1">
      <alignment horizontal="center" vertical="center"/>
    </xf>
    <xf numFmtId="1" fontId="1" fillId="0" borderId="8" xfId="3" applyNumberFormat="1" applyFont="1" applyFill="1" applyBorder="1" applyAlignment="1">
      <alignment vertical="center" wrapText="1"/>
    </xf>
    <xf numFmtId="1" fontId="4" fillId="0" borderId="8" xfId="3" applyNumberFormat="1" applyFont="1" applyFill="1" applyBorder="1" applyAlignment="1">
      <alignment horizontal="center" vertical="center" wrapText="1"/>
    </xf>
    <xf numFmtId="1" fontId="1" fillId="0" borderId="8" xfId="3" applyNumberFormat="1" applyFont="1" applyFill="1" applyBorder="1" applyAlignment="1">
      <alignment horizontal="center" vertical="center" wrapText="1"/>
    </xf>
    <xf numFmtId="49" fontId="5" fillId="0" borderId="8" xfId="3" applyNumberFormat="1" applyFont="1" applyFill="1" applyBorder="1" applyAlignment="1">
      <alignment horizontal="center" vertical="center"/>
    </xf>
    <xf numFmtId="1" fontId="5" fillId="0" borderId="8" xfId="3" applyNumberFormat="1" applyFont="1" applyFill="1" applyBorder="1" applyAlignment="1">
      <alignment horizontal="left" vertical="center" wrapText="1"/>
    </xf>
    <xf numFmtId="1" fontId="5" fillId="0" borderId="8" xfId="3" applyNumberFormat="1" applyFont="1" applyFill="1" applyBorder="1" applyAlignment="1">
      <alignment vertical="center" wrapText="1"/>
    </xf>
    <xf numFmtId="1" fontId="5" fillId="0" borderId="8" xfId="3" applyNumberFormat="1" applyFont="1" applyFill="1" applyBorder="1" applyAlignment="1">
      <alignment horizontal="center" vertical="center" wrapText="1"/>
    </xf>
    <xf numFmtId="172" fontId="5" fillId="0" borderId="8" xfId="4" applyNumberFormat="1" applyFont="1" applyFill="1" applyBorder="1" applyAlignment="1">
      <alignment horizontal="right" vertical="center"/>
    </xf>
    <xf numFmtId="1" fontId="5" fillId="0" borderId="8" xfId="3" quotePrefix="1" applyNumberFormat="1" applyFont="1" applyFill="1" applyBorder="1" applyAlignment="1">
      <alignment vertical="center" wrapText="1"/>
    </xf>
    <xf numFmtId="1" fontId="5" fillId="0" borderId="8" xfId="3" quotePrefix="1" applyNumberFormat="1" applyFont="1" applyFill="1" applyBorder="1" applyAlignment="1">
      <alignment horizontal="left" vertical="center" wrapText="1"/>
    </xf>
    <xf numFmtId="1" fontId="3" fillId="0" borderId="8" xfId="3" applyNumberFormat="1" applyFont="1" applyFill="1" applyBorder="1" applyAlignment="1">
      <alignment horizontal="center" vertical="center"/>
    </xf>
    <xf numFmtId="1" fontId="3" fillId="0" borderId="8" xfId="3" applyNumberFormat="1" applyFont="1" applyFill="1" applyBorder="1" applyAlignment="1">
      <alignment vertical="center" wrapText="1"/>
    </xf>
    <xf numFmtId="172" fontId="1" fillId="0" borderId="8" xfId="4" applyNumberFormat="1" applyFont="1" applyFill="1" applyBorder="1" applyAlignment="1">
      <alignment horizontal="right" vertical="center"/>
    </xf>
    <xf numFmtId="175" fontId="5" fillId="0" borderId="8" xfId="4" applyNumberFormat="1" applyFont="1" applyFill="1" applyBorder="1" applyAlignment="1">
      <alignment horizontal="right" vertical="center"/>
    </xf>
    <xf numFmtId="172" fontId="4" fillId="0" borderId="8" xfId="4" applyNumberFormat="1" applyFont="1" applyFill="1" applyBorder="1" applyAlignment="1">
      <alignment horizontal="right" vertical="center"/>
    </xf>
    <xf numFmtId="172" fontId="29" fillId="0" borderId="0" xfId="0" applyNumberFormat="1" applyFont="1" applyFill="1"/>
    <xf numFmtId="49" fontId="80" fillId="0" borderId="8" xfId="0" applyNumberFormat="1" applyFont="1" applyBorder="1" applyAlignment="1">
      <alignment vertical="center" wrapText="1"/>
    </xf>
    <xf numFmtId="172" fontId="10" fillId="0" borderId="8" xfId="4" applyNumberFormat="1" applyFont="1" applyFill="1" applyBorder="1" applyAlignment="1">
      <alignment horizontal="center" vertical="center"/>
    </xf>
    <xf numFmtId="172" fontId="10" fillId="0" borderId="8" xfId="0" applyNumberFormat="1" applyFont="1" applyFill="1" applyBorder="1" applyAlignment="1">
      <alignment horizontal="center" vertical="center"/>
    </xf>
    <xf numFmtId="172" fontId="10" fillId="0" borderId="8" xfId="4" applyNumberFormat="1" applyFont="1" applyFill="1" applyBorder="1" applyAlignment="1">
      <alignment horizontal="center"/>
    </xf>
    <xf numFmtId="172" fontId="15" fillId="0" borderId="8" xfId="4" applyNumberFormat="1" applyFont="1" applyFill="1" applyBorder="1" applyAlignment="1">
      <alignment horizontal="center" vertical="center"/>
    </xf>
    <xf numFmtId="172" fontId="9" fillId="0" borderId="8" xfId="4" applyNumberFormat="1" applyFont="1" applyFill="1" applyBorder="1" applyAlignment="1">
      <alignment vertical="center" wrapText="1"/>
    </xf>
    <xf numFmtId="169" fontId="9" fillId="0" borderId="8" xfId="4" applyFont="1" applyFill="1" applyBorder="1" applyAlignment="1">
      <alignment vertical="center" wrapText="1"/>
    </xf>
    <xf numFmtId="0" fontId="94" fillId="0" borderId="0" xfId="0" applyFont="1"/>
    <xf numFmtId="174" fontId="31" fillId="0" borderId="4" xfId="2" applyNumberFormat="1" applyFont="1" applyFill="1" applyBorder="1" applyAlignment="1">
      <alignment horizontal="center" vertical="center" wrapText="1"/>
    </xf>
    <xf numFmtId="3" fontId="5" fillId="0" borderId="4" xfId="3" applyNumberFormat="1" applyFont="1" applyFill="1" applyBorder="1" applyAlignment="1">
      <alignment horizontal="center" vertical="center" wrapText="1"/>
    </xf>
    <xf numFmtId="172" fontId="11" fillId="0" borderId="8" xfId="1" applyNumberFormat="1" applyFont="1" applyFill="1" applyBorder="1" applyAlignment="1">
      <alignment vertical="center" wrapText="1"/>
    </xf>
    <xf numFmtId="172" fontId="44" fillId="0" borderId="8" xfId="4" applyNumberFormat="1" applyFont="1" applyFill="1" applyBorder="1" applyAlignment="1">
      <alignment horizontal="center" vertical="center"/>
    </xf>
    <xf numFmtId="172" fontId="9" fillId="0" borderId="0" xfId="1" applyNumberFormat="1" applyFont="1" applyFill="1"/>
    <xf numFmtId="172" fontId="10" fillId="4" borderId="0" xfId="0" applyNumberFormat="1" applyFont="1" applyFill="1"/>
    <xf numFmtId="175" fontId="20" fillId="0" borderId="0" xfId="0" applyNumberFormat="1" applyFont="1" applyFill="1" applyAlignment="1">
      <alignment vertical="center" wrapText="1"/>
    </xf>
    <xf numFmtId="172" fontId="18" fillId="0" borderId="0" xfId="0" applyNumberFormat="1" applyFont="1" applyFill="1"/>
    <xf numFmtId="0" fontId="81" fillId="0" borderId="2" xfId="0" applyFont="1" applyBorder="1" applyAlignment="1">
      <alignment horizontal="center" vertical="center" wrapText="1"/>
    </xf>
    <xf numFmtId="174" fontId="31" fillId="0" borderId="4" xfId="2" applyNumberFormat="1" applyFont="1" applyFill="1" applyBorder="1" applyAlignment="1">
      <alignment horizontal="center" vertical="center" wrapText="1"/>
    </xf>
    <xf numFmtId="0" fontId="28" fillId="0" borderId="8" xfId="0" quotePrefix="1" applyFont="1" applyFill="1" applyBorder="1" applyAlignment="1">
      <alignment horizontal="center" vertical="center"/>
    </xf>
    <xf numFmtId="175" fontId="18" fillId="0" borderId="8" xfId="0" applyNumberFormat="1" applyFont="1" applyFill="1" applyBorder="1" applyAlignment="1">
      <alignment vertical="center"/>
    </xf>
    <xf numFmtId="175" fontId="44" fillId="0" borderId="8" xfId="4" applyNumberFormat="1" applyFont="1" applyFill="1" applyBorder="1" applyAlignment="1">
      <alignment horizontal="center" vertical="center"/>
    </xf>
    <xf numFmtId="175" fontId="22" fillId="0" borderId="8" xfId="4" applyNumberFormat="1" applyFont="1" applyFill="1" applyBorder="1" applyAlignment="1">
      <alignment vertical="center"/>
    </xf>
    <xf numFmtId="175" fontId="15" fillId="0" borderId="8" xfId="4" applyNumberFormat="1" applyFont="1" applyFill="1" applyBorder="1" applyAlignment="1">
      <alignment vertical="center"/>
    </xf>
    <xf numFmtId="0" fontId="28"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76" fillId="0" borderId="2" xfId="0" applyFont="1" applyBorder="1" applyAlignment="1">
      <alignment horizontal="center" vertical="center" wrapText="1"/>
    </xf>
    <xf numFmtId="0" fontId="76" fillId="0" borderId="7" xfId="0" quotePrefix="1" applyFont="1" applyBorder="1" applyAlignment="1">
      <alignment horizontal="center" vertical="center" wrapText="1"/>
    </xf>
    <xf numFmtId="172" fontId="32" fillId="0" borderId="8" xfId="1" applyNumberFormat="1" applyFont="1" applyFill="1" applyBorder="1" applyAlignment="1">
      <alignment vertical="center" wrapText="1"/>
    </xf>
    <xf numFmtId="172" fontId="32" fillId="0" borderId="8" xfId="4" applyNumberFormat="1" applyFont="1" applyFill="1" applyBorder="1" applyAlignment="1">
      <alignment vertical="center" wrapText="1"/>
    </xf>
    <xf numFmtId="172" fontId="28" fillId="0" borderId="8" xfId="1" applyNumberFormat="1" applyFont="1" applyFill="1" applyBorder="1" applyAlignment="1">
      <alignment horizontal="center" vertical="center" wrapText="1"/>
    </xf>
    <xf numFmtId="172" fontId="11" fillId="0" borderId="8" xfId="4" applyNumberFormat="1" applyFont="1" applyFill="1" applyBorder="1" applyAlignment="1">
      <alignment horizontal="center" vertical="center"/>
    </xf>
    <xf numFmtId="0" fontId="12" fillId="0" borderId="8" xfId="36" applyFont="1" applyFill="1" applyBorder="1" applyAlignment="1">
      <alignment horizontal="center" vertical="center" wrapText="1" shrinkToFit="1"/>
    </xf>
    <xf numFmtId="1" fontId="59" fillId="2" borderId="8" xfId="3" applyNumberFormat="1" applyFont="1" applyFill="1" applyBorder="1" applyAlignment="1">
      <alignment horizontal="left" vertical="center" wrapText="1"/>
    </xf>
    <xf numFmtId="1" fontId="44" fillId="0" borderId="8" xfId="3" applyNumberFormat="1" applyFont="1" applyFill="1" applyBorder="1" applyAlignment="1">
      <alignment horizontal="center" vertical="center" wrapText="1"/>
    </xf>
    <xf numFmtId="1" fontId="44" fillId="0" borderId="8" xfId="3" applyNumberFormat="1" applyFont="1" applyFill="1" applyBorder="1" applyAlignment="1">
      <alignment horizontal="right" vertical="center"/>
    </xf>
    <xf numFmtId="1" fontId="61" fillId="2" borderId="8" xfId="3" applyNumberFormat="1" applyFont="1" applyFill="1" applyBorder="1" applyAlignment="1">
      <alignment horizontal="left" vertical="center" wrapText="1"/>
    </xf>
    <xf numFmtId="3" fontId="31" fillId="2" borderId="8" xfId="3" applyNumberFormat="1" applyFont="1" applyFill="1" applyBorder="1" applyAlignment="1">
      <alignment horizontal="center" vertical="center" wrapText="1"/>
    </xf>
    <xf numFmtId="3" fontId="12" fillId="0" borderId="0" xfId="3" applyNumberFormat="1" applyFont="1" applyFill="1" applyBorder="1" applyAlignment="1">
      <alignment vertical="center" wrapText="1"/>
    </xf>
    <xf numFmtId="3" fontId="19" fillId="0" borderId="8" xfId="3" quotePrefix="1" applyNumberFormat="1" applyFont="1" applyFill="1" applyBorder="1" applyAlignment="1">
      <alignment horizontal="center" vertical="center" wrapText="1"/>
    </xf>
    <xf numFmtId="3" fontId="19" fillId="0" borderId="8" xfId="3" applyNumberFormat="1" applyFont="1" applyFill="1" applyBorder="1" applyAlignment="1">
      <alignment horizontal="center" vertical="center" wrapText="1"/>
    </xf>
    <xf numFmtId="3" fontId="19" fillId="0" borderId="0" xfId="3" applyNumberFormat="1" applyFont="1" applyFill="1" applyBorder="1" applyAlignment="1">
      <alignment vertical="center" wrapText="1"/>
    </xf>
    <xf numFmtId="3" fontId="19" fillId="0" borderId="8" xfId="3" applyNumberFormat="1" applyFont="1" applyFill="1" applyBorder="1" applyAlignment="1">
      <alignment horizontal="left" vertical="center" wrapText="1"/>
    </xf>
    <xf numFmtId="49" fontId="44" fillId="0" borderId="8" xfId="3" applyNumberFormat="1" applyFont="1" applyFill="1" applyBorder="1" applyAlignment="1">
      <alignment horizontal="center" vertical="center"/>
    </xf>
    <xf numFmtId="1" fontId="31" fillId="0" borderId="8" xfId="3" applyNumberFormat="1" applyFont="1" applyFill="1" applyBorder="1" applyAlignment="1">
      <alignment horizontal="center" vertical="center" wrapText="1"/>
    </xf>
    <xf numFmtId="1" fontId="31" fillId="0" borderId="0" xfId="3" applyNumberFormat="1" applyFont="1" applyFill="1" applyAlignment="1">
      <alignment vertical="center"/>
    </xf>
    <xf numFmtId="1" fontId="44" fillId="0" borderId="0" xfId="3" applyNumberFormat="1" applyFont="1" applyFill="1" applyAlignment="1">
      <alignment vertical="center"/>
    </xf>
    <xf numFmtId="49" fontId="31" fillId="0" borderId="8" xfId="3" quotePrefix="1" applyNumberFormat="1" applyFont="1" applyFill="1" applyBorder="1" applyAlignment="1">
      <alignment horizontal="center" vertical="center"/>
    </xf>
    <xf numFmtId="1" fontId="31" fillId="0" borderId="8" xfId="3" applyNumberFormat="1" applyFont="1" applyFill="1" applyBorder="1" applyAlignment="1">
      <alignment vertical="center" wrapText="1"/>
    </xf>
    <xf numFmtId="172" fontId="31" fillId="0" borderId="8" xfId="4" applyNumberFormat="1" applyFont="1" applyFill="1" applyBorder="1" applyAlignment="1">
      <alignment horizontal="right" vertical="center"/>
    </xf>
    <xf numFmtId="1" fontId="12" fillId="0" borderId="8" xfId="3" quotePrefix="1" applyNumberFormat="1" applyFont="1" applyFill="1" applyBorder="1" applyAlignment="1">
      <alignment horizontal="left" vertical="center" wrapText="1"/>
    </xf>
    <xf numFmtId="175" fontId="12" fillId="0" borderId="8" xfId="4" applyNumberFormat="1" applyFont="1" applyFill="1" applyBorder="1" applyAlignment="1">
      <alignment horizontal="right" vertical="center"/>
    </xf>
    <xf numFmtId="3" fontId="8" fillId="0" borderId="4" xfId="3" applyNumberFormat="1" applyFont="1" applyFill="1" applyBorder="1" applyAlignment="1">
      <alignment horizontal="center" vertical="center" wrapText="1"/>
    </xf>
    <xf numFmtId="0" fontId="15" fillId="0" borderId="8" xfId="0" applyFont="1" applyFill="1" applyBorder="1" applyAlignment="1">
      <alignment horizontal="center" vertical="center"/>
    </xf>
    <xf numFmtId="174" fontId="15" fillId="0" borderId="8" xfId="2" applyNumberFormat="1" applyFont="1" applyFill="1" applyBorder="1" applyAlignment="1">
      <alignment horizontal="left" vertical="center" wrapText="1"/>
    </xf>
    <xf numFmtId="175" fontId="70" fillId="0" borderId="0" xfId="0" applyNumberFormat="1" applyFont="1" applyFill="1" applyAlignment="1">
      <alignment vertical="center" wrapText="1"/>
    </xf>
    <xf numFmtId="172" fontId="15" fillId="0" borderId="0" xfId="0" applyNumberFormat="1" applyFont="1" applyFill="1"/>
    <xf numFmtId="172" fontId="15" fillId="0" borderId="8" xfId="1" applyNumberFormat="1" applyFont="1" applyFill="1" applyBorder="1" applyAlignment="1">
      <alignment horizontal="center" vertical="center" wrapText="1"/>
    </xf>
    <xf numFmtId="0" fontId="15" fillId="0" borderId="8" xfId="0" applyFont="1" applyFill="1" applyBorder="1" applyAlignment="1">
      <alignment horizontal="center"/>
    </xf>
    <xf numFmtId="0" fontId="15" fillId="0" borderId="8" xfId="0" applyFont="1" applyFill="1" applyBorder="1" applyAlignment="1">
      <alignment horizontal="center" vertical="center" wrapText="1"/>
    </xf>
    <xf numFmtId="0" fontId="15" fillId="0" borderId="65" xfId="0" applyFont="1" applyFill="1" applyBorder="1" applyAlignment="1">
      <alignment horizontal="center" vertical="center"/>
    </xf>
    <xf numFmtId="0" fontId="10" fillId="0" borderId="65" xfId="0" applyFont="1" applyFill="1" applyBorder="1" applyAlignment="1">
      <alignment horizontal="center" vertical="center"/>
    </xf>
    <xf numFmtId="1" fontId="12" fillId="0" borderId="64" xfId="3" applyNumberFormat="1" applyFont="1" applyFill="1" applyBorder="1" applyAlignment="1">
      <alignment vertical="center" wrapText="1"/>
    </xf>
    <xf numFmtId="3" fontId="31" fillId="2" borderId="8" xfId="4" applyNumberFormat="1" applyFont="1" applyFill="1" applyBorder="1" applyAlignment="1">
      <alignment horizontal="right" vertical="center" shrinkToFit="1"/>
    </xf>
    <xf numFmtId="3" fontId="31" fillId="2" borderId="8" xfId="3" quotePrefix="1" applyNumberFormat="1" applyFont="1" applyFill="1" applyBorder="1" applyAlignment="1">
      <alignment horizontal="right" vertical="center" wrapText="1"/>
    </xf>
    <xf numFmtId="49" fontId="19" fillId="0" borderId="8" xfId="3" applyNumberFormat="1" applyFont="1" applyFill="1" applyBorder="1" applyAlignment="1">
      <alignment horizontal="center" vertical="center"/>
    </xf>
    <xf numFmtId="1" fontId="12" fillId="0" borderId="8" xfId="3" applyNumberFormat="1" applyFont="1" applyFill="1" applyBorder="1" applyAlignment="1">
      <alignment horizontal="center" vertical="center" wrapText="1"/>
    </xf>
    <xf numFmtId="49" fontId="12" fillId="0" borderId="8" xfId="3" applyNumberFormat="1" applyFont="1" applyFill="1" applyBorder="1" applyAlignment="1">
      <alignment horizontal="center" vertical="center"/>
    </xf>
    <xf numFmtId="49" fontId="12" fillId="0" borderId="64" xfId="3" applyNumberFormat="1" applyFont="1" applyFill="1" applyBorder="1" applyAlignment="1">
      <alignment horizontal="center" vertical="center"/>
    </xf>
    <xf numFmtId="172" fontId="12" fillId="0" borderId="8" xfId="4" applyNumberFormat="1" applyFont="1" applyFill="1" applyBorder="1" applyAlignment="1">
      <alignment horizontal="right" vertical="center"/>
    </xf>
    <xf numFmtId="172" fontId="12" fillId="0" borderId="64" xfId="4" applyNumberFormat="1" applyFont="1" applyFill="1" applyBorder="1" applyAlignment="1">
      <alignment horizontal="right" vertical="center"/>
    </xf>
    <xf numFmtId="1" fontId="12" fillId="0" borderId="64" xfId="3" applyNumberFormat="1" applyFont="1" applyFill="1" applyBorder="1" applyAlignment="1">
      <alignment horizontal="center" vertical="center"/>
    </xf>
    <xf numFmtId="1" fontId="19" fillId="0" borderId="8" xfId="3" applyNumberFormat="1" applyFont="1" applyFill="1" applyBorder="1" applyAlignment="1">
      <alignment horizontal="left" vertical="center" wrapText="1"/>
    </xf>
    <xf numFmtId="1" fontId="12" fillId="0" borderId="8" xfId="3" applyNumberFormat="1" applyFont="1" applyFill="1" applyBorder="1" applyAlignment="1">
      <alignment vertical="center" wrapText="1"/>
    </xf>
    <xf numFmtId="1" fontId="12" fillId="0" borderId="8" xfId="3" applyNumberFormat="1" applyFont="1" applyFill="1" applyBorder="1" applyAlignment="1">
      <alignment horizontal="right" vertical="center"/>
    </xf>
    <xf numFmtId="1" fontId="12" fillId="0" borderId="8" xfId="3" applyNumberFormat="1" applyFont="1" applyFill="1" applyBorder="1" applyAlignment="1">
      <alignment vertical="center"/>
    </xf>
    <xf numFmtId="1" fontId="12" fillId="0" borderId="64" xfId="3" applyNumberFormat="1" applyFont="1" applyFill="1" applyBorder="1" applyAlignment="1">
      <alignment horizontal="center" vertical="center" wrapText="1"/>
    </xf>
    <xf numFmtId="1" fontId="12" fillId="0" borderId="64" xfId="3" applyNumberFormat="1" applyFont="1" applyFill="1" applyBorder="1" applyAlignment="1">
      <alignment horizontal="right" vertical="center"/>
    </xf>
    <xf numFmtId="1" fontId="12" fillId="0" borderId="64" xfId="3" applyNumberFormat="1" applyFont="1" applyFill="1" applyBorder="1" applyAlignment="1">
      <alignment vertical="center"/>
    </xf>
    <xf numFmtId="0" fontId="12" fillId="0" borderId="64" xfId="0" applyFont="1" applyFill="1" applyBorder="1" applyAlignment="1">
      <alignment horizontal="center" vertical="center" wrapText="1"/>
    </xf>
    <xf numFmtId="0" fontId="12" fillId="0" borderId="64" xfId="0" applyFont="1" applyFill="1" applyBorder="1" applyAlignment="1">
      <alignment vertical="center" wrapText="1"/>
    </xf>
    <xf numFmtId="174" fontId="10" fillId="0" borderId="64" xfId="2" applyNumberFormat="1" applyFont="1" applyFill="1" applyBorder="1" applyAlignment="1">
      <alignment horizontal="center" vertical="center" wrapText="1"/>
    </xf>
    <xf numFmtId="172" fontId="12" fillId="0" borderId="64" xfId="4" applyNumberFormat="1" applyFont="1" applyFill="1" applyBorder="1" applyAlignment="1">
      <alignment horizontal="center" vertical="center"/>
    </xf>
    <xf numFmtId="172" fontId="10" fillId="0" borderId="64" xfId="4" applyNumberFormat="1" applyFont="1" applyFill="1" applyBorder="1" applyAlignment="1">
      <alignment vertical="center"/>
    </xf>
    <xf numFmtId="172" fontId="15" fillId="0" borderId="64" xfId="4" applyNumberFormat="1" applyFont="1" applyFill="1" applyBorder="1" applyAlignment="1">
      <alignment vertical="center"/>
    </xf>
    <xf numFmtId="172" fontId="10" fillId="0" borderId="64" xfId="4" applyNumberFormat="1" applyFont="1" applyFill="1" applyBorder="1" applyAlignment="1">
      <alignment horizontal="center" vertical="center"/>
    </xf>
    <xf numFmtId="1" fontId="9" fillId="0" borderId="0" xfId="3" applyNumberFormat="1" applyFont="1" applyFill="1" applyAlignment="1">
      <alignment horizontal="center" vertical="center"/>
    </xf>
    <xf numFmtId="0" fontId="9" fillId="0" borderId="0" xfId="0" applyFont="1" applyFill="1" applyAlignment="1">
      <alignment horizontal="center" wrapText="1"/>
    </xf>
    <xf numFmtId="3" fontId="11" fillId="0" borderId="0" xfId="0" applyNumberFormat="1" applyFont="1" applyFill="1" applyAlignment="1">
      <alignment horizontal="center"/>
    </xf>
    <xf numFmtId="0" fontId="10" fillId="0" borderId="1" xfId="0" applyFont="1" applyFill="1" applyBorder="1" applyAlignment="1">
      <alignment horizontal="right"/>
    </xf>
    <xf numFmtId="174" fontId="12" fillId="0" borderId="4" xfId="2" applyNumberFormat="1" applyFont="1" applyFill="1" applyBorder="1" applyAlignment="1">
      <alignment horizontal="center" vertical="center" wrapText="1"/>
    </xf>
    <xf numFmtId="0" fontId="12" fillId="0" borderId="4" xfId="0" applyFont="1" applyFill="1" applyBorder="1" applyAlignment="1">
      <alignment horizontal="center" vertical="center"/>
    </xf>
    <xf numFmtId="3" fontId="12" fillId="0" borderId="4" xfId="3" applyNumberFormat="1" applyFont="1" applyFill="1" applyBorder="1" applyAlignment="1">
      <alignment horizontal="center" vertical="center" wrapText="1"/>
    </xf>
    <xf numFmtId="0" fontId="12" fillId="0" borderId="4" xfId="0" applyFont="1" applyFill="1" applyBorder="1" applyAlignment="1">
      <alignment horizontal="center"/>
    </xf>
    <xf numFmtId="0" fontId="10" fillId="0" borderId="4" xfId="0" applyFont="1" applyFill="1" applyBorder="1" applyAlignment="1">
      <alignment horizontal="center"/>
    </xf>
    <xf numFmtId="174" fontId="10" fillId="0" borderId="4" xfId="2" applyNumberFormat="1" applyFont="1" applyFill="1" applyBorder="1" applyAlignment="1">
      <alignment horizontal="center" vertical="center" wrapText="1"/>
    </xf>
    <xf numFmtId="0" fontId="10" fillId="0" borderId="12" xfId="0" applyFont="1" applyFill="1" applyBorder="1" applyAlignment="1">
      <alignment horizontal="center" wrapText="1"/>
    </xf>
    <xf numFmtId="0" fontId="10" fillId="0" borderId="3" xfId="0" applyFont="1" applyFill="1" applyBorder="1" applyAlignment="1">
      <alignment horizontal="center" wrapText="1"/>
    </xf>
    <xf numFmtId="0" fontId="10" fillId="0" borderId="13" xfId="0" applyFont="1" applyFill="1" applyBorder="1" applyAlignment="1">
      <alignment horizontal="center" wrapText="1"/>
    </xf>
    <xf numFmtId="0" fontId="10" fillId="0" borderId="17" xfId="0" applyFont="1" applyFill="1" applyBorder="1" applyAlignment="1">
      <alignment horizontal="center" wrapText="1"/>
    </xf>
    <xf numFmtId="0" fontId="10" fillId="0" borderId="0" xfId="0" applyFont="1" applyFill="1" applyBorder="1" applyAlignment="1">
      <alignment horizontal="center" wrapText="1"/>
    </xf>
    <xf numFmtId="0" fontId="10" fillId="0" borderId="18" xfId="0" applyFont="1" applyFill="1" applyBorder="1" applyAlignment="1">
      <alignment horizontal="center" wrapText="1"/>
    </xf>
    <xf numFmtId="0" fontId="10" fillId="0" borderId="19" xfId="0" applyFont="1" applyFill="1" applyBorder="1" applyAlignment="1">
      <alignment horizontal="center" wrapText="1"/>
    </xf>
    <xf numFmtId="0" fontId="10" fillId="0" borderId="1" xfId="0" applyFont="1" applyFill="1" applyBorder="1" applyAlignment="1">
      <alignment horizontal="center" wrapText="1"/>
    </xf>
    <xf numFmtId="0" fontId="10" fillId="0" borderId="20" xfId="0" applyFont="1" applyFill="1" applyBorder="1" applyAlignment="1">
      <alignment horizontal="center" wrapText="1"/>
    </xf>
    <xf numFmtId="3" fontId="12" fillId="0" borderId="2" xfId="3" applyNumberFormat="1" applyFont="1" applyFill="1" applyBorder="1" applyAlignment="1">
      <alignment horizontal="center" vertical="center" wrapText="1"/>
    </xf>
    <xf numFmtId="3" fontId="12" fillId="0" borderId="5" xfId="3" applyNumberFormat="1" applyFont="1" applyFill="1" applyBorder="1" applyAlignment="1">
      <alignment horizontal="center" vertical="center" wrapText="1"/>
    </xf>
    <xf numFmtId="3" fontId="12" fillId="0" borderId="6" xfId="3" applyNumberFormat="1" applyFont="1" applyFill="1" applyBorder="1" applyAlignment="1">
      <alignment horizontal="center" vertical="center" wrapText="1"/>
    </xf>
    <xf numFmtId="0" fontId="10" fillId="0" borderId="4" xfId="0" applyFont="1" applyFill="1" applyBorder="1" applyAlignment="1">
      <alignment horizontal="center" vertical="center"/>
    </xf>
    <xf numFmtId="3" fontId="10" fillId="0" borderId="4" xfId="3" applyNumberFormat="1" applyFont="1" applyFill="1" applyBorder="1" applyAlignment="1">
      <alignment horizontal="center" vertical="center" wrapText="1"/>
    </xf>
    <xf numFmtId="174" fontId="16" fillId="0" borderId="4" xfId="2" applyNumberFormat="1" applyFont="1" applyFill="1" applyBorder="1" applyAlignment="1">
      <alignment horizontal="center" vertical="center" wrapText="1"/>
    </xf>
    <xf numFmtId="172" fontId="15" fillId="0" borderId="4" xfId="4" applyNumberFormat="1" applyFont="1" applyFill="1" applyBorder="1" applyAlignment="1">
      <alignment horizontal="center" vertical="center" wrapText="1"/>
    </xf>
    <xf numFmtId="172" fontId="28" fillId="0" borderId="24" xfId="1" applyNumberFormat="1" applyFont="1" applyFill="1" applyBorder="1" applyAlignment="1">
      <alignment horizontal="center" vertical="center" wrapText="1"/>
    </xf>
    <xf numFmtId="172" fontId="28" fillId="0" borderId="10" xfId="1" applyNumberFormat="1" applyFont="1" applyFill="1" applyBorder="1" applyAlignment="1">
      <alignment horizontal="center" vertical="center" wrapText="1"/>
    </xf>
    <xf numFmtId="1" fontId="3" fillId="0" borderId="0" xfId="3" applyNumberFormat="1" applyFont="1" applyFill="1" applyAlignment="1">
      <alignment horizontal="center" vertical="center" wrapText="1"/>
    </xf>
    <xf numFmtId="0" fontId="67" fillId="0" borderId="0" xfId="0" applyFont="1" applyAlignment="1">
      <alignment horizontal="center" vertical="center" wrapText="1"/>
    </xf>
    <xf numFmtId="0" fontId="81" fillId="0" borderId="4" xfId="0" applyFont="1" applyBorder="1" applyAlignment="1">
      <alignment horizontal="center" vertical="center" wrapText="1"/>
    </xf>
    <xf numFmtId="0" fontId="62" fillId="0" borderId="0" xfId="0" applyFont="1" applyBorder="1" applyAlignment="1">
      <alignment horizontal="center" vertical="center" wrapText="1"/>
    </xf>
    <xf numFmtId="0" fontId="66" fillId="0" borderId="0" xfId="0" applyFont="1" applyAlignment="1">
      <alignment horizontal="right" vertical="center" wrapText="1"/>
    </xf>
    <xf numFmtId="0" fontId="63" fillId="0" borderId="0" xfId="0" applyFont="1" applyAlignment="1">
      <alignment horizontal="center" vertical="center" wrapText="1"/>
    </xf>
    <xf numFmtId="0" fontId="67" fillId="0" borderId="1" xfId="0" applyFont="1" applyBorder="1" applyAlignment="1">
      <alignment horizontal="right" vertical="center" wrapText="1"/>
    </xf>
    <xf numFmtId="0" fontId="81" fillId="0" borderId="14" xfId="0" applyFont="1" applyBorder="1" applyAlignment="1">
      <alignment horizontal="center" vertical="center" wrapText="1"/>
    </xf>
    <xf numFmtId="0" fontId="81" fillId="0" borderId="16" xfId="0" applyFont="1" applyBorder="1" applyAlignment="1">
      <alignment horizontal="center" vertical="center" wrapText="1"/>
    </xf>
    <xf numFmtId="0" fontId="9" fillId="0" borderId="0" xfId="0" applyFont="1" applyFill="1" applyAlignment="1">
      <alignment horizontal="center"/>
    </xf>
    <xf numFmtId="172" fontId="12" fillId="0" borderId="4" xfId="0" applyNumberFormat="1" applyFont="1" applyFill="1" applyBorder="1" applyAlignment="1">
      <alignment horizontal="center" vertical="center"/>
    </xf>
    <xf numFmtId="0" fontId="12" fillId="0" borderId="4" xfId="0" applyFont="1" applyFill="1" applyBorder="1" applyAlignment="1">
      <alignment horizontal="center" wrapText="1"/>
    </xf>
    <xf numFmtId="174" fontId="31" fillId="0" borderId="4" xfId="2" applyNumberFormat="1" applyFont="1" applyFill="1" applyBorder="1" applyAlignment="1">
      <alignment horizontal="center" vertical="center" wrapText="1"/>
    </xf>
    <xf numFmtId="0" fontId="9" fillId="0" borderId="0" xfId="0" applyFont="1" applyFill="1" applyAlignment="1">
      <alignment horizontal="center" vertical="center"/>
    </xf>
    <xf numFmtId="0" fontId="11" fillId="0" borderId="0" xfId="0" applyFont="1" applyFill="1" applyAlignment="1">
      <alignment horizontal="center"/>
    </xf>
    <xf numFmtId="0" fontId="11" fillId="0" borderId="1" xfId="0" applyFont="1" applyFill="1" applyBorder="1" applyAlignment="1">
      <alignment horizontal="right"/>
    </xf>
    <xf numFmtId="3" fontId="12" fillId="0" borderId="14" xfId="3" applyNumberFormat="1" applyFont="1" applyFill="1" applyBorder="1" applyAlignment="1">
      <alignment horizontal="center" vertical="center" wrapText="1"/>
    </xf>
    <xf numFmtId="3" fontId="12" fillId="0" borderId="15" xfId="3" applyNumberFormat="1" applyFont="1" applyFill="1" applyBorder="1" applyAlignment="1">
      <alignment horizontal="center" vertical="center" wrapText="1"/>
    </xf>
    <xf numFmtId="3" fontId="12" fillId="0" borderId="16" xfId="3" applyNumberFormat="1" applyFont="1" applyFill="1" applyBorder="1" applyAlignment="1">
      <alignment horizontal="center" vertical="center" wrapText="1"/>
    </xf>
    <xf numFmtId="1" fontId="9" fillId="0" borderId="0" xfId="3" applyNumberFormat="1" applyFont="1" applyFill="1" applyBorder="1" applyAlignment="1">
      <alignment horizontal="center" vertical="center" wrapText="1"/>
    </xf>
    <xf numFmtId="3" fontId="59" fillId="0" borderId="4" xfId="3" applyNumberFormat="1" applyFont="1" applyFill="1" applyBorder="1" applyAlignment="1">
      <alignment horizontal="center" vertical="center" wrapText="1"/>
    </xf>
    <xf numFmtId="3" fontId="28" fillId="0" borderId="4" xfId="3" applyNumberFormat="1" applyFont="1" applyFill="1" applyBorder="1" applyAlignment="1">
      <alignment horizontal="center" vertical="center" wrapText="1"/>
    </xf>
    <xf numFmtId="3" fontId="59" fillId="0" borderId="14" xfId="3" applyNumberFormat="1" applyFont="1" applyFill="1" applyBorder="1" applyAlignment="1">
      <alignment horizontal="center" vertical="center" wrapText="1"/>
    </xf>
    <xf numFmtId="3" fontId="59" fillId="0" borderId="15" xfId="3" applyNumberFormat="1" applyFont="1" applyFill="1" applyBorder="1" applyAlignment="1">
      <alignment horizontal="center" vertical="center" wrapText="1"/>
    </xf>
    <xf numFmtId="3" fontId="59" fillId="0" borderId="16" xfId="3" applyNumberFormat="1" applyFont="1" applyFill="1" applyBorder="1" applyAlignment="1">
      <alignment horizontal="center" vertical="center" wrapText="1"/>
    </xf>
    <xf numFmtId="3" fontId="59" fillId="0" borderId="12" xfId="3" applyNumberFormat="1" applyFont="1" applyFill="1" applyBorder="1" applyAlignment="1">
      <alignment horizontal="center" vertical="center" wrapText="1"/>
    </xf>
    <xf numFmtId="3" fontId="59" fillId="0" borderId="3" xfId="3" applyNumberFormat="1" applyFont="1" applyFill="1" applyBorder="1" applyAlignment="1">
      <alignment horizontal="center" vertical="center" wrapText="1"/>
    </xf>
    <xf numFmtId="3" fontId="59" fillId="0" borderId="13" xfId="3" applyNumberFormat="1" applyFont="1" applyFill="1" applyBorder="1" applyAlignment="1">
      <alignment horizontal="center" vertical="center" wrapText="1"/>
    </xf>
    <xf numFmtId="3" fontId="59" fillId="0" borderId="19" xfId="3" applyNumberFormat="1" applyFont="1" applyFill="1" applyBorder="1" applyAlignment="1">
      <alignment horizontal="center" vertical="center" wrapText="1"/>
    </xf>
    <xf numFmtId="3" fontId="59" fillId="0" borderId="1" xfId="3" applyNumberFormat="1" applyFont="1" applyFill="1" applyBorder="1" applyAlignment="1">
      <alignment horizontal="center" vertical="center" wrapText="1"/>
    </xf>
    <xf numFmtId="3" fontId="59" fillId="0" borderId="20" xfId="3" applyNumberFormat="1" applyFont="1" applyFill="1" applyBorder="1" applyAlignment="1">
      <alignment horizontal="center" vertical="center" wrapText="1"/>
    </xf>
    <xf numFmtId="3" fontId="61" fillId="0" borderId="14" xfId="3" applyNumberFormat="1" applyFont="1" applyFill="1" applyBorder="1" applyAlignment="1">
      <alignment horizontal="center" vertical="center" wrapText="1"/>
    </xf>
    <xf numFmtId="3" fontId="61" fillId="0" borderId="15" xfId="3" applyNumberFormat="1" applyFont="1" applyFill="1" applyBorder="1" applyAlignment="1">
      <alignment horizontal="center" vertical="center" wrapText="1"/>
    </xf>
    <xf numFmtId="3" fontId="61" fillId="0" borderId="16" xfId="3" applyNumberFormat="1" applyFont="1" applyFill="1" applyBorder="1" applyAlignment="1">
      <alignment horizontal="center" vertical="center" wrapText="1"/>
    </xf>
    <xf numFmtId="3" fontId="61" fillId="0" borderId="4" xfId="3" applyNumberFormat="1" applyFont="1" applyFill="1" applyBorder="1" applyAlignment="1">
      <alignment horizontal="left" vertical="center" wrapText="1"/>
    </xf>
    <xf numFmtId="1" fontId="11" fillId="0" borderId="0" xfId="3" applyNumberFormat="1" applyFont="1" applyFill="1" applyBorder="1" applyAlignment="1">
      <alignment horizontal="center" vertical="center" wrapText="1"/>
    </xf>
    <xf numFmtId="1" fontId="11" fillId="0" borderId="1" xfId="3" applyNumberFormat="1" applyFont="1" applyFill="1" applyBorder="1" applyAlignment="1">
      <alignment horizontal="center" vertical="center" wrapText="1"/>
    </xf>
    <xf numFmtId="3" fontId="59" fillId="0" borderId="2" xfId="3" applyNumberFormat="1" applyFont="1" applyFill="1" applyBorder="1" applyAlignment="1">
      <alignment horizontal="center" vertical="center" wrapText="1"/>
    </xf>
    <xf numFmtId="3" fontId="59" fillId="0" borderId="5" xfId="3" applyNumberFormat="1" applyFont="1" applyFill="1" applyBorder="1" applyAlignment="1">
      <alignment horizontal="center" vertical="center" wrapText="1"/>
    </xf>
    <xf numFmtId="3" fontId="59" fillId="0" borderId="6" xfId="3" applyNumberFormat="1" applyFont="1" applyFill="1" applyBorder="1" applyAlignment="1">
      <alignment horizontal="center" vertical="center" wrapText="1"/>
    </xf>
    <xf numFmtId="1" fontId="11" fillId="0" borderId="1" xfId="0" applyNumberFormat="1" applyFont="1" applyFill="1" applyBorder="1" applyAlignment="1">
      <alignment horizontal="right" vertical="center" wrapText="1"/>
    </xf>
    <xf numFmtId="3" fontId="8" fillId="0" borderId="4" xfId="0" applyNumberFormat="1" applyFont="1" applyFill="1" applyBorder="1" applyAlignment="1">
      <alignment horizontal="center" vertical="center" wrapText="1"/>
    </xf>
    <xf numFmtId="170" fontId="12" fillId="0" borderId="3"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4" fillId="0" borderId="0" xfId="0" applyNumberFormat="1" applyFont="1" applyFill="1" applyAlignment="1">
      <alignment horizontal="left" vertical="center"/>
    </xf>
    <xf numFmtId="49" fontId="32" fillId="0" borderId="0" xfId="0" applyNumberFormat="1" applyFont="1" applyFill="1" applyAlignment="1">
      <alignment horizontal="right" vertical="center"/>
    </xf>
    <xf numFmtId="1" fontId="3"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1" fontId="4" fillId="0" borderId="1" xfId="0" applyNumberFormat="1" applyFont="1" applyFill="1" applyBorder="1" applyAlignment="1">
      <alignment horizontal="right" vertical="center" wrapText="1"/>
    </xf>
    <xf numFmtId="3" fontId="12" fillId="0" borderId="4" xfId="0" applyNumberFormat="1" applyFont="1" applyFill="1" applyBorder="1" applyAlignment="1">
      <alignment horizontal="center" vertical="center" wrapText="1"/>
    </xf>
    <xf numFmtId="170" fontId="5" fillId="0" borderId="3" xfId="0" applyNumberFormat="1"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 fillId="0" borderId="0" xfId="0" applyNumberFormat="1" applyFont="1" applyFill="1" applyAlignment="1">
      <alignment horizontal="right"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172" fontId="19" fillId="0" borderId="4" xfId="10" applyNumberFormat="1" applyFont="1" applyFill="1" applyBorder="1" applyAlignment="1">
      <alignment horizontal="center" vertical="center"/>
    </xf>
    <xf numFmtId="172" fontId="19" fillId="0" borderId="4" xfId="10" applyNumberFormat="1" applyFont="1" applyFill="1" applyBorder="1" applyAlignment="1">
      <alignment horizontal="center" vertical="center" wrapText="1"/>
    </xf>
    <xf numFmtId="1" fontId="3" fillId="0" borderId="0" xfId="3" applyNumberFormat="1" applyFont="1" applyFill="1" applyAlignment="1">
      <alignment horizontal="center" vertical="center"/>
    </xf>
    <xf numFmtId="0" fontId="6" fillId="0" borderId="0" xfId="0" applyFont="1" applyFill="1" applyAlignment="1">
      <alignment horizontal="center" vertical="center" wrapText="1"/>
    </xf>
    <xf numFmtId="0" fontId="19" fillId="0"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3" fontId="19" fillId="0" borderId="4" xfId="3" applyNumberFormat="1" applyFont="1" applyFill="1" applyBorder="1" applyAlignment="1">
      <alignment horizontal="center" vertical="center" wrapText="1"/>
    </xf>
    <xf numFmtId="1" fontId="3" fillId="0" borderId="11" xfId="3" applyNumberFormat="1" applyFont="1" applyFill="1" applyBorder="1" applyAlignment="1">
      <alignment horizontal="center" vertical="center"/>
    </xf>
    <xf numFmtId="0" fontId="15" fillId="0" borderId="4" xfId="0" applyFont="1" applyFill="1" applyBorder="1" applyAlignment="1">
      <alignment horizontal="center"/>
    </xf>
    <xf numFmtId="1" fontId="9" fillId="0" borderId="0" xfId="14" applyNumberFormat="1" applyFont="1" applyFill="1" applyAlignment="1">
      <alignment horizontal="center" vertical="center"/>
    </xf>
    <xf numFmtId="1" fontId="9" fillId="0" borderId="0" xfId="14" applyNumberFormat="1" applyFont="1" applyFill="1" applyAlignment="1">
      <alignment horizontal="center" vertical="center" wrapText="1"/>
    </xf>
    <xf numFmtId="1" fontId="11" fillId="0" borderId="0" xfId="14" applyNumberFormat="1" applyFont="1" applyFill="1" applyAlignment="1">
      <alignment horizontal="center" vertical="center" wrapText="1"/>
    </xf>
    <xf numFmtId="1" fontId="11" fillId="0" borderId="0" xfId="14" applyNumberFormat="1" applyFont="1" applyFill="1" applyBorder="1" applyAlignment="1">
      <alignment horizontal="right" vertical="center"/>
    </xf>
    <xf numFmtId="0" fontId="40" fillId="0" borderId="4" xfId="0" applyFont="1" applyFill="1" applyBorder="1" applyAlignment="1">
      <alignment horizontal="center" vertical="center" wrapText="1"/>
    </xf>
    <xf numFmtId="49" fontId="12" fillId="0" borderId="4" xfId="14" applyNumberFormat="1" applyFont="1" applyFill="1" applyBorder="1" applyAlignment="1">
      <alignment horizontal="center" vertical="center" wrapText="1"/>
    </xf>
    <xf numFmtId="49" fontId="12" fillId="0" borderId="2" xfId="14" applyNumberFormat="1" applyFont="1" applyFill="1" applyBorder="1" applyAlignment="1">
      <alignment horizontal="center" vertical="center" wrapText="1"/>
    </xf>
    <xf numFmtId="49" fontId="12" fillId="0" borderId="5" xfId="14" applyNumberFormat="1" applyFont="1" applyFill="1" applyBorder="1" applyAlignment="1">
      <alignment horizontal="center" vertical="center" wrapText="1"/>
    </xf>
    <xf numFmtId="49" fontId="12" fillId="0" borderId="6" xfId="14" applyNumberFormat="1" applyFont="1" applyFill="1" applyBorder="1" applyAlignment="1">
      <alignment horizontal="center" vertical="center" wrapText="1"/>
    </xf>
    <xf numFmtId="3" fontId="12" fillId="0" borderId="4" xfId="15" applyNumberFormat="1" applyFont="1" applyFill="1" applyBorder="1" applyAlignment="1">
      <alignment horizontal="center" vertical="center" wrapText="1"/>
    </xf>
    <xf numFmtId="2" fontId="12" fillId="0" borderId="4" xfId="15" applyNumberFormat="1" applyFont="1" applyFill="1" applyBorder="1" applyAlignment="1">
      <alignment horizontal="center" vertical="center" wrapText="1"/>
    </xf>
    <xf numFmtId="2" fontId="12" fillId="0" borderId="12" xfId="15" applyNumberFormat="1" applyFont="1" applyFill="1" applyBorder="1" applyAlignment="1">
      <alignment horizontal="center" vertical="center" wrapText="1"/>
    </xf>
    <xf numFmtId="2" fontId="12" fillId="0" borderId="13" xfId="15" applyNumberFormat="1" applyFont="1" applyFill="1" applyBorder="1" applyAlignment="1">
      <alignment horizontal="center" vertical="center" wrapText="1"/>
    </xf>
    <xf numFmtId="2" fontId="12" fillId="0" borderId="17" xfId="15" applyNumberFormat="1" applyFont="1" applyFill="1" applyBorder="1" applyAlignment="1">
      <alignment horizontal="center" vertical="center" wrapText="1"/>
    </xf>
    <xf numFmtId="2" fontId="12" fillId="0" borderId="18" xfId="15" applyNumberFormat="1" applyFont="1" applyFill="1" applyBorder="1" applyAlignment="1">
      <alignment horizontal="center" vertical="center" wrapText="1"/>
    </xf>
    <xf numFmtId="2" fontId="12" fillId="0" borderId="19" xfId="15" applyNumberFormat="1" applyFont="1" applyFill="1" applyBorder="1" applyAlignment="1">
      <alignment horizontal="center" vertical="center" wrapText="1"/>
    </xf>
    <xf numFmtId="2" fontId="12" fillId="0" borderId="20" xfId="15" applyNumberFormat="1" applyFont="1" applyFill="1" applyBorder="1" applyAlignment="1">
      <alignment horizontal="center" vertical="center" wrapText="1"/>
    </xf>
    <xf numFmtId="1" fontId="12" fillId="0" borderId="14" xfId="14" applyNumberFormat="1" applyFont="1" applyFill="1" applyBorder="1" applyAlignment="1">
      <alignment horizontal="center" vertical="center"/>
    </xf>
    <xf numFmtId="1" fontId="12" fillId="0" borderId="15" xfId="14" applyNumberFormat="1" applyFont="1" applyFill="1" applyBorder="1" applyAlignment="1">
      <alignment horizontal="center" vertical="center"/>
    </xf>
    <xf numFmtId="1" fontId="12" fillId="0" borderId="16" xfId="14" applyNumberFormat="1" applyFont="1" applyFill="1" applyBorder="1" applyAlignment="1">
      <alignment horizontal="center" vertical="center"/>
    </xf>
    <xf numFmtId="1" fontId="31" fillId="0" borderId="4" xfId="14" applyNumberFormat="1" applyFont="1" applyFill="1" applyBorder="1" applyAlignment="1">
      <alignment horizontal="center" vertical="center"/>
    </xf>
    <xf numFmtId="2" fontId="12" fillId="0" borderId="2" xfId="15" applyNumberFormat="1" applyFont="1" applyFill="1" applyBorder="1" applyAlignment="1">
      <alignment horizontal="center" vertical="center" wrapText="1"/>
    </xf>
    <xf numFmtId="2" fontId="12" fillId="0" borderId="5" xfId="15" applyNumberFormat="1" applyFont="1" applyFill="1" applyBorder="1" applyAlignment="1">
      <alignment horizontal="center" vertical="center" wrapText="1"/>
    </xf>
    <xf numFmtId="2" fontId="12" fillId="0" borderId="6" xfId="15" applyNumberFormat="1" applyFont="1" applyFill="1" applyBorder="1" applyAlignment="1">
      <alignment horizontal="center" vertical="center" wrapText="1"/>
    </xf>
    <xf numFmtId="49" fontId="12" fillId="0" borderId="2" xfId="15" applyNumberFormat="1" applyFont="1" applyFill="1" applyBorder="1" applyAlignment="1">
      <alignment horizontal="center" vertical="center" wrapText="1"/>
    </xf>
    <xf numFmtId="49" fontId="12" fillId="0" borderId="5" xfId="15" applyNumberFormat="1" applyFont="1" applyFill="1" applyBorder="1" applyAlignment="1">
      <alignment horizontal="center" vertical="center" wrapText="1"/>
    </xf>
    <xf numFmtId="49" fontId="12" fillId="0" borderId="6" xfId="15" applyNumberFormat="1" applyFont="1" applyFill="1" applyBorder="1" applyAlignment="1">
      <alignment horizontal="center" vertical="center" wrapText="1"/>
    </xf>
    <xf numFmtId="49" fontId="12" fillId="0" borderId="4" xfId="15" applyNumberFormat="1" applyFont="1" applyFill="1" applyBorder="1" applyAlignment="1">
      <alignment horizontal="center" vertical="center" wrapText="1"/>
    </xf>
    <xf numFmtId="3" fontId="12" fillId="0" borderId="4" xfId="14" applyNumberFormat="1" applyFont="1" applyFill="1" applyBorder="1" applyAlignment="1">
      <alignment horizontal="center" vertical="center" wrapText="1"/>
    </xf>
    <xf numFmtId="49" fontId="14" fillId="0" borderId="4" xfId="15" applyNumberFormat="1" applyFont="1" applyFill="1" applyBorder="1" applyAlignment="1">
      <alignment horizontal="center" vertical="center" wrapText="1"/>
    </xf>
    <xf numFmtId="3" fontId="31" fillId="0" borderId="4" xfId="15" applyNumberFormat="1" applyFont="1" applyFill="1" applyBorder="1" applyAlignment="1">
      <alignment horizontal="center" vertical="center" wrapText="1"/>
    </xf>
    <xf numFmtId="0" fontId="0" fillId="0" borderId="0" xfId="0" applyAlignment="1">
      <alignment horizontal="center"/>
    </xf>
    <xf numFmtId="0" fontId="31" fillId="0" borderId="1" xfId="0" applyFont="1" applyFill="1" applyBorder="1" applyAlignment="1">
      <alignment horizontal="right"/>
    </xf>
    <xf numFmtId="3" fontId="8" fillId="0" borderId="4" xfId="3" applyNumberFormat="1" applyFont="1" applyFill="1" applyBorder="1" applyAlignment="1">
      <alignment horizontal="center" vertical="center" wrapText="1"/>
    </xf>
    <xf numFmtId="3" fontId="8" fillId="0" borderId="12" xfId="3" applyNumberFormat="1" applyFont="1" applyFill="1" applyBorder="1" applyAlignment="1">
      <alignment horizontal="center" vertical="center" wrapText="1"/>
    </xf>
    <xf numFmtId="3" fontId="8" fillId="0" borderId="3" xfId="3" applyNumberFormat="1" applyFont="1" applyFill="1" applyBorder="1" applyAlignment="1">
      <alignment horizontal="center" vertical="center" wrapText="1"/>
    </xf>
    <xf numFmtId="3" fontId="8" fillId="0" borderId="19" xfId="3" applyNumberFormat="1" applyFont="1" applyFill="1" applyBorder="1" applyAlignment="1">
      <alignment horizontal="center" vertical="center" wrapText="1"/>
    </xf>
    <xf numFmtId="3" fontId="8" fillId="0" borderId="1" xfId="3" applyNumberFormat="1" applyFont="1" applyFill="1" applyBorder="1" applyAlignment="1">
      <alignment horizontal="center" vertical="center" wrapText="1"/>
    </xf>
    <xf numFmtId="3" fontId="8" fillId="0" borderId="2" xfId="3" applyNumberFormat="1" applyFont="1" applyFill="1" applyBorder="1" applyAlignment="1">
      <alignment horizontal="center" vertical="center" wrapText="1"/>
    </xf>
    <xf numFmtId="3" fontId="8" fillId="0" borderId="5" xfId="3" applyNumberFormat="1" applyFont="1" applyFill="1" applyBorder="1" applyAlignment="1">
      <alignment horizontal="center" vertical="center" wrapText="1"/>
    </xf>
    <xf numFmtId="3" fontId="8" fillId="0" borderId="6" xfId="3" applyNumberFormat="1" applyFont="1" applyFill="1" applyBorder="1" applyAlignment="1">
      <alignment horizontal="center" vertical="center" wrapText="1"/>
    </xf>
    <xf numFmtId="3" fontId="82" fillId="0" borderId="4" xfId="3" applyNumberFormat="1" applyFont="1" applyFill="1" applyBorder="1" applyAlignment="1">
      <alignment horizontal="left" vertical="center" wrapText="1"/>
    </xf>
    <xf numFmtId="3" fontId="8" fillId="0" borderId="14" xfId="3" applyNumberFormat="1" applyFont="1" applyFill="1" applyBorder="1" applyAlignment="1">
      <alignment horizontal="center" vertical="center" wrapText="1"/>
    </xf>
    <xf numFmtId="3" fontId="8" fillId="0" borderId="15" xfId="3" applyNumberFormat="1" applyFont="1" applyFill="1" applyBorder="1" applyAlignment="1">
      <alignment horizontal="center" vertical="center" wrapText="1"/>
    </xf>
    <xf numFmtId="3" fontId="8" fillId="0" borderId="16" xfId="3" applyNumberFormat="1" applyFont="1" applyFill="1" applyBorder="1" applyAlignment="1">
      <alignment horizontal="center" vertical="center" wrapText="1"/>
    </xf>
    <xf numFmtId="1" fontId="9" fillId="0" borderId="0" xfId="3" applyNumberFormat="1" applyFont="1" applyFill="1" applyAlignment="1">
      <alignment horizontal="center" vertical="center" wrapText="1"/>
    </xf>
    <xf numFmtId="1" fontId="11" fillId="0" borderId="0" xfId="3" applyNumberFormat="1" applyFont="1" applyFill="1" applyAlignment="1">
      <alignment horizontal="center" vertical="center" wrapText="1"/>
    </xf>
    <xf numFmtId="1" fontId="11" fillId="0" borderId="1" xfId="3" applyNumberFormat="1" applyFont="1" applyFill="1" applyBorder="1" applyAlignment="1">
      <alignment horizontal="right" vertical="center"/>
    </xf>
    <xf numFmtId="1" fontId="93" fillId="0" borderId="0" xfId="3" applyNumberFormat="1" applyFont="1" applyFill="1" applyAlignment="1">
      <alignment horizontal="right" vertical="center"/>
    </xf>
    <xf numFmtId="1" fontId="92" fillId="0" borderId="0" xfId="3" applyNumberFormat="1" applyFont="1" applyFill="1" applyAlignment="1">
      <alignment horizontal="center" vertical="center" wrapText="1"/>
    </xf>
    <xf numFmtId="1" fontId="91" fillId="0" borderId="1" xfId="3" applyNumberFormat="1" applyFont="1" applyFill="1" applyBorder="1" applyAlignment="1">
      <alignment horizontal="right" vertical="center"/>
    </xf>
    <xf numFmtId="3" fontId="5" fillId="0" borderId="2" xfId="3" applyNumberFormat="1" applyFont="1" applyFill="1" applyBorder="1" applyAlignment="1">
      <alignment horizontal="center" vertical="center" wrapText="1"/>
    </xf>
    <xf numFmtId="3" fontId="5" fillId="0" borderId="5" xfId="3" applyNumberFormat="1" applyFont="1" applyFill="1" applyBorder="1" applyAlignment="1">
      <alignment horizontal="center" vertical="center" wrapText="1"/>
    </xf>
    <xf numFmtId="3" fontId="5" fillId="0" borderId="6" xfId="3" applyNumberFormat="1" applyFont="1" applyFill="1" applyBorder="1" applyAlignment="1">
      <alignment horizontal="center" vertical="center" wrapText="1"/>
    </xf>
    <xf numFmtId="3" fontId="5" fillId="0" borderId="4" xfId="3" applyNumberFormat="1" applyFont="1" applyFill="1" applyBorder="1" applyAlignment="1">
      <alignment horizontal="center" vertical="center" wrapText="1"/>
    </xf>
    <xf numFmtId="3" fontId="5" fillId="0" borderId="12" xfId="3" applyNumberFormat="1" applyFont="1" applyFill="1" applyBorder="1" applyAlignment="1">
      <alignment horizontal="center" vertical="center" wrapText="1"/>
    </xf>
    <xf numFmtId="3" fontId="5" fillId="0" borderId="3" xfId="3" applyNumberFormat="1" applyFont="1" applyFill="1" applyBorder="1" applyAlignment="1">
      <alignment horizontal="center" vertical="center" wrapText="1"/>
    </xf>
    <xf numFmtId="3" fontId="5" fillId="0" borderId="19" xfId="3"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wrapText="1"/>
    </xf>
    <xf numFmtId="3" fontId="4" fillId="0" borderId="4" xfId="3" applyNumberFormat="1" applyFont="1" applyFill="1" applyBorder="1" applyAlignment="1">
      <alignment horizontal="left" vertical="center" wrapText="1"/>
    </xf>
    <xf numFmtId="1" fontId="91" fillId="0" borderId="0" xfId="3" applyNumberFormat="1" applyFont="1" applyFill="1" applyAlignment="1">
      <alignment horizontal="center" vertical="center" wrapText="1"/>
    </xf>
    <xf numFmtId="3" fontId="5" fillId="0" borderId="14" xfId="3" applyNumberFormat="1" applyFont="1" applyFill="1" applyBorder="1" applyAlignment="1">
      <alignment horizontal="center" vertical="center" wrapText="1"/>
    </xf>
    <xf numFmtId="3" fontId="5" fillId="0" borderId="15" xfId="3" applyNumberFormat="1" applyFont="1" applyFill="1" applyBorder="1" applyAlignment="1">
      <alignment horizontal="center" vertical="center" wrapText="1"/>
    </xf>
    <xf numFmtId="3" fontId="5" fillId="0" borderId="16" xfId="3" applyNumberFormat="1" applyFont="1" applyFill="1" applyBorder="1" applyAlignment="1">
      <alignment horizontal="center" vertical="center" wrapText="1"/>
    </xf>
    <xf numFmtId="0" fontId="72" fillId="0" borderId="4" xfId="0" applyFont="1" applyBorder="1" applyAlignment="1">
      <alignment horizontal="center" vertical="center" wrapText="1"/>
    </xf>
    <xf numFmtId="0" fontId="76" fillId="0" borderId="0" xfId="0" applyFont="1" applyAlignment="1">
      <alignment horizontal="center" vertical="center" wrapText="1"/>
    </xf>
    <xf numFmtId="0" fontId="62" fillId="0" borderId="4" xfId="0" applyFont="1" applyBorder="1" applyAlignment="1">
      <alignment horizontal="center" vertical="center" wrapText="1"/>
    </xf>
    <xf numFmtId="0" fontId="85" fillId="0" borderId="4"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4" xfId="35" applyFont="1" applyFill="1" applyBorder="1" applyAlignment="1">
      <alignment horizontal="center" vertical="center" wrapText="1"/>
    </xf>
    <xf numFmtId="0" fontId="86" fillId="0" borderId="2" xfId="35" applyFont="1" applyFill="1" applyBorder="1" applyAlignment="1">
      <alignment horizontal="center" vertical="center" wrapText="1"/>
    </xf>
    <xf numFmtId="0" fontId="86" fillId="0" borderId="2" xfId="0" applyFont="1" applyFill="1" applyBorder="1" applyAlignment="1">
      <alignment horizontal="center" vertical="center" wrapText="1"/>
    </xf>
    <xf numFmtId="0" fontId="84" fillId="0" borderId="0" xfId="0" applyFont="1" applyFill="1" applyAlignment="1">
      <alignment horizontal="center" vertical="center" wrapText="1"/>
    </xf>
    <xf numFmtId="3" fontId="82" fillId="0" borderId="0" xfId="0" applyNumberFormat="1" applyFont="1" applyFill="1" applyAlignment="1">
      <alignment horizontal="center" wrapText="1"/>
    </xf>
    <xf numFmtId="0" fontId="82" fillId="0" borderId="1" xfId="0" applyFont="1" applyFill="1" applyBorder="1" applyAlignment="1">
      <alignment horizontal="center"/>
    </xf>
    <xf numFmtId="0" fontId="10" fillId="0" borderId="2" xfId="0" applyFont="1" applyFill="1" applyBorder="1" applyAlignment="1">
      <alignment horizontal="center" vertical="center"/>
    </xf>
  </cellXfs>
  <cellStyles count="2733">
    <cellStyle name="_x0001_" xfId="37"/>
    <cellStyle name="          _x000d__x000a_shell=progman.exe_x000d__x000a_m" xfId="38"/>
    <cellStyle name=" (2)" xfId="39"/>
    <cellStyle name="_x000d__x000a_JournalTemplate=C:\COMFO\CTALK\JOURSTD.TPL_x000d__x000a_LbStateAddress=3 3 0 251 1 89 2 311_x000d__x000a_LbStateJou" xfId="40"/>
    <cellStyle name="#,##0" xfId="41"/>
    <cellStyle name="." xfId="42"/>
    <cellStyle name=".d©y" xfId="43"/>
    <cellStyle name="??" xfId="44"/>
    <cellStyle name="?? [ - ??1" xfId="45"/>
    <cellStyle name="?? [ - ??2" xfId="46"/>
    <cellStyle name="?? [ - ??3" xfId="47"/>
    <cellStyle name="?? [ - ??4" xfId="48"/>
    <cellStyle name="?? [ - ??5" xfId="49"/>
    <cellStyle name="?? [ - ??6" xfId="50"/>
    <cellStyle name="?? [ - ??7" xfId="51"/>
    <cellStyle name="?? [ - ??8" xfId="52"/>
    <cellStyle name="?? [0.00]_        " xfId="53"/>
    <cellStyle name="?? [0]" xfId="54"/>
    <cellStyle name="?_x001d_??%U©÷u&amp;H©÷9_x0008_? s_x000a__x0007__x0001__x0001_" xfId="55"/>
    <cellStyle name="???? [0.00]_      " xfId="56"/>
    <cellStyle name="??????" xfId="57"/>
    <cellStyle name="????_      " xfId="58"/>
    <cellStyle name="???[0]_?? DI" xfId="59"/>
    <cellStyle name="???_?? DI" xfId="60"/>
    <cellStyle name="??[0]_BRE" xfId="61"/>
    <cellStyle name="??_      " xfId="62"/>
    <cellStyle name="??A? [0]_laroux_1_¢¬???¢â? " xfId="63"/>
    <cellStyle name="??A?_laroux_1_¢¬???¢â? " xfId="64"/>
    <cellStyle name="?¡±¢¥?_?¨ù??¢´¢¥_¢¬???¢â? " xfId="65"/>
    <cellStyle name="?ðÇ%U?&amp;H?_x0008_?s_x000a__x0007__x0001__x0001_" xfId="66"/>
    <cellStyle name="[0]_Chi phÝ kh¸c_V" xfId="67"/>
    <cellStyle name="_1 TONG HOP - CA NA" xfId="68"/>
    <cellStyle name="_8" xfId="69"/>
    <cellStyle name="_9" xfId="70"/>
    <cellStyle name="_Bang Chi tieu (2)" xfId="71"/>
    <cellStyle name="_BAO GIA NGAY 24-10-08 (co dam)" xfId="72"/>
    <cellStyle name="_x0001__bao_cao_CV3624_thang6-2011" xfId="73"/>
    <cellStyle name="_x0001__Bieu 1-5- (bao cao ngay 24-6-2011) cua NS cap huyen va CT MTQG(1)" xfId="74"/>
    <cellStyle name="_x0001__Bieu DM 2012" xfId="75"/>
    <cellStyle name="_x0001__Bieu kem theo BC_LD UBND tinh (T7-2011)" xfId="76"/>
    <cellStyle name="_Bieu tong hop nhu cau ung_Mien Trung" xfId="77"/>
    <cellStyle name="_Bieu tong hop nhu cau ung_Mien Trung_bao_cao_CV3624_thang6-2011" xfId="78"/>
    <cellStyle name="_Bieu tong hop nhu cau ung_Mien Trung_Bieu 1-5- (bao cao ngay 24-6-2011) cua NS cap huyen va CT MTQG(1)" xfId="79"/>
    <cellStyle name="_Bieu tong hop nhu cau ung_Mien Trung_Bieu DM 2012" xfId="80"/>
    <cellStyle name="_Bieu tong hop nhu cau ung_Mien Trung_Bieu4" xfId="81"/>
    <cellStyle name="_Bieu tong hop nhu cau ung_Mien Trung_Cong trinh mo moi nam 2011 (HOP NGAY 14.6.2011)" xfId="82"/>
    <cellStyle name="_Bieu tong hop nhu cau ung_Mien Trung_CÔNGVĂNĐẾN_NĂM2011" xfId="83"/>
    <cellStyle name="_Bieu tong hop nhu cau ung_Mien Trung_DM công trinh cat giam chuyen theo NQ83 (T6)" xfId="84"/>
    <cellStyle name="_Bieu tong hop nhu cau ung_Mien Trung_Nghị quyet  83" xfId="85"/>
    <cellStyle name="_Bieu tong hop nhu cau ung_Mien Trung_Nhu cau no tiep Nuoc sach(1)" xfId="86"/>
    <cellStyle name="_Bieu tong hop nhu cau ung_Mien Trung_Phan khai 25 ty.11.2010 (P.DN)" xfId="87"/>
    <cellStyle name="_Bieu tong hop nhu cau ung_Mien Trung_Sheet5" xfId="88"/>
    <cellStyle name="_Bieu tong hop nhu cau ung_Mien Trung_Tay Nguyen nhu cau du an KCM TPCP 2012 (7-2012)(1)" xfId="89"/>
    <cellStyle name="_Bieu tong hop nhu cau ung_Mien Trung_Tổng hợp_XDCB_năm_2011(triet Anh)" xfId="90"/>
    <cellStyle name="_Bieu ung von 2011 NSNN - TPCP vung DBSClong (10-6-2010)" xfId="91"/>
    <cellStyle name="_Bieu ung von 2011 NSNN - TPCP vung DBSClong (10-6-2010)_bao_cao_CV3624_thang6-2011" xfId="92"/>
    <cellStyle name="_Bieu ung von 2011 NSNN - TPCP vung DBSClong (10-6-2010)_Bieu 1-5- (bao cao ngay 24-6-2011) cua NS cap huyen va CT MTQG(1)" xfId="93"/>
    <cellStyle name="_Bieu ung von 2011 NSNN - TPCP vung DBSClong (10-6-2010)_Bieu DM 2012" xfId="94"/>
    <cellStyle name="_Bieu ung von 2011 NSNN - TPCP vung DBSClong (10-6-2010)_Bieu4" xfId="95"/>
    <cellStyle name="_Bieu ung von 2011 NSNN - TPCP vung DBSClong (10-6-2010)_Cong trinh mo moi nam 2011 (HOP NGAY 14.6.2011)" xfId="96"/>
    <cellStyle name="_Bieu ung von 2011 NSNN - TPCP vung DBSClong (10-6-2010)_CÔNGVĂNĐẾN_NĂM2011" xfId="97"/>
    <cellStyle name="_Bieu ung von 2011 NSNN - TPCP vung DBSClong (10-6-2010)_DM công trinh cat giam chuyen theo NQ83 (T6)" xfId="98"/>
    <cellStyle name="_Bieu ung von 2011 NSNN - TPCP vung DBSClong (10-6-2010)_Nghị quyet  83" xfId="99"/>
    <cellStyle name="_Bieu ung von 2011 NSNN - TPCP vung DBSClong (10-6-2010)_Nhu cau no tiep Nuoc sach(1)" xfId="100"/>
    <cellStyle name="_Bieu ung von 2011 NSNN - TPCP vung DBSClong (10-6-2010)_Phan khai 25 ty.11.2010 (P.DN)" xfId="101"/>
    <cellStyle name="_Bieu ung von 2011 NSNN - TPCP vung DBSClong (10-6-2010)_Sheet5" xfId="102"/>
    <cellStyle name="_Bieu ung von 2011 NSNN - TPCP vung DBSClong (10-6-2010)_Tay Nguyen nhu cau du an KCM TPCP 2012 (7-2012)(1)" xfId="103"/>
    <cellStyle name="_Bieu ung von 2011 NSNN - TPCP vung DBSClong (10-6-2010)_Tổng hợp_XDCB_năm_2011(triet Anh)" xfId="104"/>
    <cellStyle name="_x0001__Bieu4" xfId="105"/>
    <cellStyle name="_Book1" xfId="106"/>
    <cellStyle name="_Book1_1" xfId="107"/>
    <cellStyle name="_Book1_BC-QT-WB-dthao" xfId="108"/>
    <cellStyle name="_Book1_Bieu kem theo BC_LD UBND tinh (T7-2011)" xfId="109"/>
    <cellStyle name="_Book1_Book1" xfId="110"/>
    <cellStyle name="_Book1_Gia Lai nhu cau moi GTTL 2012 TPCP" xfId="111"/>
    <cellStyle name="_Book1_Kh ql62 (2010) 11-09" xfId="112"/>
    <cellStyle name="_Book1_khungxdkh2011" xfId="113"/>
    <cellStyle name="_Book1_Thop -XDCB-2011 - theo doi (a,Triet)" xfId="114"/>
    <cellStyle name="_C.cong+B.luong-Sanluong" xfId="115"/>
    <cellStyle name="_x0001__Cong trinh mo moi nam 2011 (HOP NGAY 14.6.2011)" xfId="116"/>
    <cellStyle name="_x0001__CÔNGVĂNĐẾN_NĂM2011" xfId="117"/>
    <cellStyle name="_x0001__DM công trinh cat giam chuyen theo NQ83 (T6)" xfId="118"/>
    <cellStyle name="_DO-D1500-KHONG CO TRONG DT" xfId="119"/>
    <cellStyle name="_DTDT BL-DL" xfId="120"/>
    <cellStyle name="_Du thau-Cty Anh Minh" xfId="121"/>
    <cellStyle name="_Duyet TK thay đôi" xfId="122"/>
    <cellStyle name="_GOITHAUSO2" xfId="124"/>
    <cellStyle name="_GOITHAUSO3" xfId="125"/>
    <cellStyle name="_GOITHAUSO4" xfId="126"/>
    <cellStyle name="_GTXD GOI 2" xfId="127"/>
    <cellStyle name="_GTXD GOI1" xfId="128"/>
    <cellStyle name="_GTXD GOI3" xfId="129"/>
    <cellStyle name="_Gui VU KH 5-5-09" xfId="130"/>
    <cellStyle name="_x0001__Gia Lai nhu cau moi GTTL 2012 TPCP" xfId="123"/>
    <cellStyle name="_HaHoa_TDT_DienCSang" xfId="131"/>
    <cellStyle name="_HaHoa19-5-07" xfId="132"/>
    <cellStyle name="_KT (2)" xfId="135"/>
    <cellStyle name="_KT (2)_1" xfId="136"/>
    <cellStyle name="_KT (2)_1_Bieu kem theo BC_LD UBND tinh (T7-2011)" xfId="137"/>
    <cellStyle name="_KT (2)_1_Book1" xfId="138"/>
    <cellStyle name="_KT (2)_1_Du thau-Cty Anh Minh" xfId="139"/>
    <cellStyle name="_KT (2)_1_Lora-tungchau" xfId="140"/>
    <cellStyle name="_KT (2)_1_Lora-tungchau_Bieu kem theo BC_LD UBND tinh (T7-2011)" xfId="141"/>
    <cellStyle name="_KT (2)_1_Lora-tungchau_Book1" xfId="142"/>
    <cellStyle name="_KT (2)_1_Lora-tungchau_Du thau-Cty Anh Minh" xfId="143"/>
    <cellStyle name="_KT (2)_1_Qt-HT3PQ1(CauKho)" xfId="144"/>
    <cellStyle name="_KT (2)_1_Qt-HT3PQ1(CauKho)_Book1" xfId="145"/>
    <cellStyle name="_KT (2)_1_quy luong con lai nam 2004" xfId="146"/>
    <cellStyle name="_KT (2)_1_Thop -XDCB-2011 - theo doi (a,Triet)" xfId="147"/>
    <cellStyle name="_KT (2)_2" xfId="148"/>
    <cellStyle name="_KT (2)_2_Book1" xfId="149"/>
    <cellStyle name="_KT (2)_2_DTDuong dong tien -sua tham tra 2009 - luong 650" xfId="150"/>
    <cellStyle name="_KT (2)_2_quy luong con lai nam 2004" xfId="151"/>
    <cellStyle name="_KT (2)_2_TG-TH" xfId="152"/>
    <cellStyle name="_KT (2)_2_TG-TH_BANG TONG HOP TINH HINH THANH QUYET TOAN (MOI I)" xfId="153"/>
    <cellStyle name="_KT (2)_2_TG-TH_BAO CAO KLCT PT2000" xfId="154"/>
    <cellStyle name="_KT (2)_2_TG-TH_BAO CAO PT2000" xfId="155"/>
    <cellStyle name="_KT (2)_2_TG-TH_BAO CAO PT2000_Book1" xfId="156"/>
    <cellStyle name="_KT (2)_2_TG-TH_Bao cao XDCB 2001 - T11 KH dieu chinh 20-11-THAI" xfId="157"/>
    <cellStyle name="_KT (2)_2_TG-TH_BAO GIA NGAY 24-10-08 (co dam)" xfId="158"/>
    <cellStyle name="_KT (2)_2_TG-TH_Bieu kem theo BC_LD UBND tinh (T7-2011)" xfId="159"/>
    <cellStyle name="_KT (2)_2_TG-TH_Book1" xfId="160"/>
    <cellStyle name="_KT (2)_2_TG-TH_Book1_1" xfId="161"/>
    <cellStyle name="_KT (2)_2_TG-TH_Book1_1_Bieu kem theo BC_LD UBND tinh (T7-2011)" xfId="162"/>
    <cellStyle name="_KT (2)_2_TG-TH_Book1_1_Gia Lai nhu cau moi GTTL 2012 TPCP" xfId="163"/>
    <cellStyle name="_KT (2)_2_TG-TH_Book1_1_khungxdkh2011" xfId="164"/>
    <cellStyle name="_KT (2)_2_TG-TH_Book1_1_Thop -XDCB-2011 - theo doi (a,Triet)" xfId="165"/>
    <cellStyle name="_KT (2)_2_TG-TH_Book1_2" xfId="166"/>
    <cellStyle name="_KT (2)_2_TG-TH_Book1_2_Bieu kem theo BC_LD UBND tinh (T7-2011)" xfId="167"/>
    <cellStyle name="_KT (2)_2_TG-TH_Book1_3" xfId="168"/>
    <cellStyle name="_KT (2)_2_TG-TH_Book1_3_Bieu kem theo BC_LD UBND tinh (T7-2011)" xfId="169"/>
    <cellStyle name="_KT (2)_2_TG-TH_Book1_4" xfId="170"/>
    <cellStyle name="_KT (2)_2_TG-TH_Book1_Bieu kem theo BC_LD UBND tinh (T7-2011)" xfId="171"/>
    <cellStyle name="_KT (2)_2_TG-TH_Book1_Book1" xfId="172"/>
    <cellStyle name="_KT (2)_2_TG-TH_Book1_Gia Lai nhu cau moi GTTL 2012 TPCP" xfId="173"/>
    <cellStyle name="_KT (2)_2_TG-TH_Book1_khungxdkh2011" xfId="174"/>
    <cellStyle name="_KT (2)_2_TG-TH_Book1_Tong hop 3 tinh (11_5)-TTH-QN-QT" xfId="176"/>
    <cellStyle name="_KT (2)_2_TG-TH_Book1_Thop -XDCB-2011 - theo doi (a,Triet)" xfId="175"/>
    <cellStyle name="_KT (2)_2_TG-TH_CAU Khanh Nam(Thi Cong)" xfId="177"/>
    <cellStyle name="_KT (2)_2_TG-TH_DAU NOI PL-CL TAI PHU LAMHC" xfId="178"/>
    <cellStyle name="_KT (2)_2_TG-TH_DTCDT MR.2N110.HOCMON.TDTOAN.CCUNG" xfId="179"/>
    <cellStyle name="_KT (2)_2_TG-TH_DTDuong dong tien -sua tham tra 2009 - luong 650" xfId="180"/>
    <cellStyle name="_KT (2)_2_TG-TH_Du thau-Cty Anh Minh" xfId="181"/>
    <cellStyle name="_KT (2)_2_TG-TH_DU TRU VAT TU" xfId="182"/>
    <cellStyle name="_KT (2)_2_TG-TH_Lora-tungchau" xfId="183"/>
    <cellStyle name="_KT (2)_2_TG-TH_PGIA-phieu tham tra Kho bac" xfId="184"/>
    <cellStyle name="_KT (2)_2_TG-TH_PT02-02" xfId="185"/>
    <cellStyle name="_KT (2)_2_TG-TH_PT02-02_Book1" xfId="186"/>
    <cellStyle name="_KT (2)_2_TG-TH_PT02-03" xfId="187"/>
    <cellStyle name="_KT (2)_2_TG-TH_PT02-03_Book1" xfId="188"/>
    <cellStyle name="_KT (2)_2_TG-TH_Qt-HT3PQ1(CauKho)" xfId="189"/>
    <cellStyle name="_KT (2)_2_TG-TH_Qt-HT3PQ1(CauKho)_Book1" xfId="190"/>
    <cellStyle name="_KT (2)_2_TG-TH_QT-LCTP-AE" xfId="191"/>
    <cellStyle name="_KT (2)_2_TG-TH_quy luong con lai nam 2004" xfId="192"/>
    <cellStyle name="_KT (2)_2_TG-TH_TEL OUT 2004" xfId="193"/>
    <cellStyle name="_KT (2)_2_TG-TH_Tong hop 3 tinh (11_5)-TTH-QN-QT" xfId="195"/>
    <cellStyle name="_KT (2)_2_TG-TH_Thop -XDCB-2011 - theo doi (a,Triet)" xfId="194"/>
    <cellStyle name="_KT (2)_2_TG-TH_ÿÿÿÿÿ" xfId="196"/>
    <cellStyle name="_KT (2)_3" xfId="197"/>
    <cellStyle name="_KT (2)_3_TG-TH" xfId="198"/>
    <cellStyle name="_KT (2)_3_TG-TH_Bieu kem theo BC_LD UBND tinh (T7-2011)" xfId="199"/>
    <cellStyle name="_KT (2)_3_TG-TH_Book1" xfId="200"/>
    <cellStyle name="_KT (2)_3_TG-TH_Book1_1" xfId="201"/>
    <cellStyle name="_KT (2)_3_TG-TH_Book1_BC-QT-WB-dthao" xfId="202"/>
    <cellStyle name="_KT (2)_3_TG-TH_Book1_Book1" xfId="203"/>
    <cellStyle name="_KT (2)_3_TG-TH_Du thau-Cty Anh Minh" xfId="204"/>
    <cellStyle name="_KT (2)_3_TG-TH_Lora-tungchau" xfId="205"/>
    <cellStyle name="_KT (2)_3_TG-TH_Lora-tungchau_Bieu kem theo BC_LD UBND tinh (T7-2011)" xfId="206"/>
    <cellStyle name="_KT (2)_3_TG-TH_Lora-tungchau_Book1" xfId="207"/>
    <cellStyle name="_KT (2)_3_TG-TH_Lora-tungchau_Du thau-Cty Anh Minh" xfId="208"/>
    <cellStyle name="_KT (2)_3_TG-TH_PERSONAL" xfId="209"/>
    <cellStyle name="_KT (2)_3_TG-TH_PERSONAL_Bieu kem theo BC_LD UBND tinh (T7-2011)" xfId="210"/>
    <cellStyle name="_KT (2)_3_TG-TH_PERSONAL_Book1" xfId="211"/>
    <cellStyle name="_KT (2)_3_TG-TH_PERSONAL_Book1_Gia Lai nhu cau moi GTTL 2012 TPCP" xfId="212"/>
    <cellStyle name="_KT (2)_3_TG-TH_PERSONAL_Book1_khungxdkh2011" xfId="213"/>
    <cellStyle name="_KT (2)_3_TG-TH_PERSONAL_Gia Lai nhu cau moi GTTL 2012 TPCP" xfId="214"/>
    <cellStyle name="_KT (2)_3_TG-TH_PERSONAL_HTQ.8 GD1" xfId="215"/>
    <cellStyle name="_KT (2)_3_TG-TH_PERSONAL_khungxdkh2011" xfId="216"/>
    <cellStyle name="_KT (2)_3_TG-TH_PERSONAL_Tong hop KHCB 2001" xfId="218"/>
    <cellStyle name="_KT (2)_3_TG-TH_PERSONAL_Thop -XDCB-2011 - theo doi (a,Triet)" xfId="217"/>
    <cellStyle name="_KT (2)_3_TG-TH_Qt-HT3PQ1(CauKho)" xfId="219"/>
    <cellStyle name="_KT (2)_3_TG-TH_Qt-HT3PQ1(CauKho)_Book1" xfId="220"/>
    <cellStyle name="_KT (2)_3_TG-TH_QT-LCTP-AE" xfId="221"/>
    <cellStyle name="_KT (2)_3_TG-TH_quy luong con lai nam 2004" xfId="222"/>
    <cellStyle name="_KT (2)_3_TG-TH_Thop -XDCB-2011 - theo doi (a,Triet)" xfId="223"/>
    <cellStyle name="_KT (2)_4" xfId="224"/>
    <cellStyle name="_KT (2)_4_BANG TONG HOP TINH HINH THANH QUYET TOAN (MOI I)" xfId="225"/>
    <cellStyle name="_KT (2)_4_BAO CAO KLCT PT2000" xfId="226"/>
    <cellStyle name="_KT (2)_4_BAO CAO PT2000" xfId="227"/>
    <cellStyle name="_KT (2)_4_BAO CAO PT2000_Book1" xfId="228"/>
    <cellStyle name="_KT (2)_4_Bao cao XDCB 2001 - T11 KH dieu chinh 20-11-THAI" xfId="229"/>
    <cellStyle name="_KT (2)_4_BAO GIA NGAY 24-10-08 (co dam)" xfId="230"/>
    <cellStyle name="_KT (2)_4_Bieu kem theo BC_LD UBND tinh (T7-2011)" xfId="231"/>
    <cellStyle name="_KT (2)_4_Book1" xfId="232"/>
    <cellStyle name="_KT (2)_4_Book1_1" xfId="233"/>
    <cellStyle name="_KT (2)_4_Book1_1_Bieu kem theo BC_LD UBND tinh (T7-2011)" xfId="234"/>
    <cellStyle name="_KT (2)_4_Book1_1_Gia Lai nhu cau moi GTTL 2012 TPCP" xfId="235"/>
    <cellStyle name="_KT (2)_4_Book1_1_khungxdkh2011" xfId="236"/>
    <cellStyle name="_KT (2)_4_Book1_1_Thop -XDCB-2011 - theo doi (a,Triet)" xfId="237"/>
    <cellStyle name="_KT (2)_4_Book1_2" xfId="238"/>
    <cellStyle name="_KT (2)_4_Book1_2_Bieu kem theo BC_LD UBND tinh (T7-2011)" xfId="239"/>
    <cellStyle name="_KT (2)_4_Book1_3" xfId="240"/>
    <cellStyle name="_KT (2)_4_Book1_3_Bieu kem theo BC_LD UBND tinh (T7-2011)" xfId="241"/>
    <cellStyle name="_KT (2)_4_Book1_4" xfId="242"/>
    <cellStyle name="_KT (2)_4_Book1_Bieu kem theo BC_LD UBND tinh (T7-2011)" xfId="243"/>
    <cellStyle name="_KT (2)_4_Book1_Book1" xfId="244"/>
    <cellStyle name="_KT (2)_4_Book1_Gia Lai nhu cau moi GTTL 2012 TPCP" xfId="245"/>
    <cellStyle name="_KT (2)_4_Book1_khungxdkh2011" xfId="246"/>
    <cellStyle name="_KT (2)_4_Book1_Tong hop 3 tinh (11_5)-TTH-QN-QT" xfId="248"/>
    <cellStyle name="_KT (2)_4_Book1_Thop -XDCB-2011 - theo doi (a,Triet)" xfId="247"/>
    <cellStyle name="_KT (2)_4_CAU Khanh Nam(Thi Cong)" xfId="249"/>
    <cellStyle name="_KT (2)_4_DAU NOI PL-CL TAI PHU LAMHC" xfId="250"/>
    <cellStyle name="_KT (2)_4_DTCDT MR.2N110.HOCMON.TDTOAN.CCUNG" xfId="251"/>
    <cellStyle name="_KT (2)_4_DTDuong dong tien -sua tham tra 2009 - luong 650" xfId="252"/>
    <cellStyle name="_KT (2)_4_Du thau-Cty Anh Minh" xfId="253"/>
    <cellStyle name="_KT (2)_4_DU TRU VAT TU" xfId="254"/>
    <cellStyle name="_KT (2)_4_Lora-tungchau" xfId="255"/>
    <cellStyle name="_KT (2)_4_PGIA-phieu tham tra Kho bac" xfId="256"/>
    <cellStyle name="_KT (2)_4_PT02-02" xfId="257"/>
    <cellStyle name="_KT (2)_4_PT02-02_Book1" xfId="258"/>
    <cellStyle name="_KT (2)_4_PT02-03" xfId="259"/>
    <cellStyle name="_KT (2)_4_PT02-03_Book1" xfId="260"/>
    <cellStyle name="_KT (2)_4_Qt-HT3PQ1(CauKho)" xfId="261"/>
    <cellStyle name="_KT (2)_4_Qt-HT3PQ1(CauKho)_Book1" xfId="262"/>
    <cellStyle name="_KT (2)_4_QT-LCTP-AE" xfId="263"/>
    <cellStyle name="_KT (2)_4_quy luong con lai nam 2004" xfId="264"/>
    <cellStyle name="_KT (2)_4_TEL OUT 2004" xfId="265"/>
    <cellStyle name="_KT (2)_4_TG-TH" xfId="266"/>
    <cellStyle name="_KT (2)_4_TG-TH_Book1" xfId="267"/>
    <cellStyle name="_KT (2)_4_TG-TH_DTDuong dong tien -sua tham tra 2009 - luong 650" xfId="268"/>
    <cellStyle name="_KT (2)_4_TG-TH_quy luong con lai nam 2004" xfId="269"/>
    <cellStyle name="_KT (2)_4_Tong hop 3 tinh (11_5)-TTH-QN-QT" xfId="271"/>
    <cellStyle name="_KT (2)_4_Thop -XDCB-2011 - theo doi (a,Triet)" xfId="270"/>
    <cellStyle name="_KT (2)_4_ÿÿÿÿÿ" xfId="272"/>
    <cellStyle name="_KT (2)_5" xfId="273"/>
    <cellStyle name="_KT (2)_5_BANG TONG HOP TINH HINH THANH QUYET TOAN (MOI I)" xfId="274"/>
    <cellStyle name="_KT (2)_5_BAO CAO KLCT PT2000" xfId="275"/>
    <cellStyle name="_KT (2)_5_BAO CAO PT2000" xfId="276"/>
    <cellStyle name="_KT (2)_5_BAO CAO PT2000_Book1" xfId="277"/>
    <cellStyle name="_KT (2)_5_Bao cao XDCB 2001 - T11 KH dieu chinh 20-11-THAI" xfId="278"/>
    <cellStyle name="_KT (2)_5_BAO GIA NGAY 24-10-08 (co dam)" xfId="279"/>
    <cellStyle name="_KT (2)_5_Bieu kem theo BC_LD UBND tinh (T7-2011)" xfId="280"/>
    <cellStyle name="_KT (2)_5_Book1" xfId="281"/>
    <cellStyle name="_KT (2)_5_Book1_1" xfId="282"/>
    <cellStyle name="_KT (2)_5_Book1_1_Bieu kem theo BC_LD UBND tinh (T7-2011)" xfId="283"/>
    <cellStyle name="_KT (2)_5_Book1_1_Gia Lai nhu cau moi GTTL 2012 TPCP" xfId="284"/>
    <cellStyle name="_KT (2)_5_Book1_1_khungxdkh2011" xfId="285"/>
    <cellStyle name="_KT (2)_5_Book1_1_Thop -XDCB-2011 - theo doi (a,Triet)" xfId="286"/>
    <cellStyle name="_KT (2)_5_Book1_2" xfId="287"/>
    <cellStyle name="_KT (2)_5_Book1_2_Bieu kem theo BC_LD UBND tinh (T7-2011)" xfId="288"/>
    <cellStyle name="_KT (2)_5_Book1_3" xfId="289"/>
    <cellStyle name="_KT (2)_5_Book1_4" xfId="290"/>
    <cellStyle name="_KT (2)_5_Book1_BC-QT-WB-dthao" xfId="291"/>
    <cellStyle name="_KT (2)_5_Book1_Bieu kem theo BC_LD UBND tinh (T7-2011)" xfId="292"/>
    <cellStyle name="_KT (2)_5_Book1_Book1" xfId="293"/>
    <cellStyle name="_KT (2)_5_Book1_Gia Lai nhu cau moi GTTL 2012 TPCP" xfId="294"/>
    <cellStyle name="_KT (2)_5_Book1_khungxdkh2011" xfId="295"/>
    <cellStyle name="_KT (2)_5_Book1_Tong hop 3 tinh (11_5)-TTH-QN-QT" xfId="297"/>
    <cellStyle name="_KT (2)_5_Book1_Thop -XDCB-2011 - theo doi (a,Triet)" xfId="296"/>
    <cellStyle name="_KT (2)_5_CAU Khanh Nam(Thi Cong)" xfId="298"/>
    <cellStyle name="_KT (2)_5_DAU NOI PL-CL TAI PHU LAMHC" xfId="299"/>
    <cellStyle name="_KT (2)_5_DTCDT MR.2N110.HOCMON.TDTOAN.CCUNG" xfId="300"/>
    <cellStyle name="_KT (2)_5_DTDuong dong tien -sua tham tra 2009 - luong 650" xfId="301"/>
    <cellStyle name="_KT (2)_5_Du thau-Cty Anh Minh" xfId="302"/>
    <cellStyle name="_KT (2)_5_DU TRU VAT TU" xfId="303"/>
    <cellStyle name="_KT (2)_5_Lora-tungchau" xfId="304"/>
    <cellStyle name="_KT (2)_5_PGIA-phieu tham tra Kho bac" xfId="305"/>
    <cellStyle name="_KT (2)_5_PT02-02" xfId="306"/>
    <cellStyle name="_KT (2)_5_PT02-02_Book1" xfId="307"/>
    <cellStyle name="_KT (2)_5_PT02-03" xfId="308"/>
    <cellStyle name="_KT (2)_5_PT02-03_Book1" xfId="309"/>
    <cellStyle name="_KT (2)_5_Qt-HT3PQ1(CauKho)" xfId="310"/>
    <cellStyle name="_KT (2)_5_Qt-HT3PQ1(CauKho)_Book1" xfId="311"/>
    <cellStyle name="_KT (2)_5_QT-LCTP-AE" xfId="312"/>
    <cellStyle name="_KT (2)_5_TEL OUT 2004" xfId="313"/>
    <cellStyle name="_KT (2)_5_Tong hop 3 tinh (11_5)-TTH-QN-QT" xfId="315"/>
    <cellStyle name="_KT (2)_5_Thop -XDCB-2011 - theo doi (a,Triet)" xfId="314"/>
    <cellStyle name="_KT (2)_5_ÿÿÿÿÿ" xfId="316"/>
    <cellStyle name="_KT (2)_Bieu kem theo BC_LD UBND tinh (T7-2011)" xfId="317"/>
    <cellStyle name="_KT (2)_Book1" xfId="318"/>
    <cellStyle name="_KT (2)_Book1_1" xfId="319"/>
    <cellStyle name="_KT (2)_Book1_BC-QT-WB-dthao" xfId="320"/>
    <cellStyle name="_KT (2)_Book1_Book1" xfId="321"/>
    <cellStyle name="_KT (2)_Du thau-Cty Anh Minh" xfId="322"/>
    <cellStyle name="_KT (2)_Lora-tungchau" xfId="323"/>
    <cellStyle name="_KT (2)_Lora-tungchau_Bieu kem theo BC_LD UBND tinh (T7-2011)" xfId="324"/>
    <cellStyle name="_KT (2)_Lora-tungchau_Book1" xfId="325"/>
    <cellStyle name="_KT (2)_Lora-tungchau_Du thau-Cty Anh Minh" xfId="326"/>
    <cellStyle name="_KT (2)_PERSONAL" xfId="327"/>
    <cellStyle name="_KT (2)_PERSONAL_Bieu kem theo BC_LD UBND tinh (T7-2011)" xfId="328"/>
    <cellStyle name="_KT (2)_PERSONAL_Book1" xfId="329"/>
    <cellStyle name="_KT (2)_PERSONAL_Book1_Gia Lai nhu cau moi GTTL 2012 TPCP" xfId="330"/>
    <cellStyle name="_KT (2)_PERSONAL_Book1_khungxdkh2011" xfId="331"/>
    <cellStyle name="_KT (2)_PERSONAL_Gia Lai nhu cau moi GTTL 2012 TPCP" xfId="332"/>
    <cellStyle name="_KT (2)_PERSONAL_HTQ.8 GD1" xfId="333"/>
    <cellStyle name="_KT (2)_PERSONAL_khungxdkh2011" xfId="334"/>
    <cellStyle name="_KT (2)_PERSONAL_Tong hop KHCB 2001" xfId="336"/>
    <cellStyle name="_KT (2)_PERSONAL_Thop -XDCB-2011 - theo doi (a,Triet)" xfId="335"/>
    <cellStyle name="_KT (2)_Qt-HT3PQ1(CauKho)" xfId="337"/>
    <cellStyle name="_KT (2)_Qt-HT3PQ1(CauKho)_Book1" xfId="338"/>
    <cellStyle name="_KT (2)_QT-LCTP-AE" xfId="339"/>
    <cellStyle name="_KT (2)_quy luong con lai nam 2004" xfId="340"/>
    <cellStyle name="_KT (2)_TG-TH" xfId="341"/>
    <cellStyle name="_KT (2)_Thop -XDCB-2011 - theo doi (a,Triet)" xfId="342"/>
    <cellStyle name="_KT_TG" xfId="343"/>
    <cellStyle name="_KT_TG_1" xfId="344"/>
    <cellStyle name="_KT_TG_1_BANG TONG HOP TINH HINH THANH QUYET TOAN (MOI I)" xfId="345"/>
    <cellStyle name="_KT_TG_1_BAO CAO KLCT PT2000" xfId="346"/>
    <cellStyle name="_KT_TG_1_BAO CAO PT2000" xfId="347"/>
    <cellStyle name="_KT_TG_1_BAO CAO PT2000_Book1" xfId="348"/>
    <cellStyle name="_KT_TG_1_Bao cao XDCB 2001 - T11 KH dieu chinh 20-11-THAI" xfId="349"/>
    <cellStyle name="_KT_TG_1_BAO GIA NGAY 24-10-08 (co dam)" xfId="350"/>
    <cellStyle name="_KT_TG_1_Bieu kem theo BC_LD UBND tinh (T7-2011)" xfId="351"/>
    <cellStyle name="_KT_TG_1_Book1" xfId="352"/>
    <cellStyle name="_KT_TG_1_Book1_1" xfId="353"/>
    <cellStyle name="_KT_TG_1_Book1_1_Bieu kem theo BC_LD UBND tinh (T7-2011)" xfId="354"/>
    <cellStyle name="_KT_TG_1_Book1_1_Gia Lai nhu cau moi GTTL 2012 TPCP" xfId="355"/>
    <cellStyle name="_KT_TG_1_Book1_1_khungxdkh2011" xfId="356"/>
    <cellStyle name="_KT_TG_1_Book1_1_Thop -XDCB-2011 - theo doi (a,Triet)" xfId="357"/>
    <cellStyle name="_KT_TG_1_Book1_2" xfId="358"/>
    <cellStyle name="_KT_TG_1_Book1_2_Bieu kem theo BC_LD UBND tinh (T7-2011)" xfId="359"/>
    <cellStyle name="_KT_TG_1_Book1_3" xfId="360"/>
    <cellStyle name="_KT_TG_1_Book1_4" xfId="361"/>
    <cellStyle name="_KT_TG_1_Book1_BC-QT-WB-dthao" xfId="362"/>
    <cellStyle name="_KT_TG_1_Book1_Bieu kem theo BC_LD UBND tinh (T7-2011)" xfId="363"/>
    <cellStyle name="_KT_TG_1_Book1_Book1" xfId="364"/>
    <cellStyle name="_KT_TG_1_Book1_Gia Lai nhu cau moi GTTL 2012 TPCP" xfId="365"/>
    <cellStyle name="_KT_TG_1_Book1_khungxdkh2011" xfId="366"/>
    <cellStyle name="_KT_TG_1_Book1_Tong hop 3 tinh (11_5)-TTH-QN-QT" xfId="368"/>
    <cellStyle name="_KT_TG_1_Book1_Thop -XDCB-2011 - theo doi (a,Triet)" xfId="367"/>
    <cellStyle name="_KT_TG_1_CAU Khanh Nam(Thi Cong)" xfId="369"/>
    <cellStyle name="_KT_TG_1_DAU NOI PL-CL TAI PHU LAMHC" xfId="370"/>
    <cellStyle name="_KT_TG_1_DTCDT MR.2N110.HOCMON.TDTOAN.CCUNG" xfId="371"/>
    <cellStyle name="_KT_TG_1_DTDuong dong tien -sua tham tra 2009 - luong 650" xfId="372"/>
    <cellStyle name="_KT_TG_1_Du thau-Cty Anh Minh" xfId="373"/>
    <cellStyle name="_KT_TG_1_DU TRU VAT TU" xfId="374"/>
    <cellStyle name="_KT_TG_1_Lora-tungchau" xfId="375"/>
    <cellStyle name="_KT_TG_1_PGIA-phieu tham tra Kho bac" xfId="376"/>
    <cellStyle name="_KT_TG_1_PT02-02" xfId="377"/>
    <cellStyle name="_KT_TG_1_PT02-02_Book1" xfId="378"/>
    <cellStyle name="_KT_TG_1_PT02-03" xfId="379"/>
    <cellStyle name="_KT_TG_1_PT02-03_Book1" xfId="380"/>
    <cellStyle name="_KT_TG_1_Qt-HT3PQ1(CauKho)" xfId="381"/>
    <cellStyle name="_KT_TG_1_Qt-HT3PQ1(CauKho)_Book1" xfId="382"/>
    <cellStyle name="_KT_TG_1_QT-LCTP-AE" xfId="383"/>
    <cellStyle name="_KT_TG_1_TEL OUT 2004" xfId="384"/>
    <cellStyle name="_KT_TG_1_Tong hop 3 tinh (11_5)-TTH-QN-QT" xfId="386"/>
    <cellStyle name="_KT_TG_1_Thop -XDCB-2011 - theo doi (a,Triet)" xfId="385"/>
    <cellStyle name="_KT_TG_1_ÿÿÿÿÿ" xfId="387"/>
    <cellStyle name="_KT_TG_2" xfId="388"/>
    <cellStyle name="_KT_TG_2_BANG TONG HOP TINH HINH THANH QUYET TOAN (MOI I)" xfId="389"/>
    <cellStyle name="_KT_TG_2_BAO CAO KLCT PT2000" xfId="390"/>
    <cellStyle name="_KT_TG_2_BAO CAO PT2000" xfId="391"/>
    <cellStyle name="_KT_TG_2_BAO CAO PT2000_Book1" xfId="392"/>
    <cellStyle name="_KT_TG_2_Bao cao XDCB 2001 - T11 KH dieu chinh 20-11-THAI" xfId="393"/>
    <cellStyle name="_KT_TG_2_BAO GIA NGAY 24-10-08 (co dam)" xfId="394"/>
    <cellStyle name="_KT_TG_2_Bieu kem theo BC_LD UBND tinh (T7-2011)" xfId="395"/>
    <cellStyle name="_KT_TG_2_Book1" xfId="396"/>
    <cellStyle name="_KT_TG_2_Book1_1" xfId="397"/>
    <cellStyle name="_KT_TG_2_Book1_1_Bieu kem theo BC_LD UBND tinh (T7-2011)" xfId="398"/>
    <cellStyle name="_KT_TG_2_Book1_1_Gia Lai nhu cau moi GTTL 2012 TPCP" xfId="399"/>
    <cellStyle name="_KT_TG_2_Book1_1_khungxdkh2011" xfId="400"/>
    <cellStyle name="_KT_TG_2_Book1_1_Thop -XDCB-2011 - theo doi (a,Triet)" xfId="401"/>
    <cellStyle name="_KT_TG_2_Book1_2" xfId="402"/>
    <cellStyle name="_KT_TG_2_Book1_2_Bieu kem theo BC_LD UBND tinh (T7-2011)" xfId="403"/>
    <cellStyle name="_KT_TG_2_Book1_3" xfId="404"/>
    <cellStyle name="_KT_TG_2_Book1_3_Bieu kem theo BC_LD UBND tinh (T7-2011)" xfId="405"/>
    <cellStyle name="_KT_TG_2_Book1_4" xfId="406"/>
    <cellStyle name="_KT_TG_2_Book1_Bieu kem theo BC_LD UBND tinh (T7-2011)" xfId="407"/>
    <cellStyle name="_KT_TG_2_Book1_Book1" xfId="408"/>
    <cellStyle name="_KT_TG_2_Book1_Gia Lai nhu cau moi GTTL 2012 TPCP" xfId="409"/>
    <cellStyle name="_KT_TG_2_Book1_khungxdkh2011" xfId="410"/>
    <cellStyle name="_KT_TG_2_Book1_Tong hop 3 tinh (11_5)-TTH-QN-QT" xfId="412"/>
    <cellStyle name="_KT_TG_2_Book1_Thop -XDCB-2011 - theo doi (a,Triet)" xfId="411"/>
    <cellStyle name="_KT_TG_2_CAU Khanh Nam(Thi Cong)" xfId="413"/>
    <cellStyle name="_KT_TG_2_DAU NOI PL-CL TAI PHU LAMHC" xfId="414"/>
    <cellStyle name="_KT_TG_2_DTCDT MR.2N110.HOCMON.TDTOAN.CCUNG" xfId="415"/>
    <cellStyle name="_KT_TG_2_DTDuong dong tien -sua tham tra 2009 - luong 650" xfId="416"/>
    <cellStyle name="_KT_TG_2_Du thau-Cty Anh Minh" xfId="417"/>
    <cellStyle name="_KT_TG_2_DU TRU VAT TU" xfId="418"/>
    <cellStyle name="_KT_TG_2_Lora-tungchau" xfId="419"/>
    <cellStyle name="_KT_TG_2_PGIA-phieu tham tra Kho bac" xfId="420"/>
    <cellStyle name="_KT_TG_2_PT02-02" xfId="421"/>
    <cellStyle name="_KT_TG_2_PT02-02_Book1" xfId="422"/>
    <cellStyle name="_KT_TG_2_PT02-03" xfId="423"/>
    <cellStyle name="_KT_TG_2_PT02-03_Book1" xfId="424"/>
    <cellStyle name="_KT_TG_2_Qt-HT3PQ1(CauKho)" xfId="425"/>
    <cellStyle name="_KT_TG_2_Qt-HT3PQ1(CauKho)_Book1" xfId="426"/>
    <cellStyle name="_KT_TG_2_QT-LCTP-AE" xfId="427"/>
    <cellStyle name="_KT_TG_2_quy luong con lai nam 2004" xfId="428"/>
    <cellStyle name="_KT_TG_2_TEL OUT 2004" xfId="429"/>
    <cellStyle name="_KT_TG_2_Tong hop 3 tinh (11_5)-TTH-QN-QT" xfId="431"/>
    <cellStyle name="_KT_TG_2_Thop -XDCB-2011 - theo doi (a,Triet)" xfId="430"/>
    <cellStyle name="_KT_TG_2_ÿÿÿÿÿ" xfId="432"/>
    <cellStyle name="_KT_TG_3" xfId="433"/>
    <cellStyle name="_KT_TG_4" xfId="434"/>
    <cellStyle name="_KT_TG_4_Bieu kem theo BC_LD UBND tinh (T7-2011)" xfId="435"/>
    <cellStyle name="_KT_TG_4_Book1" xfId="436"/>
    <cellStyle name="_KT_TG_4_Du thau-Cty Anh Minh" xfId="437"/>
    <cellStyle name="_KT_TG_4_Lora-tungchau" xfId="438"/>
    <cellStyle name="_KT_TG_4_Lora-tungchau_Bieu kem theo BC_LD UBND tinh (T7-2011)" xfId="439"/>
    <cellStyle name="_KT_TG_4_Lora-tungchau_Book1" xfId="440"/>
    <cellStyle name="_KT_TG_4_Lora-tungchau_Du thau-Cty Anh Minh" xfId="441"/>
    <cellStyle name="_KT_TG_4_Qt-HT3PQ1(CauKho)" xfId="442"/>
    <cellStyle name="_KT_TG_4_Qt-HT3PQ1(CauKho)_Book1" xfId="443"/>
    <cellStyle name="_KT_TG_4_quy luong con lai nam 2004" xfId="444"/>
    <cellStyle name="_KT_TG_4_Thop -XDCB-2011 - theo doi (a,Triet)" xfId="445"/>
    <cellStyle name="_KT_TG_Book1" xfId="446"/>
    <cellStyle name="_KT_TG_DTDuong dong tien -sua tham tra 2009 - luong 650" xfId="447"/>
    <cellStyle name="_KT_TG_quy luong con lai nam 2004" xfId="448"/>
    <cellStyle name="_Kh ql62 (2010) 11-09" xfId="133"/>
    <cellStyle name="_x0001__khungxdkh2011" xfId="134"/>
    <cellStyle name="_Lora-tungchau" xfId="449"/>
    <cellStyle name="_Lora-tungchau_Bieu kem theo BC_LD UBND tinh (T7-2011)" xfId="450"/>
    <cellStyle name="_Lora-tungchau_Book1" xfId="451"/>
    <cellStyle name="_Lora-tungchau_Du thau-Cty Anh Minh" xfId="452"/>
    <cellStyle name="_MauThanTKKT-goi7-DonGia2143(vl t7)" xfId="453"/>
    <cellStyle name="_x0001__Nghị quyet  83" xfId="454"/>
    <cellStyle name="_x0001__Nhu cau no tiep Nuoc sach(1)" xfId="455"/>
    <cellStyle name="_Nhu cau von ung truoc 2011 Tha h Hoa + Nge An gui TW" xfId="456"/>
    <cellStyle name="_PERSONAL" xfId="457"/>
    <cellStyle name="_PERSONAL_Bieu kem theo BC_LD UBND tinh (T7-2011)" xfId="458"/>
    <cellStyle name="_PERSONAL_Book1" xfId="459"/>
    <cellStyle name="_PERSONAL_Book1_Gia Lai nhu cau moi GTTL 2012 TPCP" xfId="460"/>
    <cellStyle name="_PERSONAL_Book1_khungxdkh2011" xfId="461"/>
    <cellStyle name="_PERSONAL_Gia Lai nhu cau moi GTTL 2012 TPCP" xfId="462"/>
    <cellStyle name="_PERSONAL_HTQ.8 GD1" xfId="463"/>
    <cellStyle name="_PERSONAL_khungxdkh2011" xfId="464"/>
    <cellStyle name="_PERSONAL_Tong hop KHCB 2001" xfId="466"/>
    <cellStyle name="_PERSONAL_Thop -XDCB-2011 - theo doi (a,Triet)" xfId="465"/>
    <cellStyle name="_x0001__Phan khai 25 ty.11.2010 (P.DN)" xfId="467"/>
    <cellStyle name="_Q TOAN  SCTX QL.62 QUI I ( oanh)" xfId="468"/>
    <cellStyle name="_Q TOAN  SCTX QL.62 QUI II ( oanh)" xfId="469"/>
    <cellStyle name="_Q4_1ormal_Q496 SBU" xfId="470"/>
    <cellStyle name="_QT SCTXQL62_QT1 (Cty QL)" xfId="471"/>
    <cellStyle name="_Qt-HT3PQ1(CauKho)" xfId="472"/>
    <cellStyle name="_Qt-HT3PQ1(CauKho)_Book1" xfId="473"/>
    <cellStyle name="_QT-LCTP-AE" xfId="474"/>
    <cellStyle name="_quy luong con lai nam 2004" xfId="475"/>
    <cellStyle name="_Sheet1" xfId="476"/>
    <cellStyle name="_Sheet1_HC Details" xfId="477"/>
    <cellStyle name="_Sheet1_HC Deta_x0012_Normal_Sheet1_P_x0015_Normal_Sheet1_Reserve" xfId="478"/>
    <cellStyle name="_Sheet1_Reserve" xfId="479"/>
    <cellStyle name="_Sheet2" xfId="480"/>
    <cellStyle name="_x0001__Sheet5" xfId="481"/>
    <cellStyle name="_SPTQ2ACT" xfId="482"/>
    <cellStyle name="_x0001__Tay Nguyen nhu cau du an KCM TPCP 2012 (7-2012)(1)" xfId="483"/>
    <cellStyle name="_TG-TH" xfId="484"/>
    <cellStyle name="_TG-TH_1" xfId="485"/>
    <cellStyle name="_TG-TH_1_BANG TONG HOP TINH HINH THANH QUYET TOAN (MOI I)" xfId="486"/>
    <cellStyle name="_TG-TH_1_BAO CAO KLCT PT2000" xfId="487"/>
    <cellStyle name="_TG-TH_1_BAO CAO PT2000" xfId="488"/>
    <cellStyle name="_TG-TH_1_BAO CAO PT2000_Book1" xfId="489"/>
    <cellStyle name="_TG-TH_1_Bao cao XDCB 2001 - T11 KH dieu chinh 20-11-THAI" xfId="490"/>
    <cellStyle name="_TG-TH_1_BAO GIA NGAY 24-10-08 (co dam)" xfId="491"/>
    <cellStyle name="_TG-TH_1_Bieu kem theo BC_LD UBND tinh (T7-2011)" xfId="492"/>
    <cellStyle name="_TG-TH_1_Book1" xfId="493"/>
    <cellStyle name="_TG-TH_1_Book1_1" xfId="494"/>
    <cellStyle name="_TG-TH_1_Book1_1_Bieu kem theo BC_LD UBND tinh (T7-2011)" xfId="495"/>
    <cellStyle name="_TG-TH_1_Book1_1_Gia Lai nhu cau moi GTTL 2012 TPCP" xfId="496"/>
    <cellStyle name="_TG-TH_1_Book1_1_khungxdkh2011" xfId="497"/>
    <cellStyle name="_TG-TH_1_Book1_1_Thop -XDCB-2011 - theo doi (a,Triet)" xfId="498"/>
    <cellStyle name="_TG-TH_1_Book1_2" xfId="499"/>
    <cellStyle name="_TG-TH_1_Book1_2_Bieu kem theo BC_LD UBND tinh (T7-2011)" xfId="500"/>
    <cellStyle name="_TG-TH_1_Book1_3" xfId="501"/>
    <cellStyle name="_TG-TH_1_Book1_4" xfId="502"/>
    <cellStyle name="_TG-TH_1_Book1_BC-QT-WB-dthao" xfId="503"/>
    <cellStyle name="_TG-TH_1_Book1_Bieu kem theo BC_LD UBND tinh (T7-2011)" xfId="504"/>
    <cellStyle name="_TG-TH_1_Book1_Book1" xfId="505"/>
    <cellStyle name="_TG-TH_1_Book1_Gia Lai nhu cau moi GTTL 2012 TPCP" xfId="506"/>
    <cellStyle name="_TG-TH_1_Book1_khungxdkh2011" xfId="507"/>
    <cellStyle name="_TG-TH_1_Book1_Tong hop 3 tinh (11_5)-TTH-QN-QT" xfId="509"/>
    <cellStyle name="_TG-TH_1_Book1_Thop -XDCB-2011 - theo doi (a,Triet)" xfId="508"/>
    <cellStyle name="_TG-TH_1_CAU Khanh Nam(Thi Cong)" xfId="510"/>
    <cellStyle name="_TG-TH_1_DAU NOI PL-CL TAI PHU LAMHC" xfId="511"/>
    <cellStyle name="_TG-TH_1_DTCDT MR.2N110.HOCMON.TDTOAN.CCUNG" xfId="512"/>
    <cellStyle name="_TG-TH_1_DTDuong dong tien -sua tham tra 2009 - luong 650" xfId="513"/>
    <cellStyle name="_TG-TH_1_Du thau-Cty Anh Minh" xfId="514"/>
    <cellStyle name="_TG-TH_1_DU TRU VAT TU" xfId="515"/>
    <cellStyle name="_TG-TH_1_Lora-tungchau" xfId="516"/>
    <cellStyle name="_TG-TH_1_PGIA-phieu tham tra Kho bac" xfId="517"/>
    <cellStyle name="_TG-TH_1_PT02-02" xfId="518"/>
    <cellStyle name="_TG-TH_1_PT02-02_Book1" xfId="519"/>
    <cellStyle name="_TG-TH_1_PT02-03" xfId="520"/>
    <cellStyle name="_TG-TH_1_PT02-03_Book1" xfId="521"/>
    <cellStyle name="_TG-TH_1_Qt-HT3PQ1(CauKho)" xfId="522"/>
    <cellStyle name="_TG-TH_1_Qt-HT3PQ1(CauKho)_Book1" xfId="523"/>
    <cellStyle name="_TG-TH_1_QT-LCTP-AE" xfId="524"/>
    <cellStyle name="_TG-TH_1_TEL OUT 2004" xfId="525"/>
    <cellStyle name="_TG-TH_1_Tong hop 3 tinh (11_5)-TTH-QN-QT" xfId="527"/>
    <cellStyle name="_TG-TH_1_Thop -XDCB-2011 - theo doi (a,Triet)" xfId="526"/>
    <cellStyle name="_TG-TH_1_ÿÿÿÿÿ" xfId="528"/>
    <cellStyle name="_TG-TH_2" xfId="529"/>
    <cellStyle name="_TG-TH_2_BANG TONG HOP TINH HINH THANH QUYET TOAN (MOI I)" xfId="530"/>
    <cellStyle name="_TG-TH_2_BAO CAO KLCT PT2000" xfId="531"/>
    <cellStyle name="_TG-TH_2_BAO CAO PT2000" xfId="532"/>
    <cellStyle name="_TG-TH_2_BAO CAO PT2000_Book1" xfId="533"/>
    <cellStyle name="_TG-TH_2_Bao cao XDCB 2001 - T11 KH dieu chinh 20-11-THAI" xfId="534"/>
    <cellStyle name="_TG-TH_2_BAO GIA NGAY 24-10-08 (co dam)" xfId="535"/>
    <cellStyle name="_TG-TH_2_Bieu kem theo BC_LD UBND tinh (T7-2011)" xfId="536"/>
    <cellStyle name="_TG-TH_2_Book1" xfId="537"/>
    <cellStyle name="_TG-TH_2_Book1_1" xfId="538"/>
    <cellStyle name="_TG-TH_2_Book1_1_Bieu kem theo BC_LD UBND tinh (T7-2011)" xfId="539"/>
    <cellStyle name="_TG-TH_2_Book1_1_Gia Lai nhu cau moi GTTL 2012 TPCP" xfId="540"/>
    <cellStyle name="_TG-TH_2_Book1_1_khungxdkh2011" xfId="541"/>
    <cellStyle name="_TG-TH_2_Book1_1_Thop -XDCB-2011 - theo doi (a,Triet)" xfId="542"/>
    <cellStyle name="_TG-TH_2_Book1_2" xfId="543"/>
    <cellStyle name="_TG-TH_2_Book1_2_Bieu kem theo BC_LD UBND tinh (T7-2011)" xfId="544"/>
    <cellStyle name="_TG-TH_2_Book1_3" xfId="545"/>
    <cellStyle name="_TG-TH_2_Book1_3_Bieu kem theo BC_LD UBND tinh (T7-2011)" xfId="546"/>
    <cellStyle name="_TG-TH_2_Book1_4" xfId="547"/>
    <cellStyle name="_TG-TH_2_Book1_Bieu kem theo BC_LD UBND tinh (T7-2011)" xfId="548"/>
    <cellStyle name="_TG-TH_2_Book1_Book1" xfId="549"/>
    <cellStyle name="_TG-TH_2_Book1_Gia Lai nhu cau moi GTTL 2012 TPCP" xfId="550"/>
    <cellStyle name="_TG-TH_2_Book1_khungxdkh2011" xfId="551"/>
    <cellStyle name="_TG-TH_2_Book1_Tong hop 3 tinh (11_5)-TTH-QN-QT" xfId="553"/>
    <cellStyle name="_TG-TH_2_Book1_Thop -XDCB-2011 - theo doi (a,Triet)" xfId="552"/>
    <cellStyle name="_TG-TH_2_CAU Khanh Nam(Thi Cong)" xfId="554"/>
    <cellStyle name="_TG-TH_2_DAU NOI PL-CL TAI PHU LAMHC" xfId="555"/>
    <cellStyle name="_TG-TH_2_DTCDT MR.2N110.HOCMON.TDTOAN.CCUNG" xfId="556"/>
    <cellStyle name="_TG-TH_2_DTDuong dong tien -sua tham tra 2009 - luong 650" xfId="557"/>
    <cellStyle name="_TG-TH_2_Du thau-Cty Anh Minh" xfId="558"/>
    <cellStyle name="_TG-TH_2_DU TRU VAT TU" xfId="559"/>
    <cellStyle name="_TG-TH_2_Lora-tungchau" xfId="560"/>
    <cellStyle name="_TG-TH_2_PGIA-phieu tham tra Kho bac" xfId="561"/>
    <cellStyle name="_TG-TH_2_PT02-02" xfId="562"/>
    <cellStyle name="_TG-TH_2_PT02-02_Book1" xfId="563"/>
    <cellStyle name="_TG-TH_2_PT02-03" xfId="564"/>
    <cellStyle name="_TG-TH_2_PT02-03_Book1" xfId="565"/>
    <cellStyle name="_TG-TH_2_Qt-HT3PQ1(CauKho)" xfId="566"/>
    <cellStyle name="_TG-TH_2_Qt-HT3PQ1(CauKho)_Book1" xfId="567"/>
    <cellStyle name="_TG-TH_2_QT-LCTP-AE" xfId="568"/>
    <cellStyle name="_TG-TH_2_quy luong con lai nam 2004" xfId="569"/>
    <cellStyle name="_TG-TH_2_TEL OUT 2004" xfId="570"/>
    <cellStyle name="_TG-TH_2_Tong hop 3 tinh (11_5)-TTH-QN-QT" xfId="572"/>
    <cellStyle name="_TG-TH_2_Thop -XDCB-2011 - theo doi (a,Triet)" xfId="571"/>
    <cellStyle name="_TG-TH_2_ÿÿÿÿÿ" xfId="573"/>
    <cellStyle name="_TG-TH_3" xfId="574"/>
    <cellStyle name="_TG-TH_3_Bieu kem theo BC_LD UBND tinh (T7-2011)" xfId="575"/>
    <cellStyle name="_TG-TH_3_Book1" xfId="576"/>
    <cellStyle name="_TG-TH_3_Du thau-Cty Anh Minh" xfId="577"/>
    <cellStyle name="_TG-TH_3_Lora-tungchau" xfId="578"/>
    <cellStyle name="_TG-TH_3_Lora-tungchau_Bieu kem theo BC_LD UBND tinh (T7-2011)" xfId="579"/>
    <cellStyle name="_TG-TH_3_Lora-tungchau_Book1" xfId="580"/>
    <cellStyle name="_TG-TH_3_Lora-tungchau_Du thau-Cty Anh Minh" xfId="581"/>
    <cellStyle name="_TG-TH_3_Qt-HT3PQ1(CauKho)" xfId="582"/>
    <cellStyle name="_TG-TH_3_Qt-HT3PQ1(CauKho)_Book1" xfId="583"/>
    <cellStyle name="_TG-TH_3_quy luong con lai nam 2004" xfId="584"/>
    <cellStyle name="_TG-TH_3_Thop -XDCB-2011 - theo doi (a,Triet)" xfId="585"/>
    <cellStyle name="_TG-TH_4" xfId="586"/>
    <cellStyle name="_TG-TH_4_Book1" xfId="587"/>
    <cellStyle name="_TG-TH_4_DTDuong dong tien -sua tham tra 2009 - luong 650" xfId="588"/>
    <cellStyle name="_TG-TH_4_quy luong con lai nam 2004" xfId="589"/>
    <cellStyle name="_TKP" xfId="591"/>
    <cellStyle name="_Tong dutoan PP LAHAI" xfId="592"/>
    <cellStyle name="_Tong hop 3 tinh (11_5)-TTH-QN-QT" xfId="593"/>
    <cellStyle name="_x0001__Tổng hợp_XDCB_năm_2011(triet Anh)" xfId="594"/>
    <cellStyle name="_x0001__Thop -XDCB-2011 - theo doi (a,Triet)" xfId="590"/>
    <cellStyle name="_ung 2011 - 11-6-Thanh hoa-Nghe an" xfId="595"/>
    <cellStyle name="_ung truoc 2011 NSTW Thanh Hoa + Nge An gui Thu 12-5" xfId="596"/>
    <cellStyle name="_ung truoc cua long an (6-5-2010)" xfId="597"/>
    <cellStyle name="_ung von chinh thuc doan kiem tra TAY NAM BO" xfId="598"/>
    <cellStyle name="_ung von chinh thuc doan kiem tra TAY NAM BO_bao_cao_CV3624_thang6-2011" xfId="599"/>
    <cellStyle name="_ung von chinh thuc doan kiem tra TAY NAM BO_Bieu 1-5- (bao cao ngay 24-6-2011) cua NS cap huyen va CT MTQG(1)" xfId="600"/>
    <cellStyle name="_ung von chinh thuc doan kiem tra TAY NAM BO_Bieu DM 2012" xfId="601"/>
    <cellStyle name="_ung von chinh thuc doan kiem tra TAY NAM BO_Bieu4" xfId="602"/>
    <cellStyle name="_ung von chinh thuc doan kiem tra TAY NAM BO_Cong trinh mo moi nam 2011 (HOP NGAY 14.6.2011)" xfId="603"/>
    <cellStyle name="_ung von chinh thuc doan kiem tra TAY NAM BO_CÔNGVĂNĐẾN_NĂM2011" xfId="604"/>
    <cellStyle name="_ung von chinh thuc doan kiem tra TAY NAM BO_DM công trinh cat giam chuyen theo NQ83 (T6)" xfId="605"/>
    <cellStyle name="_ung von chinh thuc doan kiem tra TAY NAM BO_Nghị quyet  83" xfId="606"/>
    <cellStyle name="_ung von chinh thuc doan kiem tra TAY NAM BO_Nhu cau no tiep Nuoc sach(1)" xfId="607"/>
    <cellStyle name="_ung von chinh thuc doan kiem tra TAY NAM BO_Phan khai 25 ty.11.2010 (P.DN)" xfId="608"/>
    <cellStyle name="_ung von chinh thuc doan kiem tra TAY NAM BO_Sheet5" xfId="609"/>
    <cellStyle name="_ung von chinh thuc doan kiem tra TAY NAM BO_Tay Nguyen nhu cau du an KCM TPCP 2012 (7-2012)(1)" xfId="610"/>
    <cellStyle name="_ung von chinh thuc doan kiem tra TAY NAM BO_Tổng hợp_XDCB_năm_2011(triet Anh)" xfId="611"/>
    <cellStyle name="_Ung von nam 2011 vung TNB - Doan Cong tac (12-5-2010)" xfId="612"/>
    <cellStyle name="_Ung von nam 2011 vung TNB - Doan Cong tac (12-5-2010)_bao_cao_CV3624_thang6-2011" xfId="613"/>
    <cellStyle name="_Ung von nam 2011 vung TNB - Doan Cong tac (12-5-2010)_Bieu 1-5- (bao cao ngay 24-6-2011) cua NS cap huyen va CT MTQG(1)" xfId="614"/>
    <cellStyle name="_Ung von nam 2011 vung TNB - Doan Cong tac (12-5-2010)_Bieu DM 2012" xfId="615"/>
    <cellStyle name="_Ung von nam 2011 vung TNB - Doan Cong tac (12-5-2010)_Bieu4" xfId="616"/>
    <cellStyle name="_Ung von nam 2011 vung TNB - Doan Cong tac (12-5-2010)_Cong trinh mo moi nam 2011 (HOP NGAY 14.6.2011)" xfId="617"/>
    <cellStyle name="_Ung von nam 2011 vung TNB - Doan Cong tac (12-5-2010)_Copy of ghep 3 bieu trinh LD BO 28-6 (TPCP)" xfId="619"/>
    <cellStyle name="_Ung von nam 2011 vung TNB - Doan Cong tac (12-5-2010)_CÔNGVĂNĐẾN_NĂM2011" xfId="618"/>
    <cellStyle name="_Ung von nam 2011 vung TNB - Doan Cong tac (12-5-2010)_DM công trinh cat giam chuyen theo NQ83 (T6)" xfId="620"/>
    <cellStyle name="_Ung von nam 2011 vung TNB - Doan Cong tac (12-5-2010)_Nghị quyet  83" xfId="621"/>
    <cellStyle name="_Ung von nam 2011 vung TNB - Doan Cong tac (12-5-2010)_Nhu cau no tiep Nuoc sach(1)" xfId="622"/>
    <cellStyle name="_Ung von nam 2011 vung TNB - Doan Cong tac (12-5-2010)_Phan khai 25 ty.11.2010 (P.DN)" xfId="623"/>
    <cellStyle name="_Ung von nam 2011 vung TNB - Doan Cong tac (12-5-2010)_Sheet5" xfId="624"/>
    <cellStyle name="_Ung von nam 2011 vung TNB - Doan Cong tac (12-5-2010)_Tay Nguyen nhu cau du an KCM TPCP 2012 (7-2012)(1)" xfId="625"/>
    <cellStyle name="_Ung von nam 2011 vung TNB - Doan Cong tac (12-5-2010)_Tổng hợp_XDCB_năm_2011(triet Anh)" xfId="626"/>
    <cellStyle name="_ÿÿÿÿÿ" xfId="627"/>
    <cellStyle name="_ÿÿÿÿÿ_Kh ql62 (2010) 11-09" xfId="628"/>
    <cellStyle name="~1" xfId="629"/>
    <cellStyle name="’Ê‰Ý [0.00]_laroux" xfId="630"/>
    <cellStyle name="’Ê‰Ý_laroux" xfId="631"/>
    <cellStyle name="¤@¯ë_CHI PHI QUAN LY 1-00" xfId="632"/>
    <cellStyle name="•W?_Format" xfId="633"/>
    <cellStyle name="•W€_¯–ì" xfId="634"/>
    <cellStyle name="•W_¯–ì" xfId="635"/>
    <cellStyle name="W_MARINE" xfId="636"/>
    <cellStyle name="0" xfId="637"/>
    <cellStyle name="0.0" xfId="638"/>
    <cellStyle name="0.00" xfId="639"/>
    <cellStyle name="1" xfId="640"/>
    <cellStyle name="1 UPDATE" xfId="641"/>
    <cellStyle name="1_7 noi 48 goi C5 9 vi na" xfId="642"/>
    <cellStyle name="1_BAO GIA NGAY 24-10-08 (co dam)" xfId="643"/>
    <cellStyle name="1_bao_cao_CV3624_thang6-2011" xfId="644"/>
    <cellStyle name="1_Bieu 1-5- (bao cao ngay 24-6-2011) cua NS cap huyen va CT MTQG(1)" xfId="645"/>
    <cellStyle name="1_Bieu DM 2012" xfId="646"/>
    <cellStyle name="1_Bieu kem theo BC_LD UBND tinh (T7-2011)" xfId="647"/>
    <cellStyle name="1_bieu tong hop" xfId="648"/>
    <cellStyle name="1_Bieu4" xfId="649"/>
    <cellStyle name="1_Book1" xfId="650"/>
    <cellStyle name="1_Book1_1" xfId="651"/>
    <cellStyle name="1_Cau thuy dien Ban La (Cu Anh)" xfId="652"/>
    <cellStyle name="1_Cong trinh mo moi nam 2011 (HOP NGAY 14.6.2011)" xfId="653"/>
    <cellStyle name="1_Copy of ghep 3 bieu trinh LD BO 28-6 (TPCP)" xfId="655"/>
    <cellStyle name="1_CÔNGVĂNĐẾN_NĂM2011" xfId="654"/>
    <cellStyle name="1_DM công trinh cat giam chuyen theo NQ83 (T6)" xfId="656"/>
    <cellStyle name="1_DT972000" xfId="657"/>
    <cellStyle name="1_dtCau Km3+429,21TL685" xfId="658"/>
    <cellStyle name="1_Dtdchinh2397" xfId="659"/>
    <cellStyle name="1_Dtdchinh2397_Bieu kem theo BC_LD UBND tinh (T7-2011)" xfId="660"/>
    <cellStyle name="1_Dtdchinh2397_Thop -XDCB-2011 - theo doi (a,Triet)" xfId="661"/>
    <cellStyle name="1_Du toan 558 (Km17+508.12 - Km 22)" xfId="663"/>
    <cellStyle name="1_Du toan SCTX QIII-2008" xfId="664"/>
    <cellStyle name="1_Du thau" xfId="662"/>
    <cellStyle name="1_Gia cac cong Km761+648" xfId="665"/>
    <cellStyle name="1_Gia_VLQL48_duyet " xfId="666"/>
    <cellStyle name="1_GIA-DUTHAUsuaNS" xfId="667"/>
    <cellStyle name="1_KL km 0-km3+300 dieu chinh 4-2008" xfId="669"/>
    <cellStyle name="1_KLNM 1303" xfId="670"/>
    <cellStyle name="1_KlQdinhduyet" xfId="671"/>
    <cellStyle name="1_Kh ql62 (2010) 11-09" xfId="668"/>
    <cellStyle name="1_NEN MONG MAT DUONG, HTTN" xfId="672"/>
    <cellStyle name="1_Nghị quyet  83" xfId="673"/>
    <cellStyle name="1_Nhu cau no tiep Nuoc sach(1)" xfId="674"/>
    <cellStyle name="1_Phan khai 25 ty.11.2010 (P.DN)" xfId="675"/>
    <cellStyle name="1_Reserve" xfId="676"/>
    <cellStyle name="1_Sheet5" xfId="677"/>
    <cellStyle name="1_Tay Nguyen nhu cau du an KCM TPCP 2012 (7-2012)(1)" xfId="678"/>
    <cellStyle name="1_TonghopKL_BOY-sual2" xfId="683"/>
    <cellStyle name="1_Tổng hợp_XDCB_năm_2011(triet Anh)" xfId="682"/>
    <cellStyle name="1_Thong ke cong" xfId="679"/>
    <cellStyle name="1_thong ke giao dan sinh" xfId="680"/>
    <cellStyle name="1_Thop -XDCB-2011 - theo doi (a,Triet)" xfId="681"/>
    <cellStyle name="1_TRUNG PMU 5" xfId="684"/>
    <cellStyle name="1_ÿÿÿÿÿ" xfId="685"/>
    <cellStyle name="1_ÿÿÿÿÿ_Bieu tong hop nhu cau ung 2011 da chon loc -Mien nui" xfId="686"/>
    <cellStyle name="1_ÿÿÿÿÿ_Kh ql62 (2010) 11-09" xfId="687"/>
    <cellStyle name="1_ÿÿÿÿÿ_mau bieu doan giam sat 2010 (version 2)" xfId="688"/>
    <cellStyle name="1_ÿÿÿÿÿ_tong hop TPCP" xfId="689"/>
    <cellStyle name="123" xfId="690"/>
    <cellStyle name="15" xfId="691"/>
    <cellStyle name="18" xfId="692"/>
    <cellStyle name="196W50" xfId="693"/>
    <cellStyle name="¹éºÐÀ²_      " xfId="694"/>
    <cellStyle name="2" xfId="695"/>
    <cellStyle name="2_7 noi 48 goi C5 9 vi na" xfId="696"/>
    <cellStyle name="2_Book1" xfId="697"/>
    <cellStyle name="2_Book1_1" xfId="698"/>
    <cellStyle name="2_Cau thuy dien Ban La (Cu Anh)" xfId="699"/>
    <cellStyle name="2_Dtdchinh2397" xfId="700"/>
    <cellStyle name="2_Dtdchinh2397_Bieu kem theo BC_LD UBND tinh (T7-2011)" xfId="701"/>
    <cellStyle name="2_Dtdchinh2397_Thop -XDCB-2011 - theo doi (a,Triet)" xfId="702"/>
    <cellStyle name="2_Du toan 558 (Km17+508.12 - Km 22)" xfId="703"/>
    <cellStyle name="2_Du toan SCTX QIII-2008" xfId="704"/>
    <cellStyle name="2_Gia cac cong Km761+648" xfId="705"/>
    <cellStyle name="2_Gia_VLQL48_duyet " xfId="706"/>
    <cellStyle name="2_KLNM 1303" xfId="707"/>
    <cellStyle name="2_KlQdinhduyet" xfId="708"/>
    <cellStyle name="2_NEN MONG MAT DUONG, HTTN" xfId="709"/>
    <cellStyle name="2_Thong ke cong" xfId="710"/>
    <cellStyle name="2_thong ke giao dan sinh" xfId="711"/>
    <cellStyle name="2_TRUNG PMU 5" xfId="712"/>
    <cellStyle name="2_ÿÿÿÿÿ" xfId="713"/>
    <cellStyle name="2_ÿÿÿÿÿ_Bieu tong hop nhu cau ung 2011 da chon loc -Mien nui" xfId="714"/>
    <cellStyle name="2_ÿÿÿÿÿ_mau bieu doan giam sat 2010 (version 2)" xfId="715"/>
    <cellStyle name="2_ÿÿÿÿÿ_tong hop TPCP" xfId="716"/>
    <cellStyle name="20" xfId="717"/>
    <cellStyle name="20% - Accent1 10" xfId="718"/>
    <cellStyle name="20% - Accent1 11" xfId="719"/>
    <cellStyle name="20% - Accent1 12" xfId="720"/>
    <cellStyle name="20% - Accent1 13" xfId="721"/>
    <cellStyle name="20% - Accent1 14" xfId="722"/>
    <cellStyle name="20% - Accent1 15" xfId="723"/>
    <cellStyle name="20% - Accent1 16" xfId="724"/>
    <cellStyle name="20% - Accent1 17" xfId="725"/>
    <cellStyle name="20% - Accent1 18" xfId="726"/>
    <cellStyle name="20% - Accent1 19" xfId="727"/>
    <cellStyle name="20% - Accent1 2" xfId="728"/>
    <cellStyle name="20% - Accent1 2 2" xfId="729"/>
    <cellStyle name="20% - Accent1 20" xfId="730"/>
    <cellStyle name="20% - Accent1 21" xfId="731"/>
    <cellStyle name="20% - Accent1 22" xfId="732"/>
    <cellStyle name="20% - Accent1 23" xfId="733"/>
    <cellStyle name="20% - Accent1 24" xfId="734"/>
    <cellStyle name="20% - Accent1 25" xfId="735"/>
    <cellStyle name="20% - Accent1 3" xfId="736"/>
    <cellStyle name="20% - Accent1 4" xfId="737"/>
    <cellStyle name="20% - Accent1 5" xfId="738"/>
    <cellStyle name="20% - Accent1 6" xfId="739"/>
    <cellStyle name="20% - Accent1 7" xfId="740"/>
    <cellStyle name="20% - Accent1 8" xfId="741"/>
    <cellStyle name="20% - Accent1 9" xfId="742"/>
    <cellStyle name="20% - Accent2 10" xfId="743"/>
    <cellStyle name="20% - Accent2 11" xfId="744"/>
    <cellStyle name="20% - Accent2 12" xfId="745"/>
    <cellStyle name="20% - Accent2 13" xfId="746"/>
    <cellStyle name="20% - Accent2 14" xfId="747"/>
    <cellStyle name="20% - Accent2 15" xfId="748"/>
    <cellStyle name="20% - Accent2 16" xfId="749"/>
    <cellStyle name="20% - Accent2 17" xfId="750"/>
    <cellStyle name="20% - Accent2 18" xfId="751"/>
    <cellStyle name="20% - Accent2 19" xfId="752"/>
    <cellStyle name="20% - Accent2 2" xfId="753"/>
    <cellStyle name="20% - Accent2 2 2" xfId="754"/>
    <cellStyle name="20% - Accent2 20" xfId="755"/>
    <cellStyle name="20% - Accent2 21" xfId="756"/>
    <cellStyle name="20% - Accent2 22" xfId="757"/>
    <cellStyle name="20% - Accent2 23" xfId="758"/>
    <cellStyle name="20% - Accent2 24" xfId="759"/>
    <cellStyle name="20% - Accent2 25" xfId="760"/>
    <cellStyle name="20% - Accent2 3" xfId="761"/>
    <cellStyle name="20% - Accent2 4" xfId="762"/>
    <cellStyle name="20% - Accent2 5" xfId="763"/>
    <cellStyle name="20% - Accent2 6" xfId="764"/>
    <cellStyle name="20% - Accent2 7" xfId="765"/>
    <cellStyle name="20% - Accent2 8" xfId="766"/>
    <cellStyle name="20% - Accent2 9" xfId="767"/>
    <cellStyle name="20% - Accent3 10" xfId="768"/>
    <cellStyle name="20% - Accent3 11" xfId="769"/>
    <cellStyle name="20% - Accent3 12" xfId="770"/>
    <cellStyle name="20% - Accent3 13" xfId="771"/>
    <cellStyle name="20% - Accent3 14" xfId="772"/>
    <cellStyle name="20% - Accent3 15" xfId="773"/>
    <cellStyle name="20% - Accent3 16" xfId="774"/>
    <cellStyle name="20% - Accent3 17" xfId="775"/>
    <cellStyle name="20% - Accent3 18" xfId="776"/>
    <cellStyle name="20% - Accent3 19" xfId="777"/>
    <cellStyle name="20% - Accent3 2" xfId="778"/>
    <cellStyle name="20% - Accent3 2 2" xfId="779"/>
    <cellStyle name="20% - Accent3 20" xfId="780"/>
    <cellStyle name="20% - Accent3 21" xfId="781"/>
    <cellStyle name="20% - Accent3 22" xfId="782"/>
    <cellStyle name="20% - Accent3 23" xfId="783"/>
    <cellStyle name="20% - Accent3 24" xfId="784"/>
    <cellStyle name="20% - Accent3 25" xfId="785"/>
    <cellStyle name="20% - Accent3 3" xfId="786"/>
    <cellStyle name="20% - Accent3 4" xfId="787"/>
    <cellStyle name="20% - Accent3 5" xfId="788"/>
    <cellStyle name="20% - Accent3 6" xfId="789"/>
    <cellStyle name="20% - Accent3 7" xfId="790"/>
    <cellStyle name="20% - Accent3 8" xfId="791"/>
    <cellStyle name="20% - Accent3 9" xfId="792"/>
    <cellStyle name="20% - Accent4 10" xfId="793"/>
    <cellStyle name="20% - Accent4 11" xfId="794"/>
    <cellStyle name="20% - Accent4 12" xfId="795"/>
    <cellStyle name="20% - Accent4 13" xfId="796"/>
    <cellStyle name="20% - Accent4 14" xfId="797"/>
    <cellStyle name="20% - Accent4 15" xfId="798"/>
    <cellStyle name="20% - Accent4 16" xfId="799"/>
    <cellStyle name="20% - Accent4 17" xfId="800"/>
    <cellStyle name="20% - Accent4 18" xfId="801"/>
    <cellStyle name="20% - Accent4 19" xfId="802"/>
    <cellStyle name="20% - Accent4 2" xfId="803"/>
    <cellStyle name="20% - Accent4 2 2" xfId="804"/>
    <cellStyle name="20% - Accent4 20" xfId="805"/>
    <cellStyle name="20% - Accent4 21" xfId="806"/>
    <cellStyle name="20% - Accent4 22" xfId="807"/>
    <cellStyle name="20% - Accent4 23" xfId="808"/>
    <cellStyle name="20% - Accent4 24" xfId="809"/>
    <cellStyle name="20% - Accent4 25" xfId="810"/>
    <cellStyle name="20% - Accent4 3" xfId="811"/>
    <cellStyle name="20% - Accent4 4" xfId="812"/>
    <cellStyle name="20% - Accent4 5" xfId="813"/>
    <cellStyle name="20% - Accent4 6" xfId="814"/>
    <cellStyle name="20% - Accent4 7" xfId="815"/>
    <cellStyle name="20% - Accent4 8" xfId="816"/>
    <cellStyle name="20% - Accent4 9" xfId="817"/>
    <cellStyle name="20% - Accent5 10" xfId="818"/>
    <cellStyle name="20% - Accent5 11" xfId="819"/>
    <cellStyle name="20% - Accent5 12" xfId="820"/>
    <cellStyle name="20% - Accent5 13" xfId="821"/>
    <cellStyle name="20% - Accent5 14" xfId="822"/>
    <cellStyle name="20% - Accent5 15" xfId="823"/>
    <cellStyle name="20% - Accent5 16" xfId="824"/>
    <cellStyle name="20% - Accent5 17" xfId="825"/>
    <cellStyle name="20% - Accent5 18" xfId="826"/>
    <cellStyle name="20% - Accent5 19" xfId="827"/>
    <cellStyle name="20% - Accent5 2" xfId="828"/>
    <cellStyle name="20% - Accent5 2 2" xfId="829"/>
    <cellStyle name="20% - Accent5 20" xfId="830"/>
    <cellStyle name="20% - Accent5 21" xfId="831"/>
    <cellStyle name="20% - Accent5 22" xfId="832"/>
    <cellStyle name="20% - Accent5 23" xfId="833"/>
    <cellStyle name="20% - Accent5 24" xfId="834"/>
    <cellStyle name="20% - Accent5 25" xfId="835"/>
    <cellStyle name="20% - Accent5 3" xfId="836"/>
    <cellStyle name="20% - Accent5 4" xfId="837"/>
    <cellStyle name="20% - Accent5 5" xfId="838"/>
    <cellStyle name="20% - Accent5 6" xfId="839"/>
    <cellStyle name="20% - Accent5 7" xfId="840"/>
    <cellStyle name="20% - Accent5 8" xfId="841"/>
    <cellStyle name="20% - Accent5 9" xfId="842"/>
    <cellStyle name="20% - Accent6 10" xfId="843"/>
    <cellStyle name="20% - Accent6 11" xfId="844"/>
    <cellStyle name="20% - Accent6 12" xfId="845"/>
    <cellStyle name="20% - Accent6 13" xfId="846"/>
    <cellStyle name="20% - Accent6 14" xfId="847"/>
    <cellStyle name="20% - Accent6 15" xfId="848"/>
    <cellStyle name="20% - Accent6 16" xfId="849"/>
    <cellStyle name="20% - Accent6 17" xfId="850"/>
    <cellStyle name="20% - Accent6 18" xfId="851"/>
    <cellStyle name="20% - Accent6 19" xfId="852"/>
    <cellStyle name="20% - Accent6 2" xfId="853"/>
    <cellStyle name="20% - Accent6 2 2" xfId="854"/>
    <cellStyle name="20% - Accent6 20" xfId="855"/>
    <cellStyle name="20% - Accent6 21" xfId="856"/>
    <cellStyle name="20% - Accent6 22" xfId="857"/>
    <cellStyle name="20% - Accent6 23" xfId="858"/>
    <cellStyle name="20% - Accent6 24" xfId="859"/>
    <cellStyle name="20% - Accent6 25" xfId="860"/>
    <cellStyle name="20% - Accent6 3" xfId="861"/>
    <cellStyle name="20% - Accent6 4" xfId="862"/>
    <cellStyle name="20% - Accent6 5" xfId="863"/>
    <cellStyle name="20% - Accent6 6" xfId="864"/>
    <cellStyle name="20% - Accent6 7" xfId="865"/>
    <cellStyle name="20% - Accent6 8" xfId="866"/>
    <cellStyle name="20% - Accent6 9" xfId="867"/>
    <cellStyle name="20% - Nhấn1" xfId="868"/>
    <cellStyle name="20% - Nhấn2" xfId="869"/>
    <cellStyle name="20% - Nhấn3" xfId="870"/>
    <cellStyle name="20% - Nhấn4" xfId="871"/>
    <cellStyle name="20% - Nhấn5" xfId="872"/>
    <cellStyle name="20% - Nhấn6" xfId="873"/>
    <cellStyle name="-2001" xfId="874"/>
    <cellStyle name="296_x000f_Normal_SPTQ1ACTormal_SPTQ2ACT" xfId="875"/>
    <cellStyle name="2ormal_Q2_1" xfId="876"/>
    <cellStyle name="3" xfId="877"/>
    <cellStyle name="3_7 noi 48 goi C5 9 vi na" xfId="878"/>
    <cellStyle name="3_Book1" xfId="879"/>
    <cellStyle name="3_Book1_1" xfId="880"/>
    <cellStyle name="3_Cau thuy dien Ban La (Cu Anh)" xfId="881"/>
    <cellStyle name="3_Dtdchinh2397" xfId="882"/>
    <cellStyle name="3_Dtdchinh2397_Bieu kem theo BC_LD UBND tinh (T7-2011)" xfId="883"/>
    <cellStyle name="3_Dtdchinh2397_Thop -XDCB-2011 - theo doi (a,Triet)" xfId="884"/>
    <cellStyle name="3_Du toan 558 (Km17+508.12 - Km 22)" xfId="885"/>
    <cellStyle name="3_Du toan SCTX QIII-2008" xfId="886"/>
    <cellStyle name="3_Gia cac cong Km761+648" xfId="887"/>
    <cellStyle name="3_Gia_VLQL48_duyet " xfId="888"/>
    <cellStyle name="3_KLNM 1303" xfId="889"/>
    <cellStyle name="3_KlQdinhduyet" xfId="890"/>
    <cellStyle name="3_NEN MONG MAT DUONG, HTTN" xfId="891"/>
    <cellStyle name="3_Thong ke cong" xfId="892"/>
    <cellStyle name="3_thong ke giao dan sinh" xfId="893"/>
    <cellStyle name="3_ÿÿÿÿÿ" xfId="894"/>
    <cellStyle name="4" xfId="895"/>
    <cellStyle name="4_7 noi 48 goi C5 9 vi na" xfId="896"/>
    <cellStyle name="4_Book1" xfId="897"/>
    <cellStyle name="4_Book1_1" xfId="898"/>
    <cellStyle name="4_Cau thuy dien Ban La (Cu Anh)" xfId="899"/>
    <cellStyle name="4_Dtdchinh2397" xfId="900"/>
    <cellStyle name="4_Dtdchinh2397_Bieu kem theo BC_LD UBND tinh (T7-2011)" xfId="901"/>
    <cellStyle name="4_Dtdchinh2397_Thop -XDCB-2011 - theo doi (a,Triet)" xfId="902"/>
    <cellStyle name="4_Du toan 558 (Km17+508.12 - Km 22)" xfId="903"/>
    <cellStyle name="4_Du toan SCTX QIII-2008" xfId="904"/>
    <cellStyle name="4_Gia cac cong Km761+648" xfId="905"/>
    <cellStyle name="4_Gia_VLQL48_duyet " xfId="906"/>
    <cellStyle name="4_KLNM 1303" xfId="907"/>
    <cellStyle name="4_KlQdinhduyet" xfId="908"/>
    <cellStyle name="4_NEN MONG MAT DUONG, HTTN" xfId="909"/>
    <cellStyle name="4_Thong ke cong" xfId="910"/>
    <cellStyle name="4_thong ke giao dan sinh" xfId="911"/>
    <cellStyle name="4_ÿÿÿÿÿ" xfId="912"/>
    <cellStyle name="40% - Accent1 10" xfId="913"/>
    <cellStyle name="40% - Accent1 11" xfId="914"/>
    <cellStyle name="40% - Accent1 12" xfId="915"/>
    <cellStyle name="40% - Accent1 13" xfId="916"/>
    <cellStyle name="40% - Accent1 14" xfId="917"/>
    <cellStyle name="40% - Accent1 15" xfId="918"/>
    <cellStyle name="40% - Accent1 16" xfId="919"/>
    <cellStyle name="40% - Accent1 17" xfId="920"/>
    <cellStyle name="40% - Accent1 18" xfId="921"/>
    <cellStyle name="40% - Accent1 19" xfId="922"/>
    <cellStyle name="40% - Accent1 2" xfId="923"/>
    <cellStyle name="40% - Accent1 2 2" xfId="924"/>
    <cellStyle name="40% - Accent1 20" xfId="925"/>
    <cellStyle name="40% - Accent1 21" xfId="926"/>
    <cellStyle name="40% - Accent1 22" xfId="927"/>
    <cellStyle name="40% - Accent1 23" xfId="928"/>
    <cellStyle name="40% - Accent1 24" xfId="929"/>
    <cellStyle name="40% - Accent1 25" xfId="930"/>
    <cellStyle name="40% - Accent1 3" xfId="931"/>
    <cellStyle name="40% - Accent1 4" xfId="932"/>
    <cellStyle name="40% - Accent1 5" xfId="933"/>
    <cellStyle name="40% - Accent1 6" xfId="934"/>
    <cellStyle name="40% - Accent1 7" xfId="935"/>
    <cellStyle name="40% - Accent1 8" xfId="936"/>
    <cellStyle name="40% - Accent1 9" xfId="937"/>
    <cellStyle name="40% - Accent2 10" xfId="938"/>
    <cellStyle name="40% - Accent2 11" xfId="939"/>
    <cellStyle name="40% - Accent2 12" xfId="940"/>
    <cellStyle name="40% - Accent2 13" xfId="941"/>
    <cellStyle name="40% - Accent2 14" xfId="942"/>
    <cellStyle name="40% - Accent2 15" xfId="943"/>
    <cellStyle name="40% - Accent2 16" xfId="944"/>
    <cellStyle name="40% - Accent2 17" xfId="945"/>
    <cellStyle name="40% - Accent2 18" xfId="946"/>
    <cellStyle name="40% - Accent2 19" xfId="947"/>
    <cellStyle name="40% - Accent2 2" xfId="948"/>
    <cellStyle name="40% - Accent2 2 2" xfId="949"/>
    <cellStyle name="40% - Accent2 20" xfId="950"/>
    <cellStyle name="40% - Accent2 21" xfId="951"/>
    <cellStyle name="40% - Accent2 22" xfId="952"/>
    <cellStyle name="40% - Accent2 23" xfId="953"/>
    <cellStyle name="40% - Accent2 24" xfId="954"/>
    <cellStyle name="40% - Accent2 25" xfId="955"/>
    <cellStyle name="40% - Accent2 3" xfId="956"/>
    <cellStyle name="40% - Accent2 4" xfId="957"/>
    <cellStyle name="40% - Accent2 5" xfId="958"/>
    <cellStyle name="40% - Accent2 6" xfId="959"/>
    <cellStyle name="40% - Accent2 7" xfId="960"/>
    <cellStyle name="40% - Accent2 8" xfId="961"/>
    <cellStyle name="40% - Accent2 9" xfId="962"/>
    <cellStyle name="40% - Accent3 10" xfId="963"/>
    <cellStyle name="40% - Accent3 11" xfId="964"/>
    <cellStyle name="40% - Accent3 12" xfId="965"/>
    <cellStyle name="40% - Accent3 13" xfId="966"/>
    <cellStyle name="40% - Accent3 14" xfId="967"/>
    <cellStyle name="40% - Accent3 15" xfId="968"/>
    <cellStyle name="40% - Accent3 16" xfId="969"/>
    <cellStyle name="40% - Accent3 17" xfId="970"/>
    <cellStyle name="40% - Accent3 18" xfId="971"/>
    <cellStyle name="40% - Accent3 19" xfId="972"/>
    <cellStyle name="40% - Accent3 2" xfId="973"/>
    <cellStyle name="40% - Accent3 2 2" xfId="974"/>
    <cellStyle name="40% - Accent3 20" xfId="975"/>
    <cellStyle name="40% - Accent3 21" xfId="976"/>
    <cellStyle name="40% - Accent3 22" xfId="977"/>
    <cellStyle name="40% - Accent3 23" xfId="978"/>
    <cellStyle name="40% - Accent3 24" xfId="979"/>
    <cellStyle name="40% - Accent3 25" xfId="980"/>
    <cellStyle name="40% - Accent3 3" xfId="981"/>
    <cellStyle name="40% - Accent3 4" xfId="982"/>
    <cellStyle name="40% - Accent3 5" xfId="983"/>
    <cellStyle name="40% - Accent3 6" xfId="984"/>
    <cellStyle name="40% - Accent3 7" xfId="985"/>
    <cellStyle name="40% - Accent3 8" xfId="986"/>
    <cellStyle name="40% - Accent3 9" xfId="987"/>
    <cellStyle name="40% - Accent4 10" xfId="988"/>
    <cellStyle name="40% - Accent4 11" xfId="989"/>
    <cellStyle name="40% - Accent4 12" xfId="990"/>
    <cellStyle name="40% - Accent4 13" xfId="991"/>
    <cellStyle name="40% - Accent4 14" xfId="992"/>
    <cellStyle name="40% - Accent4 15" xfId="993"/>
    <cellStyle name="40% - Accent4 16" xfId="994"/>
    <cellStyle name="40% - Accent4 17" xfId="995"/>
    <cellStyle name="40% - Accent4 18" xfId="996"/>
    <cellStyle name="40% - Accent4 19" xfId="997"/>
    <cellStyle name="40% - Accent4 2" xfId="998"/>
    <cellStyle name="40% - Accent4 2 2" xfId="999"/>
    <cellStyle name="40% - Accent4 20" xfId="1000"/>
    <cellStyle name="40% - Accent4 21" xfId="1001"/>
    <cellStyle name="40% - Accent4 22" xfId="1002"/>
    <cellStyle name="40% - Accent4 23" xfId="1003"/>
    <cellStyle name="40% - Accent4 24" xfId="1004"/>
    <cellStyle name="40% - Accent4 25" xfId="1005"/>
    <cellStyle name="40% - Accent4 3" xfId="1006"/>
    <cellStyle name="40% - Accent4 4" xfId="1007"/>
    <cellStyle name="40% - Accent4 5" xfId="1008"/>
    <cellStyle name="40% - Accent4 6" xfId="1009"/>
    <cellStyle name="40% - Accent4 7" xfId="1010"/>
    <cellStyle name="40% - Accent4 8" xfId="1011"/>
    <cellStyle name="40% - Accent4 9" xfId="1012"/>
    <cellStyle name="40% - Accent5 10" xfId="1013"/>
    <cellStyle name="40% - Accent5 11" xfId="1014"/>
    <cellStyle name="40% - Accent5 12" xfId="1015"/>
    <cellStyle name="40% - Accent5 13" xfId="1016"/>
    <cellStyle name="40% - Accent5 14" xfId="1017"/>
    <cellStyle name="40% - Accent5 15" xfId="1018"/>
    <cellStyle name="40% - Accent5 16" xfId="1019"/>
    <cellStyle name="40% - Accent5 17" xfId="1020"/>
    <cellStyle name="40% - Accent5 18" xfId="1021"/>
    <cellStyle name="40% - Accent5 19" xfId="1022"/>
    <cellStyle name="40% - Accent5 2" xfId="1023"/>
    <cellStyle name="40% - Accent5 2 2" xfId="1024"/>
    <cellStyle name="40% - Accent5 20" xfId="1025"/>
    <cellStyle name="40% - Accent5 21" xfId="1026"/>
    <cellStyle name="40% - Accent5 22" xfId="1027"/>
    <cellStyle name="40% - Accent5 23" xfId="1028"/>
    <cellStyle name="40% - Accent5 24" xfId="1029"/>
    <cellStyle name="40% - Accent5 25" xfId="1030"/>
    <cellStyle name="40% - Accent5 3" xfId="1031"/>
    <cellStyle name="40% - Accent5 4" xfId="1032"/>
    <cellStyle name="40% - Accent5 5" xfId="1033"/>
    <cellStyle name="40% - Accent5 6" xfId="1034"/>
    <cellStyle name="40% - Accent5 7" xfId="1035"/>
    <cellStyle name="40% - Accent5 8" xfId="1036"/>
    <cellStyle name="40% - Accent5 9" xfId="1037"/>
    <cellStyle name="40% - Accent6 10" xfId="1038"/>
    <cellStyle name="40% - Accent6 11" xfId="1039"/>
    <cellStyle name="40% - Accent6 12" xfId="1040"/>
    <cellStyle name="40% - Accent6 13" xfId="1041"/>
    <cellStyle name="40% - Accent6 14" xfId="1042"/>
    <cellStyle name="40% - Accent6 15" xfId="1043"/>
    <cellStyle name="40% - Accent6 16" xfId="1044"/>
    <cellStyle name="40% - Accent6 17" xfId="1045"/>
    <cellStyle name="40% - Accent6 18" xfId="1046"/>
    <cellStyle name="40% - Accent6 19" xfId="1047"/>
    <cellStyle name="40% - Accent6 2" xfId="1048"/>
    <cellStyle name="40% - Accent6 2 2" xfId="1049"/>
    <cellStyle name="40% - Accent6 20" xfId="1050"/>
    <cellStyle name="40% - Accent6 21" xfId="1051"/>
    <cellStyle name="40% - Accent6 22" xfId="1052"/>
    <cellStyle name="40% - Accent6 23" xfId="1053"/>
    <cellStyle name="40% - Accent6 24" xfId="1054"/>
    <cellStyle name="40% - Accent6 25" xfId="1055"/>
    <cellStyle name="40% - Accent6 3" xfId="1056"/>
    <cellStyle name="40% - Accent6 4" xfId="1057"/>
    <cellStyle name="40% - Accent6 5" xfId="1058"/>
    <cellStyle name="40% - Accent6 6" xfId="1059"/>
    <cellStyle name="40% - Accent6 7" xfId="1060"/>
    <cellStyle name="40% - Accent6 8" xfId="1061"/>
    <cellStyle name="40% - Accent6 9" xfId="1062"/>
    <cellStyle name="40% - Nhấn1" xfId="1063"/>
    <cellStyle name="40% - Nhấn2" xfId="1064"/>
    <cellStyle name="40% - Nhấn3" xfId="1065"/>
    <cellStyle name="40% - Nhấn4" xfId="1066"/>
    <cellStyle name="40% - Nhấn5" xfId="1067"/>
    <cellStyle name="40% - Nhấn6" xfId="1068"/>
    <cellStyle name="50" xfId="1069"/>
    <cellStyle name="6" xfId="1070"/>
    <cellStyle name="6 SBU" xfId="1071"/>
    <cellStyle name="6_bao_cao_CV3624_thang6-2011" xfId="1072"/>
    <cellStyle name="6_Bieu 1-5- (bao cao ngay 24-6-2011) cua NS cap huyen va CT MTQG(1)" xfId="1073"/>
    <cellStyle name="6_Bieu DM 2012" xfId="1074"/>
    <cellStyle name="6_Bieu kem theo BC_LD UBND tinh (T7-2011)" xfId="1075"/>
    <cellStyle name="6_Bieu mau ung 2011-Mien Trung-TPCP-11-6" xfId="1076"/>
    <cellStyle name="6_Bieu4" xfId="1077"/>
    <cellStyle name="6_Cong trinh mo moi nam 2011 (HOP NGAY 14.6.2011)" xfId="1078"/>
    <cellStyle name="6_Copy of ghep 3 bieu trinh LD BO 28-6 (TPCP)" xfId="1080"/>
    <cellStyle name="6_CÔNGVĂNĐẾN_NĂM2011" xfId="1079"/>
    <cellStyle name="6_DM công trinh cat giam chuyen theo NQ83 (T6)" xfId="1081"/>
    <cellStyle name="6_DTDuong dong tien -sua tham tra 2009 - luong 650" xfId="1082"/>
    <cellStyle name="6_Nghị quyet  83" xfId="1083"/>
    <cellStyle name="6_Nhu cau no tiep Nuoc sach(1)" xfId="1084"/>
    <cellStyle name="6_Nhu cau tam ung NSNN&amp;TPCP&amp;ODA theo tieu chi cua Bo (CV410_BKH-TH)_vung Tay Nguyen (11.6.2010)" xfId="1085"/>
    <cellStyle name="6_Phan khai 25 ty.11.2010 (P.DN)" xfId="1086"/>
    <cellStyle name="6_Sheet5" xfId="1087"/>
    <cellStyle name="6_Tay Nguyen nhu cau du an KCM TPCP 2012 (7-2012)(1)" xfId="1088"/>
    <cellStyle name="6_Tổng hợp_XDCB_năm_2011(triet Anh)" xfId="1090"/>
    <cellStyle name="6_Thop -XDCB-2011 - theo doi (a,Triet)" xfId="1089"/>
    <cellStyle name="60% - Accent1 10" xfId="1091"/>
    <cellStyle name="60% - Accent1 11" xfId="1092"/>
    <cellStyle name="60% - Accent1 12" xfId="1093"/>
    <cellStyle name="60% - Accent1 13" xfId="1094"/>
    <cellStyle name="60% - Accent1 14" xfId="1095"/>
    <cellStyle name="60% - Accent1 15" xfId="1096"/>
    <cellStyle name="60% - Accent1 16" xfId="1097"/>
    <cellStyle name="60% - Accent1 17" xfId="1098"/>
    <cellStyle name="60% - Accent1 18" xfId="1099"/>
    <cellStyle name="60% - Accent1 19" xfId="1100"/>
    <cellStyle name="60% - Accent1 2" xfId="1101"/>
    <cellStyle name="60% - Accent1 2 2" xfId="1102"/>
    <cellStyle name="60% - Accent1 20" xfId="1103"/>
    <cellStyle name="60% - Accent1 21" xfId="1104"/>
    <cellStyle name="60% - Accent1 22" xfId="1105"/>
    <cellStyle name="60% - Accent1 23" xfId="1106"/>
    <cellStyle name="60% - Accent1 24" xfId="1107"/>
    <cellStyle name="60% - Accent1 25" xfId="1108"/>
    <cellStyle name="60% - Accent1 3" xfId="1109"/>
    <cellStyle name="60% - Accent1 4" xfId="1110"/>
    <cellStyle name="60% - Accent1 5" xfId="1111"/>
    <cellStyle name="60% - Accent1 6" xfId="1112"/>
    <cellStyle name="60% - Accent1 7" xfId="1113"/>
    <cellStyle name="60% - Accent1 8" xfId="1114"/>
    <cellStyle name="60% - Accent1 9" xfId="1115"/>
    <cellStyle name="60% - Accent2 10" xfId="1116"/>
    <cellStyle name="60% - Accent2 11" xfId="1117"/>
    <cellStyle name="60% - Accent2 12" xfId="1118"/>
    <cellStyle name="60% - Accent2 13" xfId="1119"/>
    <cellStyle name="60% - Accent2 14" xfId="1120"/>
    <cellStyle name="60% - Accent2 15" xfId="1121"/>
    <cellStyle name="60% - Accent2 16" xfId="1122"/>
    <cellStyle name="60% - Accent2 17" xfId="1123"/>
    <cellStyle name="60% - Accent2 18" xfId="1124"/>
    <cellStyle name="60% - Accent2 19" xfId="1125"/>
    <cellStyle name="60% - Accent2 2" xfId="1126"/>
    <cellStyle name="60% - Accent2 2 2" xfId="1127"/>
    <cellStyle name="60% - Accent2 20" xfId="1128"/>
    <cellStyle name="60% - Accent2 21" xfId="1129"/>
    <cellStyle name="60% - Accent2 22" xfId="1130"/>
    <cellStyle name="60% - Accent2 23" xfId="1131"/>
    <cellStyle name="60% - Accent2 24" xfId="1132"/>
    <cellStyle name="60% - Accent2 25" xfId="1133"/>
    <cellStyle name="60% - Accent2 3" xfId="1134"/>
    <cellStyle name="60% - Accent2 4" xfId="1135"/>
    <cellStyle name="60% - Accent2 5" xfId="1136"/>
    <cellStyle name="60% - Accent2 6" xfId="1137"/>
    <cellStyle name="60% - Accent2 7" xfId="1138"/>
    <cellStyle name="60% - Accent2 8" xfId="1139"/>
    <cellStyle name="60% - Accent2 9" xfId="1140"/>
    <cellStyle name="60% - Accent3 10" xfId="1141"/>
    <cellStyle name="60% - Accent3 11" xfId="1142"/>
    <cellStyle name="60% - Accent3 12" xfId="1143"/>
    <cellStyle name="60% - Accent3 13" xfId="1144"/>
    <cellStyle name="60% - Accent3 14" xfId="1145"/>
    <cellStyle name="60% - Accent3 15" xfId="1146"/>
    <cellStyle name="60% - Accent3 16" xfId="1147"/>
    <cellStyle name="60% - Accent3 17" xfId="1148"/>
    <cellStyle name="60% - Accent3 18" xfId="1149"/>
    <cellStyle name="60% - Accent3 19" xfId="1150"/>
    <cellStyle name="60% - Accent3 2" xfId="1151"/>
    <cellStyle name="60% - Accent3 2 2" xfId="1152"/>
    <cellStyle name="60% - Accent3 20" xfId="1153"/>
    <cellStyle name="60% - Accent3 21" xfId="1154"/>
    <cellStyle name="60% - Accent3 22" xfId="1155"/>
    <cellStyle name="60% - Accent3 23" xfId="1156"/>
    <cellStyle name="60% - Accent3 24" xfId="1157"/>
    <cellStyle name="60% - Accent3 25" xfId="1158"/>
    <cellStyle name="60% - Accent3 3" xfId="1159"/>
    <cellStyle name="60% - Accent3 4" xfId="1160"/>
    <cellStyle name="60% - Accent3 5" xfId="1161"/>
    <cellStyle name="60% - Accent3 6" xfId="1162"/>
    <cellStyle name="60% - Accent3 7" xfId="1163"/>
    <cellStyle name="60% - Accent3 8" xfId="1164"/>
    <cellStyle name="60% - Accent3 9" xfId="1165"/>
    <cellStyle name="60% - Accent4 10" xfId="1166"/>
    <cellStyle name="60% - Accent4 11" xfId="1167"/>
    <cellStyle name="60% - Accent4 12" xfId="1168"/>
    <cellStyle name="60% - Accent4 13" xfId="1169"/>
    <cellStyle name="60% - Accent4 14" xfId="1170"/>
    <cellStyle name="60% - Accent4 15" xfId="1171"/>
    <cellStyle name="60% - Accent4 16" xfId="1172"/>
    <cellStyle name="60% - Accent4 17" xfId="1173"/>
    <cellStyle name="60% - Accent4 18" xfId="1174"/>
    <cellStyle name="60% - Accent4 19" xfId="1175"/>
    <cellStyle name="60% - Accent4 2" xfId="1176"/>
    <cellStyle name="60% - Accent4 2 2" xfId="1177"/>
    <cellStyle name="60% - Accent4 20" xfId="1178"/>
    <cellStyle name="60% - Accent4 21" xfId="1179"/>
    <cellStyle name="60% - Accent4 22" xfId="1180"/>
    <cellStyle name="60% - Accent4 23" xfId="1181"/>
    <cellStyle name="60% - Accent4 24" xfId="1182"/>
    <cellStyle name="60% - Accent4 25" xfId="1183"/>
    <cellStyle name="60% - Accent4 3" xfId="1184"/>
    <cellStyle name="60% - Accent4 4" xfId="1185"/>
    <cellStyle name="60% - Accent4 5" xfId="1186"/>
    <cellStyle name="60% - Accent4 6" xfId="1187"/>
    <cellStyle name="60% - Accent4 7" xfId="1188"/>
    <cellStyle name="60% - Accent4 8" xfId="1189"/>
    <cellStyle name="60% - Accent4 9" xfId="1190"/>
    <cellStyle name="60% - Accent5 10" xfId="1191"/>
    <cellStyle name="60% - Accent5 11" xfId="1192"/>
    <cellStyle name="60% - Accent5 12" xfId="1193"/>
    <cellStyle name="60% - Accent5 13" xfId="1194"/>
    <cellStyle name="60% - Accent5 14" xfId="1195"/>
    <cellStyle name="60% - Accent5 15" xfId="1196"/>
    <cellStyle name="60% - Accent5 16" xfId="1197"/>
    <cellStyle name="60% - Accent5 17" xfId="1198"/>
    <cellStyle name="60% - Accent5 18" xfId="1199"/>
    <cellStyle name="60% - Accent5 19" xfId="1200"/>
    <cellStyle name="60% - Accent5 2" xfId="1201"/>
    <cellStyle name="60% - Accent5 2 2" xfId="1202"/>
    <cellStyle name="60% - Accent5 20" xfId="1203"/>
    <cellStyle name="60% - Accent5 21" xfId="1204"/>
    <cellStyle name="60% - Accent5 22" xfId="1205"/>
    <cellStyle name="60% - Accent5 23" xfId="1206"/>
    <cellStyle name="60% - Accent5 24" xfId="1207"/>
    <cellStyle name="60% - Accent5 25" xfId="1208"/>
    <cellStyle name="60% - Accent5 3" xfId="1209"/>
    <cellStyle name="60% - Accent5 4" xfId="1210"/>
    <cellStyle name="60% - Accent5 5" xfId="1211"/>
    <cellStyle name="60% - Accent5 6" xfId="1212"/>
    <cellStyle name="60% - Accent5 7" xfId="1213"/>
    <cellStyle name="60% - Accent5 8" xfId="1214"/>
    <cellStyle name="60% - Accent5 9" xfId="1215"/>
    <cellStyle name="60% - Accent6 10" xfId="1216"/>
    <cellStyle name="60% - Accent6 11" xfId="1217"/>
    <cellStyle name="60% - Accent6 12" xfId="1218"/>
    <cellStyle name="60% - Accent6 13" xfId="1219"/>
    <cellStyle name="60% - Accent6 14" xfId="1220"/>
    <cellStyle name="60% - Accent6 15" xfId="1221"/>
    <cellStyle name="60% - Accent6 16" xfId="1222"/>
    <cellStyle name="60% - Accent6 17" xfId="1223"/>
    <cellStyle name="60% - Accent6 18" xfId="1224"/>
    <cellStyle name="60% - Accent6 19" xfId="1225"/>
    <cellStyle name="60% - Accent6 2" xfId="1226"/>
    <cellStyle name="60% - Accent6 2 2" xfId="1227"/>
    <cellStyle name="60% - Accent6 20" xfId="1228"/>
    <cellStyle name="60% - Accent6 21" xfId="1229"/>
    <cellStyle name="60% - Accent6 22" xfId="1230"/>
    <cellStyle name="60% - Accent6 23" xfId="1231"/>
    <cellStyle name="60% - Accent6 24" xfId="1232"/>
    <cellStyle name="60% - Accent6 25" xfId="1233"/>
    <cellStyle name="60% - Accent6 3" xfId="1234"/>
    <cellStyle name="60% - Accent6 4" xfId="1235"/>
    <cellStyle name="60% - Accent6 5" xfId="1236"/>
    <cellStyle name="60% - Accent6 6" xfId="1237"/>
    <cellStyle name="60% - Accent6 7" xfId="1238"/>
    <cellStyle name="60% - Accent6 8" xfId="1239"/>
    <cellStyle name="60% - Accent6 9" xfId="1240"/>
    <cellStyle name="60% - Nhấn1" xfId="1241"/>
    <cellStyle name="60% - Nhấn2" xfId="1242"/>
    <cellStyle name="60% - Nhấn3" xfId="1243"/>
    <cellStyle name="60% - Nhấn4" xfId="1244"/>
    <cellStyle name="60% - Nhấn5" xfId="1245"/>
    <cellStyle name="60% - Nhấn6" xfId="1246"/>
    <cellStyle name="6W50" xfId="1247"/>
    <cellStyle name="8ormal_SPTQ2W24" xfId="1248"/>
    <cellStyle name="9" xfId="1249"/>
    <cellStyle name="Accent1 10" xfId="1250"/>
    <cellStyle name="Accent1 11" xfId="1251"/>
    <cellStyle name="Accent1 12" xfId="1252"/>
    <cellStyle name="Accent1 13" xfId="1253"/>
    <cellStyle name="Accent1 14" xfId="1254"/>
    <cellStyle name="Accent1 15" xfId="1255"/>
    <cellStyle name="Accent1 16" xfId="1256"/>
    <cellStyle name="Accent1 17" xfId="1257"/>
    <cellStyle name="Accent1 18" xfId="1258"/>
    <cellStyle name="Accent1 19" xfId="1259"/>
    <cellStyle name="Accent1 2" xfId="1260"/>
    <cellStyle name="Accent1 2 2" xfId="1261"/>
    <cellStyle name="Accent1 20" xfId="1262"/>
    <cellStyle name="Accent1 21" xfId="1263"/>
    <cellStyle name="Accent1 22" xfId="1264"/>
    <cellStyle name="Accent1 23" xfId="1265"/>
    <cellStyle name="Accent1 24" xfId="1266"/>
    <cellStyle name="Accent1 25" xfId="1267"/>
    <cellStyle name="Accent1 3" xfId="1268"/>
    <cellStyle name="Accent1 4" xfId="1269"/>
    <cellStyle name="Accent1 5" xfId="1270"/>
    <cellStyle name="Accent1 6" xfId="1271"/>
    <cellStyle name="Accent1 7" xfId="1272"/>
    <cellStyle name="Accent1 8" xfId="1273"/>
    <cellStyle name="Accent1 9" xfId="1274"/>
    <cellStyle name="Accent2 10" xfId="1275"/>
    <cellStyle name="Accent2 11" xfId="1276"/>
    <cellStyle name="Accent2 12" xfId="1277"/>
    <cellStyle name="Accent2 13" xfId="1278"/>
    <cellStyle name="Accent2 14" xfId="1279"/>
    <cellStyle name="Accent2 15" xfId="1280"/>
    <cellStyle name="Accent2 16" xfId="1281"/>
    <cellStyle name="Accent2 17" xfId="1282"/>
    <cellStyle name="Accent2 18" xfId="1283"/>
    <cellStyle name="Accent2 19" xfId="1284"/>
    <cellStyle name="Accent2 2" xfId="1285"/>
    <cellStyle name="Accent2 2 2" xfId="1286"/>
    <cellStyle name="Accent2 20" xfId="1287"/>
    <cellStyle name="Accent2 21" xfId="1288"/>
    <cellStyle name="Accent2 22" xfId="1289"/>
    <cellStyle name="Accent2 23" xfId="1290"/>
    <cellStyle name="Accent2 24" xfId="1291"/>
    <cellStyle name="Accent2 25" xfId="1292"/>
    <cellStyle name="Accent2 3" xfId="1293"/>
    <cellStyle name="Accent2 4" xfId="1294"/>
    <cellStyle name="Accent2 5" xfId="1295"/>
    <cellStyle name="Accent2 6" xfId="1296"/>
    <cellStyle name="Accent2 7" xfId="1297"/>
    <cellStyle name="Accent2 8" xfId="1298"/>
    <cellStyle name="Accent2 9" xfId="1299"/>
    <cellStyle name="Accent3 10" xfId="1300"/>
    <cellStyle name="Accent3 11" xfId="1301"/>
    <cellStyle name="Accent3 12" xfId="1302"/>
    <cellStyle name="Accent3 13" xfId="1303"/>
    <cellStyle name="Accent3 14" xfId="1304"/>
    <cellStyle name="Accent3 15" xfId="1305"/>
    <cellStyle name="Accent3 16" xfId="1306"/>
    <cellStyle name="Accent3 17" xfId="1307"/>
    <cellStyle name="Accent3 18" xfId="1308"/>
    <cellStyle name="Accent3 19" xfId="1309"/>
    <cellStyle name="Accent3 2" xfId="1310"/>
    <cellStyle name="Accent3 2 2" xfId="1311"/>
    <cellStyle name="Accent3 20" xfId="1312"/>
    <cellStyle name="Accent3 21" xfId="1313"/>
    <cellStyle name="Accent3 22" xfId="1314"/>
    <cellStyle name="Accent3 23" xfId="1315"/>
    <cellStyle name="Accent3 24" xfId="1316"/>
    <cellStyle name="Accent3 25" xfId="1317"/>
    <cellStyle name="Accent3 3" xfId="1318"/>
    <cellStyle name="Accent3 4" xfId="1319"/>
    <cellStyle name="Accent3 5" xfId="1320"/>
    <cellStyle name="Accent3 6" xfId="1321"/>
    <cellStyle name="Accent3 7" xfId="1322"/>
    <cellStyle name="Accent3 8" xfId="1323"/>
    <cellStyle name="Accent3 9" xfId="1324"/>
    <cellStyle name="Accent4 10" xfId="1325"/>
    <cellStyle name="Accent4 11" xfId="1326"/>
    <cellStyle name="Accent4 12" xfId="1327"/>
    <cellStyle name="Accent4 13" xfId="1328"/>
    <cellStyle name="Accent4 14" xfId="1329"/>
    <cellStyle name="Accent4 15" xfId="1330"/>
    <cellStyle name="Accent4 16" xfId="1331"/>
    <cellStyle name="Accent4 17" xfId="1332"/>
    <cellStyle name="Accent4 18" xfId="1333"/>
    <cellStyle name="Accent4 19" xfId="1334"/>
    <cellStyle name="Accent4 2" xfId="1335"/>
    <cellStyle name="Accent4 2 2" xfId="1336"/>
    <cellStyle name="Accent4 20" xfId="1337"/>
    <cellStyle name="Accent4 21" xfId="1338"/>
    <cellStyle name="Accent4 22" xfId="1339"/>
    <cellStyle name="Accent4 23" xfId="1340"/>
    <cellStyle name="Accent4 24" xfId="1341"/>
    <cellStyle name="Accent4 25" xfId="1342"/>
    <cellStyle name="Accent4 3" xfId="1343"/>
    <cellStyle name="Accent4 4" xfId="1344"/>
    <cellStyle name="Accent4 5" xfId="1345"/>
    <cellStyle name="Accent4 6" xfId="1346"/>
    <cellStyle name="Accent4 7" xfId="1347"/>
    <cellStyle name="Accent4 8" xfId="1348"/>
    <cellStyle name="Accent4 9" xfId="1349"/>
    <cellStyle name="Accent5 10" xfId="1350"/>
    <cellStyle name="Accent5 11" xfId="1351"/>
    <cellStyle name="Accent5 12" xfId="1352"/>
    <cellStyle name="Accent5 13" xfId="1353"/>
    <cellStyle name="Accent5 14" xfId="1354"/>
    <cellStyle name="Accent5 15" xfId="1355"/>
    <cellStyle name="Accent5 16" xfId="1356"/>
    <cellStyle name="Accent5 17" xfId="1357"/>
    <cellStyle name="Accent5 18" xfId="1358"/>
    <cellStyle name="Accent5 19" xfId="1359"/>
    <cellStyle name="Accent5 2" xfId="1360"/>
    <cellStyle name="Accent5 2 2" xfId="1361"/>
    <cellStyle name="Accent5 20" xfId="1362"/>
    <cellStyle name="Accent5 21" xfId="1363"/>
    <cellStyle name="Accent5 22" xfId="1364"/>
    <cellStyle name="Accent5 23" xfId="1365"/>
    <cellStyle name="Accent5 24" xfId="1366"/>
    <cellStyle name="Accent5 25" xfId="1367"/>
    <cellStyle name="Accent5 3" xfId="1368"/>
    <cellStyle name="Accent5 4" xfId="1369"/>
    <cellStyle name="Accent5 5" xfId="1370"/>
    <cellStyle name="Accent5 6" xfId="1371"/>
    <cellStyle name="Accent5 7" xfId="1372"/>
    <cellStyle name="Accent5 8" xfId="1373"/>
    <cellStyle name="Accent5 9" xfId="1374"/>
    <cellStyle name="Accent6 10" xfId="1375"/>
    <cellStyle name="Accent6 11" xfId="1376"/>
    <cellStyle name="Accent6 12" xfId="1377"/>
    <cellStyle name="Accent6 13" xfId="1378"/>
    <cellStyle name="Accent6 14" xfId="1379"/>
    <cellStyle name="Accent6 15" xfId="1380"/>
    <cellStyle name="Accent6 16" xfId="1381"/>
    <cellStyle name="Accent6 17" xfId="1382"/>
    <cellStyle name="Accent6 18" xfId="1383"/>
    <cellStyle name="Accent6 19" xfId="1384"/>
    <cellStyle name="Accent6 2" xfId="1385"/>
    <cellStyle name="Accent6 2 2" xfId="1386"/>
    <cellStyle name="Accent6 20" xfId="1387"/>
    <cellStyle name="Accent6 21" xfId="1388"/>
    <cellStyle name="Accent6 22" xfId="1389"/>
    <cellStyle name="Accent6 23" xfId="1390"/>
    <cellStyle name="Accent6 24" xfId="1391"/>
    <cellStyle name="Accent6 25" xfId="1392"/>
    <cellStyle name="Accent6 3" xfId="1393"/>
    <cellStyle name="Accent6 4" xfId="1394"/>
    <cellStyle name="Accent6 5" xfId="1395"/>
    <cellStyle name="Accent6 6" xfId="1396"/>
    <cellStyle name="Accent6 7" xfId="1397"/>
    <cellStyle name="Accent6 8" xfId="1398"/>
    <cellStyle name="Accent6 9" xfId="1399"/>
    <cellStyle name="ÅëÈ­ [0]_      " xfId="1400"/>
    <cellStyle name="AeE­ [0]_INQUIRY ¿?¾÷AßAø " xfId="1401"/>
    <cellStyle name="ÅëÈ­ [0]_L601CPT" xfId="1402"/>
    <cellStyle name="ÅëÈ­_      " xfId="1403"/>
    <cellStyle name="AeE­_INQUIRY ¿?¾÷AßAø " xfId="1404"/>
    <cellStyle name="ÅëÈ­_L601CPT" xfId="1405"/>
    <cellStyle name="al_Sheet1_FY96" xfId="1406"/>
    <cellStyle name="a_x0012_Normal_Sheet1_P_x0015_Normal_Sheet1_Reserve" xfId="1407"/>
    <cellStyle name="aormaormaormaormaormaormaormaormaorma肨Pmal_TH" xfId="1408"/>
    <cellStyle name="aormaormaormaormaormaormaormaorma肨 maormaormaormaormaormaormaormaormaorma肨Pmal_TH" xfId="1409"/>
    <cellStyle name="args.style" xfId="1410"/>
    <cellStyle name="at" xfId="1411"/>
    <cellStyle name="ÄÞ¸¶ [0]_      " xfId="1412"/>
    <cellStyle name="AÞ¸¶ [0]_INQUIRY ¿?¾÷AßAø " xfId="1413"/>
    <cellStyle name="ÄÞ¸¶ [0]_L601CPT" xfId="1414"/>
    <cellStyle name="ÄÞ¸¶_      " xfId="1415"/>
    <cellStyle name="AÞ¸¶_INQUIRY ¿?¾÷AßAø " xfId="1416"/>
    <cellStyle name="ÄÞ¸¶_L601CPT" xfId="1417"/>
    <cellStyle name="AutoFormat Options" xfId="1418"/>
    <cellStyle name="a肨Pmal_TH" xfId="1419"/>
    <cellStyle name="Bad 10" xfId="1420"/>
    <cellStyle name="Bad 11" xfId="1421"/>
    <cellStyle name="Bad 12" xfId="1422"/>
    <cellStyle name="Bad 13" xfId="1423"/>
    <cellStyle name="Bad 14" xfId="1424"/>
    <cellStyle name="Bad 15" xfId="1425"/>
    <cellStyle name="Bad 16" xfId="1426"/>
    <cellStyle name="Bad 17" xfId="1427"/>
    <cellStyle name="Bad 18" xfId="1428"/>
    <cellStyle name="Bad 19" xfId="1429"/>
    <cellStyle name="Bad 2" xfId="1430"/>
    <cellStyle name="Bad 2 2" xfId="1431"/>
    <cellStyle name="Bad 20" xfId="1432"/>
    <cellStyle name="Bad 21" xfId="1433"/>
    <cellStyle name="Bad 22" xfId="1434"/>
    <cellStyle name="Bad 23" xfId="1435"/>
    <cellStyle name="Bad 24" xfId="1436"/>
    <cellStyle name="Bad 25" xfId="1437"/>
    <cellStyle name="Bad 3" xfId="1438"/>
    <cellStyle name="Bad 4" xfId="1439"/>
    <cellStyle name="Bad 5" xfId="1440"/>
    <cellStyle name="Bad 6" xfId="1441"/>
    <cellStyle name="Bad 7" xfId="1442"/>
    <cellStyle name="Bad 8" xfId="1443"/>
    <cellStyle name="Bad 9" xfId="1444"/>
    <cellStyle name="Body" xfId="1445"/>
    <cellStyle name="C?AØ_¿?¾÷CoE² " xfId="1446"/>
    <cellStyle name="C~1" xfId="1447"/>
    <cellStyle name="Ç¥ÁØ_      " xfId="1448"/>
    <cellStyle name="C￥AØ_¿μ¾÷CoE² " xfId="1449"/>
    <cellStyle name="Ç¥ÁØ_±¸¹Ì´ëÃ¥" xfId="1450"/>
    <cellStyle name="C￥AØ_Sheet1_¿μ¾÷CoE² " xfId="1451"/>
    <cellStyle name="Ç¥ÁØ_ÿÿÿÿÿÿ_4_ÃÑÇÕ°è " xfId="1452"/>
    <cellStyle name="Calc Currency (0)" xfId="1453"/>
    <cellStyle name="Calc Currency (2)" xfId="1454"/>
    <cellStyle name="Calc Percent (0)" xfId="1455"/>
    <cellStyle name="Calc Percent (1)" xfId="1456"/>
    <cellStyle name="Calc Percent (2)" xfId="1457"/>
    <cellStyle name="Calc Units (0)" xfId="1458"/>
    <cellStyle name="Calc Units (1)" xfId="1459"/>
    <cellStyle name="Calc Units (2)" xfId="1460"/>
    <cellStyle name="Calculation 10" xfId="1461"/>
    <cellStyle name="Calculation 11" xfId="1462"/>
    <cellStyle name="Calculation 12" xfId="1463"/>
    <cellStyle name="Calculation 13" xfId="1464"/>
    <cellStyle name="Calculation 14" xfId="1465"/>
    <cellStyle name="Calculation 15" xfId="1466"/>
    <cellStyle name="Calculation 16" xfId="1467"/>
    <cellStyle name="Calculation 17" xfId="1468"/>
    <cellStyle name="Calculation 18" xfId="1469"/>
    <cellStyle name="Calculation 19" xfId="1470"/>
    <cellStyle name="Calculation 2" xfId="1471"/>
    <cellStyle name="Calculation 2 2" xfId="1472"/>
    <cellStyle name="Calculation 20" xfId="1473"/>
    <cellStyle name="Calculation 21" xfId="1474"/>
    <cellStyle name="Calculation 22" xfId="1475"/>
    <cellStyle name="Calculation 23" xfId="1476"/>
    <cellStyle name="Calculation 24" xfId="1477"/>
    <cellStyle name="Calculation 25" xfId="1478"/>
    <cellStyle name="Calculation 3" xfId="1479"/>
    <cellStyle name="Calculation 4" xfId="1480"/>
    <cellStyle name="Calculation 5" xfId="1481"/>
    <cellStyle name="Calculation 6" xfId="1482"/>
    <cellStyle name="Calculation 7" xfId="1483"/>
    <cellStyle name="Calculation 8" xfId="1484"/>
    <cellStyle name="Calculation 9" xfId="1485"/>
    <cellStyle name="category" xfId="1486"/>
    <cellStyle name="Centered Heading" xfId="1487"/>
    <cellStyle name="Cerrency_Sheet2_XANGDAU" xfId="1488"/>
    <cellStyle name="Co?ma_Sheet1" xfId="1517"/>
    <cellStyle name="Column_Title" xfId="1518"/>
    <cellStyle name="Comma" xfId="1" builtinId="3"/>
    <cellStyle name="Comma  - Style1" xfId="1519"/>
    <cellStyle name="Comma  - Style2" xfId="1520"/>
    <cellStyle name="Comma  - Style3" xfId="1521"/>
    <cellStyle name="Comma  - Style4" xfId="1522"/>
    <cellStyle name="Comma  - Style5" xfId="1523"/>
    <cellStyle name="Comma  - Style6" xfId="1524"/>
    <cellStyle name="Comma  - Style7" xfId="1525"/>
    <cellStyle name="Comma  - Style8" xfId="1526"/>
    <cellStyle name="Comma %" xfId="1527"/>
    <cellStyle name="Comma [ ,]" xfId="1528"/>
    <cellStyle name="Comma [00]" xfId="1529"/>
    <cellStyle name="Comma 0.0" xfId="1530"/>
    <cellStyle name="Comma 0.0%" xfId="1531"/>
    <cellStyle name="Comma 0.00" xfId="1532"/>
    <cellStyle name="Comma 0.00%" xfId="1533"/>
    <cellStyle name="Comma 0.000" xfId="1534"/>
    <cellStyle name="Comma 0.000%" xfId="1535"/>
    <cellStyle name="Comma 10" xfId="4"/>
    <cellStyle name="Comma 10 10 2" xfId="7"/>
    <cellStyle name="Comma 11" xfId="1536"/>
    <cellStyle name="Comma 12" xfId="1537"/>
    <cellStyle name="Comma 12 2" xfId="33"/>
    <cellStyle name="Comma 13" xfId="1538"/>
    <cellStyle name="Comma 14" xfId="1539"/>
    <cellStyle name="Comma 15" xfId="10"/>
    <cellStyle name="Comma 15 2" xfId="8"/>
    <cellStyle name="Comma 15 2 2" xfId="31"/>
    <cellStyle name="Comma 15 4 2" xfId="27"/>
    <cellStyle name="Comma 16" xfId="2731"/>
    <cellStyle name="Comma 2" xfId="16"/>
    <cellStyle name="Comma 2 2" xfId="1540"/>
    <cellStyle name="Comma 2 3" xfId="1541"/>
    <cellStyle name="Comma 2_Bieu XDKH 2012- Dia phuong (23-6-11 cuoi)_IN (version 1) (Recovered)" xfId="1542"/>
    <cellStyle name="Comma 3" xfId="12"/>
    <cellStyle name="Comma 3 2" xfId="13"/>
    <cellStyle name="Comma 4" xfId="1543"/>
    <cellStyle name="Comma 4 2" xfId="1544"/>
    <cellStyle name="Comma 5" xfId="1545"/>
    <cellStyle name="Comma 53 5" xfId="32"/>
    <cellStyle name="Comma 6" xfId="17"/>
    <cellStyle name="Comma 7" xfId="18"/>
    <cellStyle name="Comma 8" xfId="11"/>
    <cellStyle name="Comma 8 5" xfId="30"/>
    <cellStyle name="Comma 9" xfId="1546"/>
    <cellStyle name="Comma 9 2" xfId="1547"/>
    <cellStyle name="comma zerodec" xfId="1548"/>
    <cellStyle name="Comma0" xfId="1549"/>
    <cellStyle name="Comma0 - Modelo1" xfId="1550"/>
    <cellStyle name="Comma0 - Style1" xfId="1551"/>
    <cellStyle name="Comma1 - Modelo2" xfId="1552"/>
    <cellStyle name="Comma1 - Style2" xfId="1553"/>
    <cellStyle name="Company Name" xfId="1554"/>
    <cellStyle name="cong" xfId="1555"/>
    <cellStyle name="Copied" xfId="1556"/>
    <cellStyle name="COST1" xfId="1557"/>
    <cellStyle name="Co聭ma_Sheet1" xfId="1558"/>
    <cellStyle name="CR Comma" xfId="1559"/>
    <cellStyle name="CR Currency" xfId="1560"/>
    <cellStyle name="Credit" xfId="1561"/>
    <cellStyle name="Credit subtotal" xfId="1562"/>
    <cellStyle name="Credit Total" xfId="1563"/>
    <cellStyle name="Cࡵrrency_Sheet1_PRODUCTĠ" xfId="1564"/>
    <cellStyle name="Currency %" xfId="1565"/>
    <cellStyle name="Currency [00]" xfId="1566"/>
    <cellStyle name="Currency 0.0" xfId="1567"/>
    <cellStyle name="Currency 0.0%" xfId="1568"/>
    <cellStyle name="Currency 0.00" xfId="1569"/>
    <cellStyle name="Currency 0.00%" xfId="1570"/>
    <cellStyle name="Currency 0.000" xfId="1571"/>
    <cellStyle name="Currency 0.000%" xfId="1572"/>
    <cellStyle name="Currency0" xfId="1573"/>
    <cellStyle name="Currency1" xfId="1574"/>
    <cellStyle name="Check Cell 10" xfId="1489"/>
    <cellStyle name="Check Cell 11" xfId="1490"/>
    <cellStyle name="Check Cell 12" xfId="1491"/>
    <cellStyle name="Check Cell 13" xfId="1492"/>
    <cellStyle name="Check Cell 14" xfId="1493"/>
    <cellStyle name="Check Cell 15" xfId="1494"/>
    <cellStyle name="Check Cell 16" xfId="1495"/>
    <cellStyle name="Check Cell 17" xfId="1496"/>
    <cellStyle name="Check Cell 18" xfId="1497"/>
    <cellStyle name="Check Cell 19" xfId="1498"/>
    <cellStyle name="Check Cell 2" xfId="1499"/>
    <cellStyle name="Check Cell 2 2" xfId="1500"/>
    <cellStyle name="Check Cell 20" xfId="1501"/>
    <cellStyle name="Check Cell 21" xfId="1502"/>
    <cellStyle name="Check Cell 22" xfId="1503"/>
    <cellStyle name="Check Cell 23" xfId="1504"/>
    <cellStyle name="Check Cell 24" xfId="1505"/>
    <cellStyle name="Check Cell 25" xfId="1506"/>
    <cellStyle name="Check Cell 3" xfId="1507"/>
    <cellStyle name="Check Cell 4" xfId="1508"/>
    <cellStyle name="Check Cell 5" xfId="1509"/>
    <cellStyle name="Check Cell 6" xfId="1510"/>
    <cellStyle name="Check Cell 7" xfId="1511"/>
    <cellStyle name="Check Cell 8" xfId="1512"/>
    <cellStyle name="Check Cell 9" xfId="1513"/>
    <cellStyle name="Chi phÝ kh¸c_Book1" xfId="1514"/>
    <cellStyle name="chu" xfId="1515"/>
    <cellStyle name="CHUONG" xfId="1516"/>
    <cellStyle name="D1" xfId="1575"/>
    <cellStyle name="Date" xfId="1576"/>
    <cellStyle name="Date Short" xfId="1577"/>
    <cellStyle name="Date_Bao Cao Ban Hang NPP PH 1206" xfId="1578"/>
    <cellStyle name="DAUDE" xfId="1581"/>
    <cellStyle name="Debit" xfId="1586"/>
    <cellStyle name="Debit subtotal" xfId="1587"/>
    <cellStyle name="Debit Total" xfId="1588"/>
    <cellStyle name="DELTA" xfId="1589"/>
    <cellStyle name="Dezimal [0]_35ERI8T2gbIEMixb4v26icuOo" xfId="1590"/>
    <cellStyle name="Dezimal_35ERI8T2gbIEMixb4v26icuOo" xfId="1591"/>
    <cellStyle name="Dg" xfId="1592"/>
    <cellStyle name="Dgia" xfId="1593"/>
    <cellStyle name="Dia" xfId="1594"/>
    <cellStyle name="Dollar (zero dec)" xfId="1595"/>
    <cellStyle name="Don gia" xfId="1596"/>
    <cellStyle name="DuToanBXD" xfId="1597"/>
    <cellStyle name="Dziesi?tny [0]_Invoices2001Slovakia" xfId="1598"/>
    <cellStyle name="Dziesi?tny_Invoices2001Slovakia" xfId="1599"/>
    <cellStyle name="Dziesietny [0]_Invoices2001Slovakia" xfId="1600"/>
    <cellStyle name="Dziesiętny [0]_Invoices2001Slovakia" xfId="1601"/>
    <cellStyle name="Dziesietny [0]_Invoices2001Slovakia_01_Nha so 1_Dien" xfId="1602"/>
    <cellStyle name="Dziesiętny [0]_Invoices2001Slovakia_01_Nha so 1_Dien" xfId="1603"/>
    <cellStyle name="Dziesietny [0]_Invoices2001Slovakia_10_Nha so 10_Dien1" xfId="1604"/>
    <cellStyle name="Dziesiętny [0]_Invoices2001Slovakia_10_Nha so 10_Dien1" xfId="1605"/>
    <cellStyle name="Dziesietny [0]_Invoices2001Slovakia_Book1" xfId="1606"/>
    <cellStyle name="Dziesiętny [0]_Invoices2001Slovakia_Book1" xfId="1607"/>
    <cellStyle name="Dziesietny [0]_Invoices2001Slovakia_Book1_1" xfId="1608"/>
    <cellStyle name="Dziesiętny [0]_Invoices2001Slovakia_Book1_1" xfId="1609"/>
    <cellStyle name="Dziesietny [0]_Invoices2001Slovakia_Book1_1_Book1" xfId="1610"/>
    <cellStyle name="Dziesiętny [0]_Invoices2001Slovakia_Book1_1_Book1" xfId="1611"/>
    <cellStyle name="Dziesietny [0]_Invoices2001Slovakia_Book1_2" xfId="1612"/>
    <cellStyle name="Dziesiętny [0]_Invoices2001Slovakia_Book1_2" xfId="1613"/>
    <cellStyle name="Dziesietny [0]_Invoices2001Slovakia_Book1_Nhu cau von ung truoc 2011 Tha h Hoa + Nge An gui TW" xfId="1614"/>
    <cellStyle name="Dziesiętny [0]_Invoices2001Slovakia_Book1_Nhu cau von ung truoc 2011 Tha h Hoa + Nge An gui TW" xfId="1615"/>
    <cellStyle name="Dziesietny [0]_Invoices2001Slovakia_Book1_Tong hop Cac tuyen(9-1-06)" xfId="1616"/>
    <cellStyle name="Dziesiętny [0]_Invoices2001Slovakia_Book1_Tong hop Cac tuyen(9-1-06)" xfId="1617"/>
    <cellStyle name="Dziesietny [0]_Invoices2001Slovakia_Book1_ung 2011 - 11-6-Thanh hoa-Nghe an" xfId="1618"/>
    <cellStyle name="Dziesiętny [0]_Invoices2001Slovakia_Book1_ung 2011 - 11-6-Thanh hoa-Nghe an" xfId="1619"/>
    <cellStyle name="Dziesietny [0]_Invoices2001Slovakia_Book1_ung truoc 2011 NSTW Thanh Hoa + Nge An gui Thu 12-5" xfId="1620"/>
    <cellStyle name="Dziesiętny [0]_Invoices2001Slovakia_Book1_ung truoc 2011 NSTW Thanh Hoa + Nge An gui Thu 12-5" xfId="1621"/>
    <cellStyle name="Dziesietny [0]_Invoices2001Slovakia_d-uong+TDT" xfId="1622"/>
    <cellStyle name="Dziesiętny [0]_Invoices2001Slovakia_Nhµ ®Ó xe" xfId="1623"/>
    <cellStyle name="Dziesietny [0]_Invoices2001Slovakia_Nha bao ve(28-7-05)" xfId="1624"/>
    <cellStyle name="Dziesiętny [0]_Invoices2001Slovakia_Nha bao ve(28-7-05)" xfId="1625"/>
    <cellStyle name="Dziesietny [0]_Invoices2001Slovakia_NHA de xe nguyen du" xfId="1626"/>
    <cellStyle name="Dziesiętny [0]_Invoices2001Slovakia_NHA de xe nguyen du" xfId="1627"/>
    <cellStyle name="Dziesietny [0]_Invoices2001Slovakia_Nhalamviec VTC(25-1-05)" xfId="1628"/>
    <cellStyle name="Dziesiętny [0]_Invoices2001Slovakia_Nhalamviec VTC(25-1-05)" xfId="1629"/>
    <cellStyle name="Dziesietny [0]_Invoices2001Slovakia_Nhu cau von ung truoc 2011 Tha h Hoa + Nge An gui TW" xfId="1630"/>
    <cellStyle name="Dziesiętny [0]_Invoices2001Slovakia_TDT KHANH HOA" xfId="1631"/>
    <cellStyle name="Dziesietny [0]_Invoices2001Slovakia_TDT KHANH HOA_Tong hop Cac tuyen(9-1-06)" xfId="1632"/>
    <cellStyle name="Dziesiętny [0]_Invoices2001Slovakia_TDT KHANH HOA_Tong hop Cac tuyen(9-1-06)" xfId="1633"/>
    <cellStyle name="Dziesietny [0]_Invoices2001Slovakia_TDT quangngai" xfId="1634"/>
    <cellStyle name="Dziesiętny [0]_Invoices2001Slovakia_TDT quangngai" xfId="1635"/>
    <cellStyle name="Dziesietny [0]_Invoices2001Slovakia_TMDT(10-5-06)" xfId="1636"/>
    <cellStyle name="Dziesietny_Invoices2001Slovakia" xfId="1637"/>
    <cellStyle name="Dziesiętny_Invoices2001Slovakia" xfId="1638"/>
    <cellStyle name="Dziesietny_Invoices2001Slovakia_01_Nha so 1_Dien" xfId="1639"/>
    <cellStyle name="Dziesiętny_Invoices2001Slovakia_01_Nha so 1_Dien" xfId="1640"/>
    <cellStyle name="Dziesietny_Invoices2001Slovakia_10_Nha so 10_Dien1" xfId="1641"/>
    <cellStyle name="Dziesiętny_Invoices2001Slovakia_10_Nha so 10_Dien1" xfId="1642"/>
    <cellStyle name="Dziesietny_Invoices2001Slovakia_Book1" xfId="1643"/>
    <cellStyle name="Dziesiętny_Invoices2001Slovakia_Book1" xfId="1644"/>
    <cellStyle name="Dziesietny_Invoices2001Slovakia_Book1_1" xfId="1645"/>
    <cellStyle name="Dziesiętny_Invoices2001Slovakia_Book1_1" xfId="1646"/>
    <cellStyle name="Dziesietny_Invoices2001Slovakia_Book1_1_Book1" xfId="1647"/>
    <cellStyle name="Dziesiętny_Invoices2001Slovakia_Book1_1_Book1" xfId="1648"/>
    <cellStyle name="Dziesietny_Invoices2001Slovakia_Book1_2" xfId="1649"/>
    <cellStyle name="Dziesiętny_Invoices2001Slovakia_Book1_2" xfId="1650"/>
    <cellStyle name="Dziesietny_Invoices2001Slovakia_Book1_Nhu cau von ung truoc 2011 Tha h Hoa + Nge An gui TW" xfId="1651"/>
    <cellStyle name="Dziesiętny_Invoices2001Slovakia_Book1_Nhu cau von ung truoc 2011 Tha h Hoa + Nge An gui TW" xfId="1652"/>
    <cellStyle name="Dziesietny_Invoices2001Slovakia_Book1_Tong hop Cac tuyen(9-1-06)" xfId="1653"/>
    <cellStyle name="Dziesiętny_Invoices2001Slovakia_Book1_Tong hop Cac tuyen(9-1-06)" xfId="1654"/>
    <cellStyle name="Dziesietny_Invoices2001Slovakia_Book1_ung 2011 - 11-6-Thanh hoa-Nghe an" xfId="1655"/>
    <cellStyle name="Dziesiętny_Invoices2001Slovakia_Book1_ung 2011 - 11-6-Thanh hoa-Nghe an" xfId="1656"/>
    <cellStyle name="Dziesietny_Invoices2001Slovakia_Book1_ung truoc 2011 NSTW Thanh Hoa + Nge An gui Thu 12-5" xfId="1657"/>
    <cellStyle name="Dziesiętny_Invoices2001Slovakia_Book1_ung truoc 2011 NSTW Thanh Hoa + Nge An gui Thu 12-5" xfId="1658"/>
    <cellStyle name="Dziesietny_Invoices2001Slovakia_d-uong+TDT" xfId="1659"/>
    <cellStyle name="Dziesiętny_Invoices2001Slovakia_Nhµ ®Ó xe" xfId="1660"/>
    <cellStyle name="Dziesietny_Invoices2001Slovakia_Nha bao ve(28-7-05)" xfId="1661"/>
    <cellStyle name="Dziesiętny_Invoices2001Slovakia_Nha bao ve(28-7-05)" xfId="1662"/>
    <cellStyle name="Dziesietny_Invoices2001Slovakia_NHA de xe nguyen du" xfId="1663"/>
    <cellStyle name="Dziesiętny_Invoices2001Slovakia_NHA de xe nguyen du" xfId="1664"/>
    <cellStyle name="Dziesietny_Invoices2001Slovakia_Nhalamviec VTC(25-1-05)" xfId="1665"/>
    <cellStyle name="Dziesiętny_Invoices2001Slovakia_Nhalamviec VTC(25-1-05)" xfId="1666"/>
    <cellStyle name="Dziesietny_Invoices2001Slovakia_Nhu cau von ung truoc 2011 Tha h Hoa + Nge An gui TW" xfId="1667"/>
    <cellStyle name="Dziesiętny_Invoices2001Slovakia_TDT KHANH HOA" xfId="1668"/>
    <cellStyle name="Dziesietny_Invoices2001Slovakia_TDT KHANH HOA_Tong hop Cac tuyen(9-1-06)" xfId="1669"/>
    <cellStyle name="Dziesiętny_Invoices2001Slovakia_TDT KHANH HOA_Tong hop Cac tuyen(9-1-06)" xfId="1670"/>
    <cellStyle name="Dziesietny_Invoices2001Slovakia_TDT quangngai" xfId="1671"/>
    <cellStyle name="Dziesiętny_Invoices2001Slovakia_TDT quangngai" xfId="1672"/>
    <cellStyle name="Dziesietny_Invoices2001Slovakia_TMDT(10-5-06)" xfId="1673"/>
    <cellStyle name="Đầu ra" xfId="1579"/>
    <cellStyle name="Đầu vào" xfId="1580"/>
    <cellStyle name="Đề mục 1" xfId="1582"/>
    <cellStyle name="Đề mục 2" xfId="1583"/>
    <cellStyle name="Đề mục 3" xfId="1584"/>
    <cellStyle name="Đề mục 4" xfId="1585"/>
    <cellStyle name="e" xfId="1674"/>
    <cellStyle name="Encabez1" xfId="1675"/>
    <cellStyle name="Encabez2" xfId="1676"/>
    <cellStyle name="Enter Currency (0)" xfId="1677"/>
    <cellStyle name="Enter Currency (2)" xfId="1678"/>
    <cellStyle name="Enter Units (0)" xfId="1679"/>
    <cellStyle name="Enter Units (1)" xfId="1680"/>
    <cellStyle name="Enter Units (2)" xfId="1681"/>
    <cellStyle name="Entered" xfId="1682"/>
    <cellStyle name="et1_THAMD_x0018_Normal_Sheet1_TOTQ196W50" xfId="1683"/>
    <cellStyle name="Euro" xfId="1684"/>
    <cellStyle name="Explanatory Text 10" xfId="1685"/>
    <cellStyle name="Explanatory Text 11" xfId="1686"/>
    <cellStyle name="Explanatory Text 12" xfId="1687"/>
    <cellStyle name="Explanatory Text 13" xfId="1688"/>
    <cellStyle name="Explanatory Text 14" xfId="1689"/>
    <cellStyle name="Explanatory Text 15" xfId="1690"/>
    <cellStyle name="Explanatory Text 16" xfId="1691"/>
    <cellStyle name="Explanatory Text 17" xfId="1692"/>
    <cellStyle name="Explanatory Text 18" xfId="1693"/>
    <cellStyle name="Explanatory Text 19" xfId="1694"/>
    <cellStyle name="Explanatory Text 2" xfId="1695"/>
    <cellStyle name="Explanatory Text 2 2" xfId="1696"/>
    <cellStyle name="Explanatory Text 20" xfId="1697"/>
    <cellStyle name="Explanatory Text 21" xfId="1698"/>
    <cellStyle name="Explanatory Text 22" xfId="1699"/>
    <cellStyle name="Explanatory Text 23" xfId="1700"/>
    <cellStyle name="Explanatory Text 24" xfId="1701"/>
    <cellStyle name="Explanatory Text 25" xfId="1702"/>
    <cellStyle name="Explanatory Text 3" xfId="1703"/>
    <cellStyle name="Explanatory Text 4" xfId="1704"/>
    <cellStyle name="Explanatory Text 5" xfId="1705"/>
    <cellStyle name="Explanatory Text 6" xfId="1706"/>
    <cellStyle name="Explanatory Text 7" xfId="1707"/>
    <cellStyle name="Explanatory Text 8" xfId="1708"/>
    <cellStyle name="Explanatory Text 9" xfId="1709"/>
    <cellStyle name="f" xfId="1710"/>
    <cellStyle name="F2" xfId="1711"/>
    <cellStyle name="F3" xfId="1712"/>
    <cellStyle name="F4" xfId="1713"/>
    <cellStyle name="F5" xfId="1714"/>
    <cellStyle name="F6" xfId="1715"/>
    <cellStyle name="F7" xfId="1716"/>
    <cellStyle name="F8" xfId="1717"/>
    <cellStyle name="Fijo" xfId="1718"/>
    <cellStyle name="Financiero" xfId="1719"/>
    <cellStyle name="Fixed" xfId="1720"/>
    <cellStyle name="Font Britannic16" xfId="1721"/>
    <cellStyle name="Font Britannic18" xfId="1722"/>
    <cellStyle name="Font CenturyCond 18" xfId="1723"/>
    <cellStyle name="Font Cond20" xfId="1724"/>
    <cellStyle name="Font LucidaSans16" xfId="1725"/>
    <cellStyle name="Font NewCenturyCond18" xfId="1726"/>
    <cellStyle name="Font Ottawa14" xfId="1727"/>
    <cellStyle name="Font Ottawa16" xfId="1728"/>
    <cellStyle name="Formulas" xfId="1729"/>
    <cellStyle name="FY96" xfId="1730"/>
    <cellStyle name="Ghi chú" xfId="1731"/>
    <cellStyle name="Good 10" xfId="1733"/>
    <cellStyle name="Good 11" xfId="1734"/>
    <cellStyle name="Good 12" xfId="1735"/>
    <cellStyle name="Good 13" xfId="1736"/>
    <cellStyle name="Good 14" xfId="1737"/>
    <cellStyle name="Good 15" xfId="1738"/>
    <cellStyle name="Good 16" xfId="1739"/>
    <cellStyle name="Good 17" xfId="1740"/>
    <cellStyle name="Good 18" xfId="1741"/>
    <cellStyle name="Good 19" xfId="1742"/>
    <cellStyle name="Good 2" xfId="1743"/>
    <cellStyle name="Good 2 2" xfId="1744"/>
    <cellStyle name="Good 20" xfId="1745"/>
    <cellStyle name="Good 21" xfId="1746"/>
    <cellStyle name="Good 22" xfId="1747"/>
    <cellStyle name="Good 23" xfId="1748"/>
    <cellStyle name="Good 24" xfId="1749"/>
    <cellStyle name="Good 25" xfId="1750"/>
    <cellStyle name="Good 3" xfId="1751"/>
    <cellStyle name="Good 4" xfId="1752"/>
    <cellStyle name="Good 5" xfId="1753"/>
    <cellStyle name="Good 6" xfId="1754"/>
    <cellStyle name="Good 7" xfId="1755"/>
    <cellStyle name="Good 8" xfId="1756"/>
    <cellStyle name="Good 9" xfId="1757"/>
    <cellStyle name="Grey" xfId="1758"/>
    <cellStyle name="Group" xfId="1759"/>
    <cellStyle name="gia" xfId="1732"/>
    <cellStyle name="H" xfId="1760"/>
    <cellStyle name="ha" xfId="1761"/>
    <cellStyle name="Head 1" xfId="1762"/>
    <cellStyle name="HEADER" xfId="1763"/>
    <cellStyle name="Header1" xfId="1764"/>
    <cellStyle name="Header2" xfId="1765"/>
    <cellStyle name="Heading" xfId="1766"/>
    <cellStyle name="Heading 1 10" xfId="1767"/>
    <cellStyle name="Heading 1 11" xfId="1768"/>
    <cellStyle name="Heading 1 12" xfId="1769"/>
    <cellStyle name="Heading 1 13" xfId="1770"/>
    <cellStyle name="Heading 1 14" xfId="1771"/>
    <cellStyle name="Heading 1 15" xfId="1772"/>
    <cellStyle name="Heading 1 16" xfId="1773"/>
    <cellStyle name="Heading 1 17" xfId="1774"/>
    <cellStyle name="Heading 1 18" xfId="1775"/>
    <cellStyle name="Heading 1 19" xfId="1776"/>
    <cellStyle name="Heading 1 2" xfId="1777"/>
    <cellStyle name="Heading 1 2 2" xfId="1778"/>
    <cellStyle name="Heading 1 20" xfId="1779"/>
    <cellStyle name="Heading 1 21" xfId="1780"/>
    <cellStyle name="Heading 1 22" xfId="1781"/>
    <cellStyle name="Heading 1 23" xfId="1782"/>
    <cellStyle name="Heading 1 24" xfId="1783"/>
    <cellStyle name="Heading 1 25" xfId="1784"/>
    <cellStyle name="Heading 1 3" xfId="1785"/>
    <cellStyle name="Heading 1 4" xfId="1786"/>
    <cellStyle name="Heading 1 5" xfId="1787"/>
    <cellStyle name="Heading 1 6" xfId="1788"/>
    <cellStyle name="Heading 1 7" xfId="1789"/>
    <cellStyle name="Heading 1 8" xfId="1790"/>
    <cellStyle name="Heading 1 9" xfId="1791"/>
    <cellStyle name="Heading 2 10" xfId="1792"/>
    <cellStyle name="Heading 2 11" xfId="1793"/>
    <cellStyle name="Heading 2 12" xfId="1794"/>
    <cellStyle name="Heading 2 13" xfId="1795"/>
    <cellStyle name="Heading 2 14" xfId="1796"/>
    <cellStyle name="Heading 2 15" xfId="1797"/>
    <cellStyle name="Heading 2 16" xfId="1798"/>
    <cellStyle name="Heading 2 17" xfId="1799"/>
    <cellStyle name="Heading 2 18" xfId="1800"/>
    <cellStyle name="Heading 2 19" xfId="1801"/>
    <cellStyle name="Heading 2 2" xfId="1802"/>
    <cellStyle name="Heading 2 2 2" xfId="1803"/>
    <cellStyle name="Heading 2 20" xfId="1804"/>
    <cellStyle name="Heading 2 21" xfId="1805"/>
    <cellStyle name="Heading 2 22" xfId="1806"/>
    <cellStyle name="Heading 2 23" xfId="1807"/>
    <cellStyle name="Heading 2 24" xfId="1808"/>
    <cellStyle name="Heading 2 25" xfId="1809"/>
    <cellStyle name="Heading 2 3" xfId="1810"/>
    <cellStyle name="Heading 2 4" xfId="1811"/>
    <cellStyle name="Heading 2 5" xfId="1812"/>
    <cellStyle name="Heading 2 6" xfId="1813"/>
    <cellStyle name="Heading 2 7" xfId="1814"/>
    <cellStyle name="Heading 2 8" xfId="1815"/>
    <cellStyle name="Heading 2 9" xfId="1816"/>
    <cellStyle name="Heading 3 10" xfId="1817"/>
    <cellStyle name="Heading 3 11" xfId="1818"/>
    <cellStyle name="Heading 3 12" xfId="1819"/>
    <cellStyle name="Heading 3 13" xfId="1820"/>
    <cellStyle name="Heading 3 14" xfId="1821"/>
    <cellStyle name="Heading 3 15" xfId="1822"/>
    <cellStyle name="Heading 3 16" xfId="1823"/>
    <cellStyle name="Heading 3 17" xfId="1824"/>
    <cellStyle name="Heading 3 18" xfId="1825"/>
    <cellStyle name="Heading 3 19" xfId="1826"/>
    <cellStyle name="Heading 3 2" xfId="1827"/>
    <cellStyle name="Heading 3 2 2" xfId="1828"/>
    <cellStyle name="Heading 3 20" xfId="1829"/>
    <cellStyle name="Heading 3 21" xfId="1830"/>
    <cellStyle name="Heading 3 22" xfId="1831"/>
    <cellStyle name="Heading 3 23" xfId="1832"/>
    <cellStyle name="Heading 3 24" xfId="1833"/>
    <cellStyle name="Heading 3 25" xfId="1834"/>
    <cellStyle name="Heading 3 3" xfId="1835"/>
    <cellStyle name="Heading 3 4" xfId="1836"/>
    <cellStyle name="Heading 3 5" xfId="1837"/>
    <cellStyle name="Heading 3 6" xfId="1838"/>
    <cellStyle name="Heading 3 7" xfId="1839"/>
    <cellStyle name="Heading 3 8" xfId="1840"/>
    <cellStyle name="Heading 3 9" xfId="1841"/>
    <cellStyle name="Heading 4 10" xfId="1842"/>
    <cellStyle name="Heading 4 11" xfId="1843"/>
    <cellStyle name="Heading 4 12" xfId="1844"/>
    <cellStyle name="Heading 4 13" xfId="1845"/>
    <cellStyle name="Heading 4 14" xfId="1846"/>
    <cellStyle name="Heading 4 15" xfId="1847"/>
    <cellStyle name="Heading 4 16" xfId="1848"/>
    <cellStyle name="Heading 4 17" xfId="1849"/>
    <cellStyle name="Heading 4 18" xfId="1850"/>
    <cellStyle name="Heading 4 19" xfId="1851"/>
    <cellStyle name="Heading 4 2" xfId="1852"/>
    <cellStyle name="Heading 4 2 2" xfId="1853"/>
    <cellStyle name="Heading 4 20" xfId="1854"/>
    <cellStyle name="Heading 4 21" xfId="1855"/>
    <cellStyle name="Heading 4 22" xfId="1856"/>
    <cellStyle name="Heading 4 23" xfId="1857"/>
    <cellStyle name="Heading 4 24" xfId="1858"/>
    <cellStyle name="Heading 4 25" xfId="1859"/>
    <cellStyle name="Heading 4 3" xfId="1860"/>
    <cellStyle name="Heading 4 4" xfId="1861"/>
    <cellStyle name="Heading 4 5" xfId="1862"/>
    <cellStyle name="Heading 4 6" xfId="1863"/>
    <cellStyle name="Heading 4 7" xfId="1864"/>
    <cellStyle name="Heading 4 8" xfId="1865"/>
    <cellStyle name="Heading 4 9" xfId="1866"/>
    <cellStyle name="Heading No Underline" xfId="1867"/>
    <cellStyle name="Heading With Underline" xfId="1868"/>
    <cellStyle name="Heading1" xfId="1869"/>
    <cellStyle name="Heading2" xfId="1870"/>
    <cellStyle name="HEADINGS" xfId="1871"/>
    <cellStyle name="HEADINGSTOP" xfId="1872"/>
    <cellStyle name="headoption" xfId="1873"/>
    <cellStyle name="heet1_Amer Q4" xfId="1874"/>
    <cellStyle name="hoa" xfId="1875"/>
    <cellStyle name="Hoa-Scholl" xfId="1876"/>
    <cellStyle name="HUY" xfId="1877"/>
    <cellStyle name="Hyperlink 2" xfId="1879"/>
    <cellStyle name="Hyperlink 3" xfId="1878"/>
    <cellStyle name="i phÝ kh¸c_B¶ng 2" xfId="1880"/>
    <cellStyle name="I.3" xfId="1881"/>
    <cellStyle name="i·0" xfId="1882"/>
    <cellStyle name="ï-¾È»ê_BiÓu TB" xfId="1883"/>
    <cellStyle name="idge" xfId="1884"/>
    <cellStyle name="Input [yellow]" xfId="1885"/>
    <cellStyle name="Input 10" xfId="1886"/>
    <cellStyle name="Input 11" xfId="1887"/>
    <cellStyle name="Input 12" xfId="1888"/>
    <cellStyle name="Input 13" xfId="1889"/>
    <cellStyle name="Input 14" xfId="1890"/>
    <cellStyle name="Input 15" xfId="1891"/>
    <cellStyle name="Input 16" xfId="1892"/>
    <cellStyle name="Input 17" xfId="1893"/>
    <cellStyle name="Input 18" xfId="1894"/>
    <cellStyle name="Input 19" xfId="1895"/>
    <cellStyle name="Input 2" xfId="1896"/>
    <cellStyle name="Input 2 2" xfId="1897"/>
    <cellStyle name="Input 20" xfId="1898"/>
    <cellStyle name="Input 21" xfId="1899"/>
    <cellStyle name="Input 22" xfId="1900"/>
    <cellStyle name="Input 23" xfId="1901"/>
    <cellStyle name="Input 24" xfId="1902"/>
    <cellStyle name="Input 25" xfId="1903"/>
    <cellStyle name="Input 3" xfId="1904"/>
    <cellStyle name="Input 3 2" xfId="1905"/>
    <cellStyle name="Input 4" xfId="1906"/>
    <cellStyle name="Input 4 2" xfId="1907"/>
    <cellStyle name="Input 5" xfId="1908"/>
    <cellStyle name="Input 6" xfId="1909"/>
    <cellStyle name="Input 7" xfId="1910"/>
    <cellStyle name="Input 8" xfId="1911"/>
    <cellStyle name="Input 9" xfId="1912"/>
    <cellStyle name="Input Cells" xfId="1913"/>
    <cellStyle name="k" xfId="1914"/>
    <cellStyle name="k_TONG HOP KINH PHI" xfId="1915"/>
    <cellStyle name="k_ÿÿÿÿÿ" xfId="1916"/>
    <cellStyle name="k_ÿÿÿÿÿ_1" xfId="1917"/>
    <cellStyle name="k_ÿÿÿÿÿ_2" xfId="1918"/>
    <cellStyle name="Kiểm tra Ô" xfId="1923"/>
    <cellStyle name="KL" xfId="1924"/>
    <cellStyle name="kh¸c_Bang Chi tieu" xfId="1919"/>
    <cellStyle name="khanh" xfId="1920"/>
    <cellStyle name="khoa2" xfId="1921"/>
    <cellStyle name="khung" xfId="1922"/>
    <cellStyle name="Ledger 17 x 11 in" xfId="1925"/>
    <cellStyle name="left" xfId="1926"/>
    <cellStyle name="Line" xfId="1927"/>
    <cellStyle name="Link Currency (0)" xfId="1928"/>
    <cellStyle name="Link Currency (2)" xfId="1929"/>
    <cellStyle name="Link Units (0)" xfId="1930"/>
    <cellStyle name="Link Units (1)" xfId="1931"/>
    <cellStyle name="Link Units (2)" xfId="1932"/>
    <cellStyle name="Linked Cell 10" xfId="1933"/>
    <cellStyle name="Linked Cell 11" xfId="1934"/>
    <cellStyle name="Linked Cell 12" xfId="1935"/>
    <cellStyle name="Linked Cell 13" xfId="1936"/>
    <cellStyle name="Linked Cell 14" xfId="1937"/>
    <cellStyle name="Linked Cell 15" xfId="1938"/>
    <cellStyle name="Linked Cell 16" xfId="1939"/>
    <cellStyle name="Linked Cell 17" xfId="1940"/>
    <cellStyle name="Linked Cell 18" xfId="1941"/>
    <cellStyle name="Linked Cell 19" xfId="1942"/>
    <cellStyle name="Linked Cell 2" xfId="1943"/>
    <cellStyle name="Linked Cell 2 2" xfId="1944"/>
    <cellStyle name="Linked Cell 20" xfId="1945"/>
    <cellStyle name="Linked Cell 21" xfId="1946"/>
    <cellStyle name="Linked Cell 22" xfId="1947"/>
    <cellStyle name="Linked Cell 23" xfId="1948"/>
    <cellStyle name="Linked Cell 24" xfId="1949"/>
    <cellStyle name="Linked Cell 25" xfId="1950"/>
    <cellStyle name="Linked Cell 3" xfId="1951"/>
    <cellStyle name="Linked Cell 4" xfId="1952"/>
    <cellStyle name="Linked Cell 5" xfId="1953"/>
    <cellStyle name="Linked Cell 6" xfId="1954"/>
    <cellStyle name="Linked Cell 7" xfId="1955"/>
    <cellStyle name="Linked Cell 8" xfId="1956"/>
    <cellStyle name="Linked Cell 9" xfId="1957"/>
    <cellStyle name="Linked Cells" xfId="1958"/>
    <cellStyle name="Loai CBDT" xfId="1959"/>
    <cellStyle name="Loai CT" xfId="1960"/>
    <cellStyle name="Loai GD" xfId="1961"/>
    <cellStyle name="MAU" xfId="1962"/>
    <cellStyle name="Migliaia (0)_CALPREZZ" xfId="1963"/>
    <cellStyle name="Migliaia_ PESO ELETTR." xfId="1964"/>
    <cellStyle name="Millares [0]_10 AVERIAS MASIVAS + ANT" xfId="1965"/>
    <cellStyle name="Millares_Well Timing" xfId="1966"/>
    <cellStyle name="Milliers [0]_      " xfId="1967"/>
    <cellStyle name="Milliers_      " xfId="1968"/>
    <cellStyle name="Mix" xfId="1969"/>
    <cellStyle name="Model" xfId="1970"/>
    <cellStyle name="moi" xfId="1971"/>
    <cellStyle name="Mon?aire [0]_      " xfId="1972"/>
    <cellStyle name="Mon?aire_      " xfId="1973"/>
    <cellStyle name="Moneda [0]_Well Timing" xfId="1974"/>
    <cellStyle name="Moneda_Well Timing" xfId="1975"/>
    <cellStyle name="Monétaire [0]_      " xfId="1976"/>
    <cellStyle name="Monétaire_      " xfId="1977"/>
    <cellStyle name="MT Dataormal_Q2ormal_Q2_1" xfId="1978"/>
    <cellStyle name="n" xfId="1979"/>
    <cellStyle name="Neutral 10" xfId="1980"/>
    <cellStyle name="Neutral 11" xfId="1981"/>
    <cellStyle name="Neutral 12" xfId="1982"/>
    <cellStyle name="Neutral 13" xfId="1983"/>
    <cellStyle name="Neutral 14" xfId="1984"/>
    <cellStyle name="Neutral 15" xfId="1985"/>
    <cellStyle name="Neutral 16" xfId="1986"/>
    <cellStyle name="Neutral 17" xfId="1987"/>
    <cellStyle name="Neutral 18" xfId="1988"/>
    <cellStyle name="Neutral 19" xfId="1989"/>
    <cellStyle name="Neutral 2" xfId="1990"/>
    <cellStyle name="Neutral 2 2" xfId="1991"/>
    <cellStyle name="Neutral 20" xfId="1992"/>
    <cellStyle name="Neutral 21" xfId="1993"/>
    <cellStyle name="Neutral 22" xfId="1994"/>
    <cellStyle name="Neutral 23" xfId="1995"/>
    <cellStyle name="Neutral 24" xfId="1996"/>
    <cellStyle name="Neutral 25" xfId="1997"/>
    <cellStyle name="Neutral 3" xfId="1998"/>
    <cellStyle name="Neutral 4" xfId="1999"/>
    <cellStyle name="Neutral 5" xfId="2000"/>
    <cellStyle name="Neutral 6" xfId="2001"/>
    <cellStyle name="Neutral 7" xfId="2002"/>
    <cellStyle name="Neutral 8" xfId="2003"/>
    <cellStyle name="Neutral 9" xfId="2004"/>
    <cellStyle name="New" xfId="2005"/>
    <cellStyle name="New Times Roman" xfId="2006"/>
    <cellStyle name="no dec" xfId="2014"/>
    <cellStyle name="ÑONVÒ" xfId="2015"/>
    <cellStyle name="Normal" xfId="0" builtinId="0"/>
    <cellStyle name="Normal - ??1" xfId="2016"/>
    <cellStyle name="Normal - Style1" xfId="2017"/>
    <cellStyle name="Normal - 유형1" xfId="2018"/>
    <cellStyle name="Normal 10" xfId="9"/>
    <cellStyle name="Normal 10 7" xfId="29"/>
    <cellStyle name="Normal 11" xfId="2019"/>
    <cellStyle name="Normal 12" xfId="2020"/>
    <cellStyle name="Normal 13" xfId="2021"/>
    <cellStyle name="Normal 14" xfId="2022"/>
    <cellStyle name="Normal 18" xfId="2732"/>
    <cellStyle name="Normal 2" xfId="14"/>
    <cellStyle name="Normal 2 10" xfId="2023"/>
    <cellStyle name="Normal 2 11" xfId="2024"/>
    <cellStyle name="Normal 2 12" xfId="2025"/>
    <cellStyle name="Normal 2 13" xfId="2026"/>
    <cellStyle name="Normal 2 14" xfId="2027"/>
    <cellStyle name="Normal 2 15" xfId="2028"/>
    <cellStyle name="Normal 2 16" xfId="2029"/>
    <cellStyle name="Normal 2 17" xfId="2030"/>
    <cellStyle name="Normal 2 18" xfId="2031"/>
    <cellStyle name="Normal 2 19" xfId="2032"/>
    <cellStyle name="Normal 2 2" xfId="20"/>
    <cellStyle name="Normal 2 20" xfId="2033"/>
    <cellStyle name="Normal 2 21" xfId="2034"/>
    <cellStyle name="Normal 2 22" xfId="2035"/>
    <cellStyle name="Normal 2 23" xfId="2036"/>
    <cellStyle name="Normal 2 24" xfId="2037"/>
    <cellStyle name="Normal 2 25" xfId="2038"/>
    <cellStyle name="Normal 2 26" xfId="2039"/>
    <cellStyle name="Normal 2 27" xfId="2040"/>
    <cellStyle name="Normal 2 3" xfId="19"/>
    <cellStyle name="Normal 2 3 2" xfId="2041"/>
    <cellStyle name="Normal 2 4" xfId="2042"/>
    <cellStyle name="Normal 2 4 2" xfId="2043"/>
    <cellStyle name="Normal 2 5" xfId="2044"/>
    <cellStyle name="Normal 2 6" xfId="2045"/>
    <cellStyle name="Normal 2 7" xfId="2046"/>
    <cellStyle name="Normal 2 8" xfId="2047"/>
    <cellStyle name="Normal 2 9" xfId="2048"/>
    <cellStyle name="Normal 2_Bang bieu" xfId="2049"/>
    <cellStyle name="Normal 3" xfId="15"/>
    <cellStyle name="Normal 3 2" xfId="21"/>
    <cellStyle name="Normal 3 2 2" xfId="2050"/>
    <cellStyle name="Normal 3_Bieu gop  cuoi cung ung 2011-TPCP-cuoi  ngay 25-6" xfId="2051"/>
    <cellStyle name="Normal 4" xfId="2052"/>
    <cellStyle name="Normal 4 10" xfId="2053"/>
    <cellStyle name="Normal 4 11" xfId="2054"/>
    <cellStyle name="Normal 4 12" xfId="2055"/>
    <cellStyle name="Normal 4 13" xfId="2056"/>
    <cellStyle name="Normal 4 14" xfId="2057"/>
    <cellStyle name="Normal 4 15" xfId="2058"/>
    <cellStyle name="Normal 4 16" xfId="2059"/>
    <cellStyle name="Normal 4 17" xfId="2060"/>
    <cellStyle name="Normal 4 18" xfId="2061"/>
    <cellStyle name="Normal 4 19" xfId="2062"/>
    <cellStyle name="Normal 4 2" xfId="2063"/>
    <cellStyle name="Normal 4 20" xfId="2064"/>
    <cellStyle name="Normal 4 21" xfId="2065"/>
    <cellStyle name="Normal 4 22" xfId="2066"/>
    <cellStyle name="Normal 4 23" xfId="2067"/>
    <cellStyle name="Normal 4 24" xfId="2068"/>
    <cellStyle name="Normal 4 25" xfId="2069"/>
    <cellStyle name="Normal 4 26" xfId="2070"/>
    <cellStyle name="Normal 4 3" xfId="35"/>
    <cellStyle name="Normal 4 3 2" xfId="2071"/>
    <cellStyle name="Normal 4 4" xfId="2072"/>
    <cellStyle name="Normal 4 5" xfId="2073"/>
    <cellStyle name="Normal 4 6" xfId="2074"/>
    <cellStyle name="Normal 4 7" xfId="2075"/>
    <cellStyle name="Normal 4 8" xfId="2076"/>
    <cellStyle name="Normal 4 9" xfId="2077"/>
    <cellStyle name="Normal 4_Bang bieu" xfId="2078"/>
    <cellStyle name="Normal 5" xfId="22"/>
    <cellStyle name="Normal 5 2" xfId="2079"/>
    <cellStyle name="Normal 55 5" xfId="28"/>
    <cellStyle name="Normal 6" xfId="23"/>
    <cellStyle name="Normal 7" xfId="24"/>
    <cellStyle name="Normal 7 2" xfId="2080"/>
    <cellStyle name="Normal 8" xfId="25"/>
    <cellStyle name="Normal 9" xfId="2081"/>
    <cellStyle name="Normal 9 10" xfId="2082"/>
    <cellStyle name="Normal 9 11" xfId="2083"/>
    <cellStyle name="Normal 9 12" xfId="2084"/>
    <cellStyle name="Normal 9 13" xfId="2085"/>
    <cellStyle name="Normal 9 14" xfId="2086"/>
    <cellStyle name="Normal 9 15" xfId="2087"/>
    <cellStyle name="Normal 9 16" xfId="2088"/>
    <cellStyle name="Normal 9 17" xfId="2089"/>
    <cellStyle name="Normal 9 18" xfId="2090"/>
    <cellStyle name="Normal 9 19" xfId="2091"/>
    <cellStyle name="Normal 9 2" xfId="2092"/>
    <cellStyle name="Normal 9 20" xfId="2093"/>
    <cellStyle name="Normal 9 21" xfId="2094"/>
    <cellStyle name="Normal 9 22" xfId="2095"/>
    <cellStyle name="Normal 9 23" xfId="2096"/>
    <cellStyle name="Normal 9 24" xfId="2097"/>
    <cellStyle name="Normal 9 25" xfId="2098"/>
    <cellStyle name="Normal 9 26" xfId="2099"/>
    <cellStyle name="Normal 9 3" xfId="2100"/>
    <cellStyle name="Normal 9 4" xfId="2101"/>
    <cellStyle name="Normal 9 5" xfId="2102"/>
    <cellStyle name="Normal 9 6" xfId="2103"/>
    <cellStyle name="Normal 9 7" xfId="2104"/>
    <cellStyle name="Normal 9 8" xfId="2105"/>
    <cellStyle name="Normal 9 9" xfId="2106"/>
    <cellStyle name="Normal_Bieu DM 2012" xfId="6"/>
    <cellStyle name="Normal_Bieu KH 2012- Dak Lak (T9)- lan 4" xfId="36"/>
    <cellStyle name="Normal_Bieu mau (CV )" xfId="3"/>
    <cellStyle name="Normal_Du toan chi tiet khoi huyen 2013 (CT)" xfId="34"/>
    <cellStyle name="Normal_Nhu cau ANQP 2011" xfId="5"/>
    <cellStyle name="Normal_Theo doi" xfId="2"/>
    <cellStyle name="Normal1" xfId="2107"/>
    <cellStyle name="Normal8" xfId="2108"/>
    <cellStyle name="NORMAL-ADB" xfId="2109"/>
    <cellStyle name="Normale_ PESO ELETTR." xfId="2110"/>
    <cellStyle name="Normalny_Cennik obowiazuje od 06-08-2001 r (1)" xfId="2111"/>
    <cellStyle name="Note 10" xfId="2112"/>
    <cellStyle name="Note 11" xfId="2113"/>
    <cellStyle name="Note 12" xfId="2114"/>
    <cellStyle name="Note 13" xfId="2115"/>
    <cellStyle name="Note 14" xfId="2116"/>
    <cellStyle name="Note 15" xfId="2117"/>
    <cellStyle name="Note 16" xfId="2118"/>
    <cellStyle name="Note 17" xfId="2119"/>
    <cellStyle name="Note 18" xfId="2120"/>
    <cellStyle name="Note 19" xfId="2121"/>
    <cellStyle name="Note 2" xfId="2122"/>
    <cellStyle name="Note 2 2" xfId="2123"/>
    <cellStyle name="Note 20" xfId="2124"/>
    <cellStyle name="Note 21" xfId="2125"/>
    <cellStyle name="Note 22" xfId="2126"/>
    <cellStyle name="Note 23" xfId="2127"/>
    <cellStyle name="Note 24" xfId="2128"/>
    <cellStyle name="Note 25" xfId="2129"/>
    <cellStyle name="Note 3" xfId="2130"/>
    <cellStyle name="Note 4" xfId="2131"/>
    <cellStyle name="Note 5" xfId="2132"/>
    <cellStyle name="Note 6" xfId="2133"/>
    <cellStyle name="Note 7" xfId="2134"/>
    <cellStyle name="Note 8" xfId="2135"/>
    <cellStyle name="Note 9" xfId="2136"/>
    <cellStyle name="NWM" xfId="2137"/>
    <cellStyle name="nga" xfId="2007"/>
    <cellStyle name="Nhấn1" xfId="2008"/>
    <cellStyle name="Nhấn2" xfId="2009"/>
    <cellStyle name="Nhấn3" xfId="2010"/>
    <cellStyle name="Nhấn4" xfId="2011"/>
    <cellStyle name="Nhấn5" xfId="2012"/>
    <cellStyle name="Nhấn6" xfId="2013"/>
    <cellStyle name="Ò_x000d_Normal_123569" xfId="2139"/>
    <cellStyle name="Œ…‹æØ‚è [0.00]_††††† " xfId="2140"/>
    <cellStyle name="Œ…‹æØ‚è_††††† " xfId="2141"/>
    <cellStyle name="oft Excel]_x000d__x000a_Comment=open=/f ‚ðw’è‚·‚é‚ÆAƒ†[ƒU[’è‹`ŠÖ”‚ðŠÖ”“\‚è•t‚¯‚Ìˆê——‚É“o˜^‚·‚é‚±‚Æ‚ª‚Å‚«‚Ü‚·B_x000d__x000a_Maximized" xfId="2142"/>
    <cellStyle name="oft Excel]_x000d__x000a_Comment=open=/f ‚ðŽw’è‚·‚é‚ÆAƒ†[ƒU[’è‹`ŠÖ”‚ðŠÖ”“\‚è•t‚¯‚Ìˆê——‚É“o˜^‚·‚é‚±‚Æ‚ª‚Å‚«‚Ü‚·B_x000d__x000a_Maximized" xfId="2143"/>
    <cellStyle name="oft Excel]_x000d__x000a_Comment=The open=/f lines load custom functions into the Paste Function list._x000d__x000a_Maximized=2_x000d__x000a_Basics=1_x000d__x000a_A" xfId="2144"/>
    <cellStyle name="oft Excel]_x000d__x000a_Comment=The open=/f lines load custom functions into the Paste Function list._x000d__x000a_Maximized=3_x000d__x000a_Basics=1_x000d__x000a_A" xfId="2145"/>
    <cellStyle name="omma [0]_Mktg Prog" xfId="2146"/>
    <cellStyle name="ormal_Sheet1_1" xfId="2147"/>
    <cellStyle name="Output 10" xfId="2148"/>
    <cellStyle name="Output 11" xfId="2149"/>
    <cellStyle name="Output 12" xfId="2150"/>
    <cellStyle name="Output 13" xfId="2151"/>
    <cellStyle name="Output 14" xfId="2152"/>
    <cellStyle name="Output 15" xfId="2153"/>
    <cellStyle name="Output 16" xfId="2154"/>
    <cellStyle name="Output 17" xfId="2155"/>
    <cellStyle name="Output 18" xfId="2156"/>
    <cellStyle name="Output 19" xfId="2157"/>
    <cellStyle name="Output 2" xfId="2158"/>
    <cellStyle name="Output 2 2" xfId="2159"/>
    <cellStyle name="Output 20" xfId="2160"/>
    <cellStyle name="Output 21" xfId="2161"/>
    <cellStyle name="Output 22" xfId="2162"/>
    <cellStyle name="Output 23" xfId="2163"/>
    <cellStyle name="Output 24" xfId="2164"/>
    <cellStyle name="Output 25" xfId="2165"/>
    <cellStyle name="Output 3" xfId="2166"/>
    <cellStyle name="Output 4" xfId="2167"/>
    <cellStyle name="Output 5" xfId="2168"/>
    <cellStyle name="Output 6" xfId="2169"/>
    <cellStyle name="Output 7" xfId="2170"/>
    <cellStyle name="Output 8" xfId="2171"/>
    <cellStyle name="Output 9" xfId="2172"/>
    <cellStyle name="Ô Được nối kết" xfId="2138"/>
    <cellStyle name="p" xfId="2173"/>
    <cellStyle name="paint" xfId="2174"/>
    <cellStyle name="Pattern" xfId="2175"/>
    <cellStyle name="per.style" xfId="2176"/>
    <cellStyle name="Percent %" xfId="2178"/>
    <cellStyle name="Percent % Long Underline" xfId="2179"/>
    <cellStyle name="Percent %_Worksheet in  US Financial Statements Ref. Workbook - Single Co" xfId="2180"/>
    <cellStyle name="Percent (0)" xfId="2181"/>
    <cellStyle name="Percent [0]" xfId="2182"/>
    <cellStyle name="Percent [00]" xfId="2183"/>
    <cellStyle name="Percent [2]" xfId="2184"/>
    <cellStyle name="Percent 0.0%" xfId="2185"/>
    <cellStyle name="Percent 0.0% Long Underline" xfId="2186"/>
    <cellStyle name="Percent 0.00%" xfId="2187"/>
    <cellStyle name="Percent 0.00% Long Underline" xfId="2188"/>
    <cellStyle name="Percent 0.000%" xfId="2189"/>
    <cellStyle name="Percent 0.000% Long Underline" xfId="2190"/>
    <cellStyle name="Percent 2" xfId="26"/>
    <cellStyle name="Percent 2 2" xfId="2191"/>
    <cellStyle name="Percent 3" xfId="2192"/>
    <cellStyle name="Percent 4" xfId="2193"/>
    <cellStyle name="Percent 5" xfId="2177"/>
    <cellStyle name="PERCENTAGE" xfId="2194"/>
    <cellStyle name="P_x0015_Normal_Sheet1_Reserve" xfId="2196"/>
    <cellStyle name="PrePop Currency (0)" xfId="2197"/>
    <cellStyle name="PrePop Currency (2)" xfId="2198"/>
    <cellStyle name="PrePop Units (0)" xfId="2199"/>
    <cellStyle name="PrePop Units (1)" xfId="2200"/>
    <cellStyle name="PrePop Units (2)" xfId="2201"/>
    <cellStyle name="pricing" xfId="2202"/>
    <cellStyle name="PSChar" xfId="2203"/>
    <cellStyle name="PSHeading" xfId="2204"/>
    <cellStyle name="PTQ2ACT" xfId="2205"/>
    <cellStyle name="PTQ3W18orma蒨ðmaormaormaormaormaormaormaormaormaorma肨 maormaormaormaormaormaormaorma" xfId="2206"/>
    <cellStyle name="PHONG" xfId="2195"/>
    <cellStyle name="regstoresfromspecstores" xfId="2207"/>
    <cellStyle name="RevList" xfId="2208"/>
    <cellStyle name="rlink_tiªn l­în_x001b_Hyperlink_TONG HOP KINH PHI" xfId="2209"/>
    <cellStyle name="rmal_ADAdot" xfId="2210"/>
    <cellStyle name="rmaormaormaormaorma肨Pmal_TH" xfId="2211"/>
    <cellStyle name="rmaormaormaorma肨 maormaormaormaormaormaormaormaormaorma肨Pmal_TH" xfId="2212"/>
    <cellStyle name="S—_x0008_" xfId="2213"/>
    <cellStyle name="s]_x000d__x000a_spooler=yes_x000d__x000a_load=_x000d__x000a_Beep=yes_x000d__x000a_NullPort=None_x000d__x000a_BorderWidth=3_x000d__x000a_CursorBlinkRate=1200_x000d__x000a_DoubleClickSpeed=452_x000d__x000a_Programs=co" xfId="2214"/>
    <cellStyle name="S—_x0008__Bieu kem theo BC_LD UBND tinh (T7-2011)" xfId="2215"/>
    <cellStyle name="SAPBEXaggData" xfId="2216"/>
    <cellStyle name="SAPBEXaggDataEmph" xfId="2217"/>
    <cellStyle name="SAPBEXaggItem" xfId="2218"/>
    <cellStyle name="SAPBEXchaText" xfId="2219"/>
    <cellStyle name="SAPBEXexcBad7" xfId="2220"/>
    <cellStyle name="SAPBEXexcBad8" xfId="2221"/>
    <cellStyle name="SAPBEXexcBad9" xfId="2222"/>
    <cellStyle name="SAPBEXexcCritical4" xfId="2223"/>
    <cellStyle name="SAPBEXexcCritical5" xfId="2224"/>
    <cellStyle name="SAPBEXexcCritical6" xfId="2225"/>
    <cellStyle name="SAPBEXexcGood1" xfId="2226"/>
    <cellStyle name="SAPBEXexcGood2" xfId="2227"/>
    <cellStyle name="SAPBEXexcGood3" xfId="2228"/>
    <cellStyle name="SAPBEXfilterDrill" xfId="2229"/>
    <cellStyle name="SAPBEXfilterItem" xfId="2230"/>
    <cellStyle name="SAPBEXfilterText" xfId="2231"/>
    <cellStyle name="SAPBEXformats" xfId="2232"/>
    <cellStyle name="SAPBEXheaderItem" xfId="2233"/>
    <cellStyle name="SAPBEXheaderText" xfId="2234"/>
    <cellStyle name="SAPBEXresData" xfId="2235"/>
    <cellStyle name="SAPBEXresDataEmph" xfId="2236"/>
    <cellStyle name="SAPBEXresItem" xfId="2237"/>
    <cellStyle name="SAPBEXstdData" xfId="2238"/>
    <cellStyle name="SAPBEXstdDataEmph" xfId="2239"/>
    <cellStyle name="SAPBEXstdItem" xfId="2240"/>
    <cellStyle name="SAPBEXtitle" xfId="2241"/>
    <cellStyle name="SAPBEXundefined" xfId="2242"/>
    <cellStyle name="serJet 1200 Series PCL 6" xfId="2243"/>
    <cellStyle name="SHADEDSTORES" xfId="2244"/>
    <cellStyle name="so" xfId="2245"/>
    <cellStyle name="SO%" xfId="2246"/>
    <cellStyle name="so_Bieu kem theo BC_LD UBND tinh (T7-2011)" xfId="2247"/>
    <cellStyle name="songuyen" xfId="2248"/>
    <cellStyle name="specstores" xfId="2249"/>
    <cellStyle name="Standard_AAbgleich" xfId="2250"/>
    <cellStyle name="STT" xfId="2251"/>
    <cellStyle name="STTDG" xfId="2252"/>
    <cellStyle name="Style 1" xfId="2253"/>
    <cellStyle name="Style 10" xfId="2254"/>
    <cellStyle name="Style 11" xfId="2255"/>
    <cellStyle name="Style 12" xfId="2256"/>
    <cellStyle name="Style 13" xfId="2257"/>
    <cellStyle name="Style 14" xfId="2258"/>
    <cellStyle name="Style 15" xfId="2259"/>
    <cellStyle name="Style 16" xfId="2260"/>
    <cellStyle name="Style 17" xfId="2261"/>
    <cellStyle name="Style 18" xfId="2262"/>
    <cellStyle name="Style 19" xfId="2263"/>
    <cellStyle name="Style 2" xfId="2264"/>
    <cellStyle name="Style 20" xfId="2265"/>
    <cellStyle name="Style 21" xfId="2266"/>
    <cellStyle name="Style 22" xfId="2267"/>
    <cellStyle name="Style 23" xfId="2268"/>
    <cellStyle name="Style 24" xfId="2269"/>
    <cellStyle name="Style 25" xfId="2270"/>
    <cellStyle name="Style 26" xfId="2271"/>
    <cellStyle name="Style 27" xfId="2272"/>
    <cellStyle name="Style 28" xfId="2273"/>
    <cellStyle name="Style 29" xfId="2274"/>
    <cellStyle name="Style 3" xfId="2275"/>
    <cellStyle name="Style 30" xfId="2276"/>
    <cellStyle name="Style 31" xfId="2277"/>
    <cellStyle name="Style 32" xfId="2278"/>
    <cellStyle name="Style 33" xfId="2279"/>
    <cellStyle name="Style 34" xfId="2280"/>
    <cellStyle name="Style 35" xfId="2281"/>
    <cellStyle name="Style 36" xfId="2282"/>
    <cellStyle name="Style 37" xfId="2283"/>
    <cellStyle name="Style 38" xfId="2284"/>
    <cellStyle name="Style 39" xfId="2285"/>
    <cellStyle name="Style 4" xfId="2286"/>
    <cellStyle name="Style 40" xfId="2287"/>
    <cellStyle name="Style 41" xfId="2288"/>
    <cellStyle name="Style 42" xfId="2289"/>
    <cellStyle name="Style 43" xfId="2290"/>
    <cellStyle name="Style 44" xfId="2291"/>
    <cellStyle name="Style 45" xfId="2292"/>
    <cellStyle name="Style 46" xfId="2293"/>
    <cellStyle name="Style 47" xfId="2294"/>
    <cellStyle name="Style 48" xfId="2295"/>
    <cellStyle name="Style 49" xfId="2296"/>
    <cellStyle name="Style 5" xfId="2297"/>
    <cellStyle name="Style 50" xfId="2298"/>
    <cellStyle name="Style 51" xfId="2299"/>
    <cellStyle name="Style 52" xfId="2300"/>
    <cellStyle name="Style 53" xfId="2301"/>
    <cellStyle name="Style 54" xfId="2302"/>
    <cellStyle name="Style 55" xfId="2303"/>
    <cellStyle name="Style 56" xfId="2304"/>
    <cellStyle name="Style 57" xfId="2305"/>
    <cellStyle name="Style 58" xfId="2306"/>
    <cellStyle name="Style 59" xfId="2307"/>
    <cellStyle name="Style 6" xfId="2308"/>
    <cellStyle name="Style 60" xfId="2309"/>
    <cellStyle name="Style 61" xfId="2310"/>
    <cellStyle name="Style 62" xfId="2311"/>
    <cellStyle name="Style 63" xfId="2312"/>
    <cellStyle name="Style 64" xfId="2313"/>
    <cellStyle name="Style 65" xfId="2314"/>
    <cellStyle name="Style 66" xfId="2315"/>
    <cellStyle name="Style 67" xfId="2316"/>
    <cellStyle name="Style 68" xfId="2317"/>
    <cellStyle name="Style 69" xfId="2318"/>
    <cellStyle name="Style 7" xfId="2319"/>
    <cellStyle name="Style 70" xfId="2320"/>
    <cellStyle name="Style 71" xfId="2321"/>
    <cellStyle name="Style 72" xfId="2322"/>
    <cellStyle name="Style 73" xfId="2323"/>
    <cellStyle name="Style 74" xfId="2324"/>
    <cellStyle name="Style 8" xfId="2325"/>
    <cellStyle name="Style 9" xfId="2326"/>
    <cellStyle name="Style Date" xfId="2327"/>
    <cellStyle name="style_1" xfId="2328"/>
    <cellStyle name="subhead" xfId="2329"/>
    <cellStyle name="Subtotal" xfId="2330"/>
    <cellStyle name="symbol" xfId="2331"/>
    <cellStyle name="T" xfId="2332"/>
    <cellStyle name="T_A TUYEN-Q8" xfId="2333"/>
    <cellStyle name="T_BANG LUONG MOI KSDH va KSDC (co phu cap khu vuc)" xfId="2334"/>
    <cellStyle name="T_Banggia" xfId="2335"/>
    <cellStyle name="T_bao cao" xfId="2336"/>
    <cellStyle name="T_Bao cao so lieu kiem toan nam 2007 sua" xfId="2337"/>
    <cellStyle name="T_BBTNG-06" xfId="2338"/>
    <cellStyle name="T_BC CTMT-2008 Ttinh" xfId="2339"/>
    <cellStyle name="T_BC CTMT-2008 Ttinh_bieu tong hop" xfId="2340"/>
    <cellStyle name="T_BC CTMT-2008 Ttinh_Tong hop ra soat von ung 2011 -Chau" xfId="2341"/>
    <cellStyle name="T_BC CTMT-2008 Ttinh_tong hop TPCP" xfId="2342"/>
    <cellStyle name="T_BC CTMT-2008 Ttinh_Tong hop -Yte-Giao thong-Thuy loi-24-6" xfId="2343"/>
    <cellStyle name="T_Bieu kem theo BC_LD UBND tinh (T7-2011)" xfId="2344"/>
    <cellStyle name="T_Bieu mau danh muc du an thuoc CTMTQG nam 2008" xfId="2345"/>
    <cellStyle name="T_Bieu mau danh muc du an thuoc CTMTQG nam 2008_bieu tong hop" xfId="2346"/>
    <cellStyle name="T_Bieu mau danh muc du an thuoc CTMTQG nam 2008_Tong hop ra soat von ung 2011 -Chau" xfId="2347"/>
    <cellStyle name="T_Bieu mau danh muc du an thuoc CTMTQG nam 2008_tong hop TPCP" xfId="2348"/>
    <cellStyle name="T_Bieu mau danh muc du an thuoc CTMTQG nam 2008_Tong hop -Yte-Giao thong-Thuy loi-24-6" xfId="2349"/>
    <cellStyle name="T_Bieu tong hop nhu cau ung 2011 da chon loc -Mien nui" xfId="2350"/>
    <cellStyle name="T_Book1" xfId="2351"/>
    <cellStyle name="T_Book1_1" xfId="2352"/>
    <cellStyle name="T_Book1_1_Bieu kem theo BC_LD UBND tinh (T7-2011)" xfId="2353"/>
    <cellStyle name="T_Book1_1_Bieu mau ung 2011-Mien Trung-TPCP-11-6" xfId="2354"/>
    <cellStyle name="T_Book1_1_bieu tong hop" xfId="2355"/>
    <cellStyle name="T_Book1_1_Bieu tong hop nhu cau ung 2011 da chon loc -Mien nui" xfId="2356"/>
    <cellStyle name="T_Book1_1_Book1" xfId="2357"/>
    <cellStyle name="T_Book1_1_CPK" xfId="2358"/>
    <cellStyle name="T_Book1_1_KL NT dap nen Dot 3" xfId="2360"/>
    <cellStyle name="T_Book1_1_KL NT Dot 3" xfId="2361"/>
    <cellStyle name="T_Book1_1_Khoi luong cac hang muc chi tiet-702" xfId="2359"/>
    <cellStyle name="T_Book1_1_mau KL vach son" xfId="2362"/>
    <cellStyle name="T_Book1_1_Nhu cau tam ung NSNN&amp;TPCP&amp;ODA theo tieu chi cua Bo (CV410_BKH-TH)_vung Tay Nguyen (11.6.2010)" xfId="2363"/>
    <cellStyle name="T_Book1_1_Tong hop ra soat von ung 2011 -Chau" xfId="2367"/>
    <cellStyle name="T_Book1_1_tong hop TPCP" xfId="2368"/>
    <cellStyle name="T_Book1_1_Tong hop -Yte-Giao thong-Thuy loi-24-6" xfId="2369"/>
    <cellStyle name="T_Book1_1_Thiet bi" xfId="2364"/>
    <cellStyle name="T_Book1_1_Thong ke cong" xfId="2365"/>
    <cellStyle name="T_Book1_1_Thop -XDCB-2011 - theo doi (a,Triet)" xfId="2366"/>
    <cellStyle name="T_Book1_2" xfId="2370"/>
    <cellStyle name="T_Book1_2_DTDuong dong tien -sua tham tra 2009 - luong 650" xfId="2371"/>
    <cellStyle name="T_Book1_Bieu kem theo BC_LD UBND tinh (T7-2011)" xfId="2372"/>
    <cellStyle name="T_Book1_Bieu mau danh muc du an thuoc CTMTQG nam 2008" xfId="2373"/>
    <cellStyle name="T_Book1_Bieu mau danh muc du an thuoc CTMTQG nam 2008_bieu tong hop" xfId="2374"/>
    <cellStyle name="T_Book1_Bieu mau danh muc du an thuoc CTMTQG nam 2008_Tong hop ra soat von ung 2011 -Chau" xfId="2375"/>
    <cellStyle name="T_Book1_Bieu mau danh muc du an thuoc CTMTQG nam 2008_tong hop TPCP" xfId="2376"/>
    <cellStyle name="T_Book1_Bieu mau danh muc du an thuoc CTMTQG nam 2008_Tong hop -Yte-Giao thong-Thuy loi-24-6" xfId="2377"/>
    <cellStyle name="T_Book1_Bieu tong hop nhu cau ung 2011 da chon loc -Mien nui" xfId="2378"/>
    <cellStyle name="T_Book1_Book1" xfId="2379"/>
    <cellStyle name="T_Book1_CPK" xfId="2380"/>
    <cellStyle name="T_Book1_DOI CHIEU BINH DINH (31-5-2008)" xfId="2381"/>
    <cellStyle name="T_Book1_DT492" xfId="2382"/>
    <cellStyle name="T_Book1_DT972000" xfId="2383"/>
    <cellStyle name="T_Book1_DTDuong dong tien -sua tham tra 2009 - luong 650" xfId="2384"/>
    <cellStyle name="T_Book1_Du an khoi cong moi nam 2010" xfId="2385"/>
    <cellStyle name="T_Book1_Du an khoi cong moi nam 2010_bieu tong hop" xfId="2386"/>
    <cellStyle name="T_Book1_Du an khoi cong moi nam 2010_Tong hop ra soat von ung 2011 -Chau" xfId="2387"/>
    <cellStyle name="T_Book1_Du an khoi cong moi nam 2010_tong hop TPCP" xfId="2388"/>
    <cellStyle name="T_Book1_Du an khoi cong moi nam 2010_Tong hop -Yte-Giao thong-Thuy loi-24-6" xfId="2389"/>
    <cellStyle name="T_Book1_Du toan DBGT QL3, QL3B Cty244" xfId="2390"/>
    <cellStyle name="T_Book1_Du toan khao sat (bo sung 2009)" xfId="2391"/>
    <cellStyle name="T_Book1_Du toan SCTX QIII-2008" xfId="2392"/>
    <cellStyle name="T_Book1_Gia cac cong Km761+648" xfId="2393"/>
    <cellStyle name="T_Book1_Gia Lai nhu cau moi GTTL 2012 TPCP" xfId="2394"/>
    <cellStyle name="T_Book1_Hang Tom goi9 9-07(Cau 12 sua)" xfId="2395"/>
    <cellStyle name="T_Book1_HECO-NR78-Gui a-Vinh(15-5-07)" xfId="2396"/>
    <cellStyle name="T_Book1_Ket qua phan bo von nam 2008" xfId="2397"/>
    <cellStyle name="T_Book1_KL NT dap nen Dot 3" xfId="2402"/>
    <cellStyle name="T_Book1_KL NT Dot 3" xfId="2403"/>
    <cellStyle name="T_Book1_KH XDCB_2008 lan 2 sua ngay 10-11" xfId="2398"/>
    <cellStyle name="T_Book1_KH2011_Bieu 14-21_Vung Tay Nguyen" xfId="2399"/>
    <cellStyle name="T_Book1_Khoi luong cac hang muc chi tiet-702" xfId="2400"/>
    <cellStyle name="T_Book1_Khoi luong chinh Hang Tom" xfId="2401"/>
    <cellStyle name="T_Book1_mau bieu doan giam sat 2010 (version 2)" xfId="2404"/>
    <cellStyle name="T_Book1_mau KL vach son" xfId="2405"/>
    <cellStyle name="T_Book1_NANG LUC NHAN SU 1 35" xfId="2406"/>
    <cellStyle name="T_Book1_Nhu cau von ung truoc 2011 Tha h Hoa + Nge An gui TW" xfId="2407"/>
    <cellStyle name="T_Book1_Phu luc" xfId="2408"/>
    <cellStyle name="T_Book1_San sat hach moi" xfId="2409"/>
    <cellStyle name="T_Book1_Tay Nguyen nhu cau du an KCM TPCP 2012 (7-2012)(1)" xfId="2410"/>
    <cellStyle name="T_Book1_Tong hop 3 tinh (11_5)-TTH-QN-QT" xfId="2415"/>
    <cellStyle name="T_Book1_tong hop TPCP" xfId="2416"/>
    <cellStyle name="T_Book1_TH ung tren 70%-Ra soat phap ly-8-6 (dung de chuyen vao vu TH)" xfId="2411"/>
    <cellStyle name="T_Book1_Thiet bi" xfId="2412"/>
    <cellStyle name="T_Book1_Thong ke cong" xfId="2413"/>
    <cellStyle name="T_Book1_Thop -XDCB-2011 - theo doi (a,Triet)" xfId="2414"/>
    <cellStyle name="T_Book1_ung 2011 - 11-6-Thanh hoa-Nghe an" xfId="2417"/>
    <cellStyle name="T_Book1_ung truoc 2011 NSTW Thanh Hoa + Nge An gui Thu 12-5" xfId="2418"/>
    <cellStyle name="T_Book1_XLDMATGT Km621+700 - Km622+100 QL14-DakLak" xfId="2419"/>
    <cellStyle name="T_Book1_XLDMATGT Km712+500 QL14-DakLak" xfId="2420"/>
    <cellStyle name="T_CDKT" xfId="2421"/>
    <cellStyle name="T_Copy of Bao cao  XDCB 7 thang nam 2008_So KH&amp;DT SUA" xfId="2428"/>
    <cellStyle name="T_Copy of Bao cao  XDCB 7 thang nam 2008_So KH&amp;DT SUA_bieu tong hop" xfId="2429"/>
    <cellStyle name="T_Copy of Bao cao  XDCB 7 thang nam 2008_So KH&amp;DT SUA_Tong hop ra soat von ung 2011 -Chau" xfId="2430"/>
    <cellStyle name="T_Copy of Bao cao  XDCB 7 thang nam 2008_So KH&amp;DT SUA_tong hop TPCP" xfId="2431"/>
    <cellStyle name="T_Copy of Bao cao  XDCB 7 thang nam 2008_So KH&amp;DT SUA_Tong hop -Yte-Giao thong-Thuy loi-24-6" xfId="2432"/>
    <cellStyle name="T_Copy of KS Du an dau tu" xfId="2433"/>
    <cellStyle name="T_Cost for DD (summary)" xfId="2434"/>
    <cellStyle name="T_CPK" xfId="2435"/>
    <cellStyle name="T_CS-DNAI" xfId="2436"/>
    <cellStyle name="T_CSHT4-2002" xfId="2437"/>
    <cellStyle name="T_CTMTQG 2008" xfId="2438"/>
    <cellStyle name="T_CTMTQG 2008_Bieu mau danh muc du an thuoc CTMTQG nam 2008" xfId="2439"/>
    <cellStyle name="T_CTMTQG 2008_Hi-Tong hop KQ phan bo KH nam 08- LD fong giao 15-11-08" xfId="2440"/>
    <cellStyle name="T_CTMTQG 2008_Ket qua thuc hien nam 2008" xfId="2441"/>
    <cellStyle name="T_CTMTQG 2008_KH XDCB_2008 lan 1" xfId="2442"/>
    <cellStyle name="T_CTMTQG 2008_KH XDCB_2008 lan 1 sua ngay 27-10" xfId="2443"/>
    <cellStyle name="T_CTMTQG 2008_KH XDCB_2008 lan 2 sua ngay 10-11" xfId="2444"/>
    <cellStyle name="T_CHI PHI KHAC" xfId="2422"/>
    <cellStyle name="T_Chuan bi dau tu nam 2008" xfId="2423"/>
    <cellStyle name="T_Chuan bi dau tu nam 2008_bieu tong hop" xfId="2424"/>
    <cellStyle name="T_Chuan bi dau tu nam 2008_Tong hop ra soat von ung 2011 -Chau" xfId="2425"/>
    <cellStyle name="T_Chuan bi dau tu nam 2008_tong hop TPCP" xfId="2426"/>
    <cellStyle name="T_Chuan bi dau tu nam 2008_Tong hop -Yte-Giao thong-Thuy loi-24-6" xfId="2427"/>
    <cellStyle name="T_DATRIAN5-2003" xfId="2445"/>
    <cellStyle name="T_DOI CHIEU BINH DINH (31-5-2008)" xfId="2446"/>
    <cellStyle name="T_DT972000" xfId="2447"/>
    <cellStyle name="T_DTDuong dong tien -sua tham tra 2009 - luong 650" xfId="2448"/>
    <cellStyle name="T_dtTL598G1." xfId="2449"/>
    <cellStyle name="T_Du an khoi cong moi nam 2010" xfId="2450"/>
    <cellStyle name="T_Du an khoi cong moi nam 2010_bieu tong hop" xfId="2451"/>
    <cellStyle name="T_Du an khoi cong moi nam 2010_Tong hop ra soat von ung 2011 -Chau" xfId="2452"/>
    <cellStyle name="T_Du an khoi cong moi nam 2010_tong hop TPCP" xfId="2453"/>
    <cellStyle name="T_Du an khoi cong moi nam 2010_Tong hop -Yte-Giao thong-Thuy loi-24-6" xfId="2454"/>
    <cellStyle name="T_DU AN TKQH VA CHUAN BI DAU TU NAM 2007 sua ngay 9-11" xfId="2455"/>
    <cellStyle name="T_DU AN TKQH VA CHUAN BI DAU TU NAM 2007 sua ngay 9-11_Bieu mau danh muc du an thuoc CTMTQG nam 2008" xfId="2456"/>
    <cellStyle name="T_DU AN TKQH VA CHUAN BI DAU TU NAM 2007 sua ngay 9-11_Bieu mau danh muc du an thuoc CTMTQG nam 2008_bieu tong hop" xfId="2457"/>
    <cellStyle name="T_DU AN TKQH VA CHUAN BI DAU TU NAM 2007 sua ngay 9-11_Bieu mau danh muc du an thuoc CTMTQG nam 2008_Tong hop ra soat von ung 2011 -Chau" xfId="2458"/>
    <cellStyle name="T_DU AN TKQH VA CHUAN BI DAU TU NAM 2007 sua ngay 9-11_Bieu mau danh muc du an thuoc CTMTQG nam 2008_tong hop TPCP" xfId="2459"/>
    <cellStyle name="T_DU AN TKQH VA CHUAN BI DAU TU NAM 2007 sua ngay 9-11_Bieu mau danh muc du an thuoc CTMTQG nam 2008_Tong hop -Yte-Giao thong-Thuy loi-24-6" xfId="2460"/>
    <cellStyle name="T_DU AN TKQH VA CHUAN BI DAU TU NAM 2007 sua ngay 9-11_Du an khoi cong moi nam 2010" xfId="2461"/>
    <cellStyle name="T_DU AN TKQH VA CHUAN BI DAU TU NAM 2007 sua ngay 9-11_Du an khoi cong moi nam 2010_bieu tong hop" xfId="2462"/>
    <cellStyle name="T_DU AN TKQH VA CHUAN BI DAU TU NAM 2007 sua ngay 9-11_Du an khoi cong moi nam 2010_Tong hop ra soat von ung 2011 -Chau" xfId="2463"/>
    <cellStyle name="T_DU AN TKQH VA CHUAN BI DAU TU NAM 2007 sua ngay 9-11_Du an khoi cong moi nam 2010_tong hop TPCP" xfId="2464"/>
    <cellStyle name="T_DU AN TKQH VA CHUAN BI DAU TU NAM 2007 sua ngay 9-11_Du an khoi cong moi nam 2010_Tong hop -Yte-Giao thong-Thuy loi-24-6" xfId="2465"/>
    <cellStyle name="T_DU AN TKQH VA CHUAN BI DAU TU NAM 2007 sua ngay 9-11_Ket qua phan bo von nam 2008" xfId="2466"/>
    <cellStyle name="T_DU AN TKQH VA CHUAN BI DAU TU NAM 2007 sua ngay 9-11_KH XDCB_2008 lan 2 sua ngay 10-11" xfId="2467"/>
    <cellStyle name="T_Du toan DBGT QL3, QL3B Cty244" xfId="2468"/>
    <cellStyle name="T_du toan dieu chinh  20-8-2006" xfId="2469"/>
    <cellStyle name="T_Du toan khao sat (bo sung 2009)" xfId="2470"/>
    <cellStyle name="T_Du toan SCTX QIII-2008" xfId="2471"/>
    <cellStyle name="T_Gia cac cong Km761+648" xfId="2472"/>
    <cellStyle name="T_Gia Lai nhu cau moi GTTL 2012 TPCP" xfId="2473"/>
    <cellStyle name="T_hang" xfId="2474"/>
    <cellStyle name="T_Ho mong Nha may dot 2" xfId="2475"/>
    <cellStyle name="T_Ke hoach KTXH  nam 2009_PKT thang 11 nam 2008" xfId="2476"/>
    <cellStyle name="T_Ke hoach KTXH  nam 2009_PKT thang 11 nam 2008_bieu tong hop" xfId="2477"/>
    <cellStyle name="T_Ke hoach KTXH  nam 2009_PKT thang 11 nam 2008_Tong hop ra soat von ung 2011 -Chau" xfId="2478"/>
    <cellStyle name="T_Ke hoach KTXH  nam 2009_PKT thang 11 nam 2008_tong hop TPCP" xfId="2479"/>
    <cellStyle name="T_Ke hoach KTXH  nam 2009_PKT thang 11 nam 2008_Tong hop -Yte-Giao thong-Thuy loi-24-6" xfId="2480"/>
    <cellStyle name="T_Ket qua dau thau" xfId="2481"/>
    <cellStyle name="T_Ket qua dau thau_bieu tong hop" xfId="2482"/>
    <cellStyle name="T_Ket qua dau thau_Tong hop ra soat von ung 2011 -Chau" xfId="2483"/>
    <cellStyle name="T_Ket qua dau thau_tong hop TPCP" xfId="2484"/>
    <cellStyle name="T_Ket qua dau thau_Tong hop -Yte-Giao thong-Thuy loi-24-6" xfId="2485"/>
    <cellStyle name="T_Ket qua phan bo von nam 2008" xfId="2486"/>
    <cellStyle name="T_KL NT dap nen Dot 3" xfId="2492"/>
    <cellStyle name="T_KL NT Dot 3" xfId="2493"/>
    <cellStyle name="T_Kl VL ranh" xfId="2494"/>
    <cellStyle name="T_KLNMD1" xfId="2495"/>
    <cellStyle name="T_KH XDCB_2008 lan 2 sua ngay 10-11" xfId="2487"/>
    <cellStyle name="T_Khao satD1" xfId="2488"/>
    <cellStyle name="T_KHO C - NHA BE" xfId="2489"/>
    <cellStyle name="T_Khoi luong cac hang muc chi tiet-702" xfId="2490"/>
    <cellStyle name="T_khungxdkh2011" xfId="2491"/>
    <cellStyle name="T_mau bieu doan giam sat 2010 (version 2)" xfId="2496"/>
    <cellStyle name="T_mau KL vach son" xfId="2497"/>
    <cellStyle name="T_Me_Tri_6_07" xfId="2498"/>
    <cellStyle name="T_M-List" xfId="2499"/>
    <cellStyle name="T_M-List(HANG)" xfId="2500"/>
    <cellStyle name="T_N2 thay dat (N1-1)" xfId="2501"/>
    <cellStyle name="T_NANG LUC NHAN SU 1 35" xfId="2502"/>
    <cellStyle name="T_Phu luc" xfId="2503"/>
    <cellStyle name="T_Phuong an can doi nam 2008" xfId="2504"/>
    <cellStyle name="T_Phuong an can doi nam 2008_bieu tong hop" xfId="2505"/>
    <cellStyle name="T_Phuong an can doi nam 2008_Tong hop ra soat von ung 2011 -Chau" xfId="2506"/>
    <cellStyle name="T_Phuong an can doi nam 2008_tong hop TPCP" xfId="2507"/>
    <cellStyle name="T_Phuong an can doi nam 2008_Tong hop -Yte-Giao thong-Thuy loi-24-6" xfId="2508"/>
    <cellStyle name="T_San sat hach moi" xfId="2509"/>
    <cellStyle name="T_Seagame(BTL)" xfId="2510"/>
    <cellStyle name="T_So GTVT" xfId="2511"/>
    <cellStyle name="T_So GTVT_bieu tong hop" xfId="2512"/>
    <cellStyle name="T_So GTVT_Tong hop ra soat von ung 2011 -Chau" xfId="2513"/>
    <cellStyle name="T_So GTVT_tong hop TPCP" xfId="2514"/>
    <cellStyle name="T_So GTVT_Tong hop -Yte-Giao thong-Thuy loi-24-6" xfId="2515"/>
    <cellStyle name="T_SS BVTC cau va cong tuyen Le Chan" xfId="2516"/>
    <cellStyle name="T_TAI DINH CANH" xfId="2517"/>
    <cellStyle name="T_Tay Bac 1" xfId="2518"/>
    <cellStyle name="T_TDT + duong(8-5-07)" xfId="2519"/>
    <cellStyle name="T_tien2004" xfId="2527"/>
    <cellStyle name="T_TK_HT" xfId="2528"/>
    <cellStyle name="T_TKE-ChoDon-sua" xfId="2529"/>
    <cellStyle name="T_TK-LRDX" xfId="2530"/>
    <cellStyle name="T_Tong hop 3 tinh (11_5)-TTH-QN-QT" xfId="2531"/>
    <cellStyle name="T_Tong hop khoi luong Dot 3" xfId="2532"/>
    <cellStyle name="T_tong hop TPCP" xfId="2533"/>
    <cellStyle name="T_tonghop-TBA-TK" xfId="2534"/>
    <cellStyle name="T_TONGKE" xfId="2535"/>
    <cellStyle name="T_TUYEN-Q9-PHONG" xfId="2537"/>
    <cellStyle name="T_tham_tra_du_toan" xfId="2520"/>
    <cellStyle name="T_Thiet bi" xfId="2521"/>
    <cellStyle name="T_THKL 1303" xfId="2522"/>
    <cellStyle name="T_Thong ke" xfId="2523"/>
    <cellStyle name="T_Thong ke cong" xfId="2524"/>
    <cellStyle name="T_thong ke giao dan sinh" xfId="2525"/>
    <cellStyle name="T_Thop -XDCB-2011 - theo doi (a,Triet)" xfId="2526"/>
    <cellStyle name="T_Trung 1" xfId="2536"/>
    <cellStyle name="T_Worksheet in D: ... Hoan thien 5goi theo KL cu 28-06 4.Cong 5goi Coc 33-Km1+490.13 Cong coc 33-km1+490.13" xfId="2538"/>
    <cellStyle name="T_XLDMATGT Km621+700 - Km622+100 QL14-DakLak" xfId="2539"/>
    <cellStyle name="T_XLDMATGT Km712+500 QL14-DakLak" xfId="2540"/>
    <cellStyle name="T_ÿÿÿÿÿ" xfId="2541"/>
    <cellStyle name="Text Indent A" xfId="2542"/>
    <cellStyle name="Text Indent B" xfId="2543"/>
    <cellStyle name="Text Indent C" xfId="2544"/>
    <cellStyle name="Tickmark" xfId="2555"/>
    <cellStyle name="Tien1" xfId="2556"/>
    <cellStyle name="Tieu_de_2" xfId="2558"/>
    <cellStyle name="Tiêu đề" xfId="2557"/>
    <cellStyle name="Times New Roman" xfId="2559"/>
    <cellStyle name="Tính toán" xfId="2560"/>
    <cellStyle name="tit1" xfId="2561"/>
    <cellStyle name="tit2" xfId="2562"/>
    <cellStyle name="tit3" xfId="2563"/>
    <cellStyle name="tit4" xfId="2564"/>
    <cellStyle name="Title 10" xfId="2565"/>
    <cellStyle name="Title 11" xfId="2566"/>
    <cellStyle name="Title 12" xfId="2567"/>
    <cellStyle name="Title 13" xfId="2568"/>
    <cellStyle name="Title 14" xfId="2569"/>
    <cellStyle name="Title 15" xfId="2570"/>
    <cellStyle name="Title 16" xfId="2571"/>
    <cellStyle name="Title 17" xfId="2572"/>
    <cellStyle name="Title 18" xfId="2573"/>
    <cellStyle name="Title 19" xfId="2574"/>
    <cellStyle name="Title 2" xfId="2575"/>
    <cellStyle name="Title 2 2" xfId="2576"/>
    <cellStyle name="Title 20" xfId="2577"/>
    <cellStyle name="Title 21" xfId="2578"/>
    <cellStyle name="Title 22" xfId="2579"/>
    <cellStyle name="Title 23" xfId="2580"/>
    <cellStyle name="Title 24" xfId="2581"/>
    <cellStyle name="Title 25" xfId="2582"/>
    <cellStyle name="Title 3" xfId="2583"/>
    <cellStyle name="Title 4" xfId="2584"/>
    <cellStyle name="Title 5" xfId="2585"/>
    <cellStyle name="Title 6" xfId="2586"/>
    <cellStyle name="Title 7" xfId="2587"/>
    <cellStyle name="Title 8" xfId="2588"/>
    <cellStyle name="Title 9" xfId="2589"/>
    <cellStyle name="Tong so" xfId="2591"/>
    <cellStyle name="tong so 1" xfId="2592"/>
    <cellStyle name="Tong so_DK KH 2004(L1)" xfId="2593"/>
    <cellStyle name="Tongcong" xfId="2594"/>
    <cellStyle name="Total 10" xfId="2596"/>
    <cellStyle name="Total 11" xfId="2597"/>
    <cellStyle name="Total 12" xfId="2598"/>
    <cellStyle name="Total 13" xfId="2599"/>
    <cellStyle name="Total 14" xfId="2600"/>
    <cellStyle name="Total 15" xfId="2601"/>
    <cellStyle name="Total 16" xfId="2602"/>
    <cellStyle name="Total 17" xfId="2603"/>
    <cellStyle name="Total 18" xfId="2604"/>
    <cellStyle name="Total 19" xfId="2605"/>
    <cellStyle name="Total 2" xfId="2606"/>
    <cellStyle name="Total 2 2" xfId="2607"/>
    <cellStyle name="Total 20" xfId="2608"/>
    <cellStyle name="Total 21" xfId="2609"/>
    <cellStyle name="Total 22" xfId="2610"/>
    <cellStyle name="Total 23" xfId="2611"/>
    <cellStyle name="Total 24" xfId="2612"/>
    <cellStyle name="Total 25" xfId="2613"/>
    <cellStyle name="Total 3" xfId="2614"/>
    <cellStyle name="Total 4" xfId="2615"/>
    <cellStyle name="Total 5" xfId="2616"/>
    <cellStyle name="Total 6" xfId="2617"/>
    <cellStyle name="Total 7" xfId="2618"/>
    <cellStyle name="Total 8" xfId="2619"/>
    <cellStyle name="Total 9" xfId="2620"/>
    <cellStyle name="Tổng" xfId="2590"/>
    <cellStyle name="Tốt" xfId="2595"/>
    <cellStyle name="tt1" xfId="2623"/>
    <cellStyle name="Tuan" xfId="2624"/>
    <cellStyle name="Tusental (0)_pldt" xfId="2625"/>
    <cellStyle name="Tusental_pldt" xfId="2626"/>
    <cellStyle name="th" xfId="2545"/>
    <cellStyle name="than" xfId="2546"/>
    <cellStyle name="þ_x001d_ð¤_x000c_¯þ_x0014__x000d_¨þU_x0001_À_x0004_ _x0015__x000f__x0001__x0001_" xfId="2547"/>
    <cellStyle name="þ_x001d_ð·_x000c_æþ'_x000d_ßþU_x0001_Ø_x0005_ü_x0014__x0007__x0001__x0001_" xfId="2548"/>
    <cellStyle name="þ_x001d_ðÇ%Uý—&amp;Hý9_x0008_Ÿ s_x000a__x0007__x0001__x0001_" xfId="2549"/>
    <cellStyle name="þ_x001d_ðK_x000c_Fý_x001b__x000d_9ýU_x0001_Ð_x0008_¦)_x0007__x0001__x0001_" xfId="2550"/>
    <cellStyle name="thuong-10" xfId="2551"/>
    <cellStyle name="thuong-11" xfId="2552"/>
    <cellStyle name="Thuyet minh" xfId="2553"/>
    <cellStyle name="thvt" xfId="2554"/>
    <cellStyle name="trang" xfId="2621"/>
    <cellStyle name="Trung tính" xfId="2622"/>
    <cellStyle name="u" xfId="2627"/>
    <cellStyle name="Uormal_Q2-Q3 SG&amp;A Bridge" xfId="2628"/>
    <cellStyle name="ux_3_¼­¿ï-¾È»ê" xfId="2629"/>
    <cellStyle name="Valuta (0)_CALPREZZ" xfId="2630"/>
    <cellStyle name="Valuta_ PESO ELETTR." xfId="2631"/>
    <cellStyle name="VANG1" xfId="2634"/>
    <cellStyle name="Văn bản Cảnh báo" xfId="2632"/>
    <cellStyle name="Văn bản Giải thích" xfId="2633"/>
    <cellStyle name="viet" xfId="2635"/>
    <cellStyle name="viet2" xfId="2636"/>
    <cellStyle name="VN new romanNormal" xfId="2637"/>
    <cellStyle name="vn time 10" xfId="2638"/>
    <cellStyle name="Vn Time 13" xfId="2639"/>
    <cellStyle name="Vn Time 14" xfId="2640"/>
    <cellStyle name="VN time new roman" xfId="2641"/>
    <cellStyle name="vn_time" xfId="2642"/>
    <cellStyle name="vnbo" xfId="2643"/>
    <cellStyle name="vntxt1" xfId="2648"/>
    <cellStyle name="vntxt2" xfId="2649"/>
    <cellStyle name="vnhead1" xfId="2644"/>
    <cellStyle name="vnhead2" xfId="2645"/>
    <cellStyle name="vnhead3" xfId="2646"/>
    <cellStyle name="vnhead4" xfId="2647"/>
    <cellStyle name="W?hrung [0]_35ERI8T2gbIEMixb4v26icuOo" xfId="2650"/>
    <cellStyle name="W?hrung_35ERI8T2gbIEMixb4v26icuOo" xfId="2651"/>
    <cellStyle name="W18orma蒨ðma5" xfId="2652"/>
    <cellStyle name="Währung [0]_68574_Materialbedarfsliste" xfId="2653"/>
    <cellStyle name="Währung_68574_Materialbedarfsliste" xfId="2654"/>
    <cellStyle name="Walutowy [0]_Invoices2001Slovakia" xfId="2655"/>
    <cellStyle name="Walutowy_Invoices2001Slovakia" xfId="2656"/>
    <cellStyle name="Warning Text 10" xfId="2657"/>
    <cellStyle name="Warning Text 11" xfId="2658"/>
    <cellStyle name="Warning Text 12" xfId="2659"/>
    <cellStyle name="Warning Text 13" xfId="2660"/>
    <cellStyle name="Warning Text 14" xfId="2661"/>
    <cellStyle name="Warning Text 15" xfId="2662"/>
    <cellStyle name="Warning Text 16" xfId="2663"/>
    <cellStyle name="Warning Text 17" xfId="2664"/>
    <cellStyle name="Warning Text 18" xfId="2665"/>
    <cellStyle name="Warning Text 19" xfId="2666"/>
    <cellStyle name="Warning Text 2" xfId="2667"/>
    <cellStyle name="Warning Text 2 2" xfId="2668"/>
    <cellStyle name="Warning Text 20" xfId="2669"/>
    <cellStyle name="Warning Text 21" xfId="2670"/>
    <cellStyle name="Warning Text 22" xfId="2671"/>
    <cellStyle name="Warning Text 23" xfId="2672"/>
    <cellStyle name="Warning Text 24" xfId="2673"/>
    <cellStyle name="Warning Text 25" xfId="2674"/>
    <cellStyle name="Warning Text 3" xfId="2675"/>
    <cellStyle name="Warning Text 4" xfId="2676"/>
    <cellStyle name="Warning Text 5" xfId="2677"/>
    <cellStyle name="Warning Text 6" xfId="2678"/>
    <cellStyle name="Warning Text 7" xfId="2679"/>
    <cellStyle name="Warning Text 8" xfId="2680"/>
    <cellStyle name="Warning Text 9" xfId="2681"/>
    <cellStyle name="wrap" xfId="2682"/>
    <cellStyle name="Wไhrung [0]_35ERI8T2gbIEMixb4v26icuOo" xfId="2683"/>
    <cellStyle name="Wไhrung_35ERI8T2gbIEMixb4v26icuOo" xfId="2684"/>
    <cellStyle name="xan1" xfId="2685"/>
    <cellStyle name="Xấu" xfId="2686"/>
    <cellStyle name="xuan" xfId="2687"/>
    <cellStyle name="y" xfId="2688"/>
    <cellStyle name="Ý kh¸c_B¶ng 1 (2)" xfId="2689"/>
    <cellStyle name="センター" xfId="2690"/>
    <cellStyle name="เครื่องหมายสกุลเงิน [0]_FTC_OFFER" xfId="2691"/>
    <cellStyle name="เครื่องหมายสกุลเงิน_FTC_OFFER" xfId="2692"/>
    <cellStyle name="ปกติ_FTC_OFFER" xfId="2693"/>
    <cellStyle name=" [0.00]_ Att. 1- Cover" xfId="2694"/>
    <cellStyle name="_ Att. 1- Cover" xfId="2695"/>
    <cellStyle name="?_ Att. 1- Cover" xfId="2696"/>
    <cellStyle name="똿뗦먛귟 [0.00]_PRODUCT DETAIL Q1" xfId="2697"/>
    <cellStyle name="똿뗦먛귟_PRODUCT DETAIL Q1" xfId="2698"/>
    <cellStyle name="믅됞 [0.00]_PRODUCT DETAIL Q1" xfId="2699"/>
    <cellStyle name="믅됞_PRODUCT DETAIL Q1" xfId="2700"/>
    <cellStyle name="백분율_††††† " xfId="2701"/>
    <cellStyle name="뷭?_BOOKSHIP" xfId="2702"/>
    <cellStyle name="안건회계법인" xfId="2703"/>
    <cellStyle name="콤맀_Sheet1_총괄표 (수출입) (2)" xfId="2704"/>
    <cellStyle name="콤마 [ - 유형1" xfId="2705"/>
    <cellStyle name="콤마 [ - 유형2" xfId="2706"/>
    <cellStyle name="콤마 [ - 유형3" xfId="2707"/>
    <cellStyle name="콤마 [ - 유형4" xfId="2708"/>
    <cellStyle name="콤마 [ - 유형5" xfId="2709"/>
    <cellStyle name="콤마 [ - 유형6" xfId="2710"/>
    <cellStyle name="콤마 [ - 유형7" xfId="2711"/>
    <cellStyle name="콤마 [ - 유형8" xfId="2712"/>
    <cellStyle name="콤마 [0]_ 비목별 월별기술 " xfId="2713"/>
    <cellStyle name="콤마_ 비목별 월별기술 " xfId="2714"/>
    <cellStyle name="통화 [0]_††††† " xfId="2715"/>
    <cellStyle name="통화_††††† " xfId="2716"/>
    <cellStyle name="표섀_변경(최종)" xfId="2717"/>
    <cellStyle name="표준_ 97년 경영분석(안)" xfId="2718"/>
    <cellStyle name="표줠_Sheet1_1_총괄표 (수출입) (2)" xfId="2719"/>
    <cellStyle name="一般_00Q3902REV.1" xfId="2720"/>
    <cellStyle name="千分位[0]_00Q3902REV.1" xfId="2721"/>
    <cellStyle name="千分位_00Q3902REV.1" xfId="2722"/>
    <cellStyle name="桁区切り [0.00]_††††† " xfId="2723"/>
    <cellStyle name="桁区切り_††††† " xfId="2724"/>
    <cellStyle name="標準_(A1)BOQ " xfId="2725"/>
    <cellStyle name="貨幣 [0]_00Q3902REV.1" xfId="2726"/>
    <cellStyle name="貨幣[0]_BRE" xfId="2727"/>
    <cellStyle name="貨幣_00Q3902REV.1" xfId="2728"/>
    <cellStyle name="通貨 [0.00]_††††† " xfId="2729"/>
    <cellStyle name="通貨_††††† " xfId="273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B%20001.11.16/CSDLmoi_2011-2020_25.8.20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192;I%20LI&#7878;U%20TRI&#7870;T%20ANH/N&#258;M%202020/trien%20khai%202021-2025/2021-2025/so%20von%20chuyen%20tiep%20sau%20nam%202020_%20danh%20g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192;I%20LI&#7878;U%20TRI&#7870;T%20ANH/N&#258;M%202020/trien%20khai%202021-2025/2021-2025/Bieu%20danh%20gia%20trung%20han%202016-2020_%20bc%20gu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192;I%20LI&#7878;U%20TRI&#7870;T%20ANH/2021-2025/Bao%20cao%20Bo%20KH&#272;T/A.%20Phuc.%20KH%20DTC%20trung%20han%20%202021-202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ownloads/mPHong%20TH%2020.8.2020.NSWT%20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ownloads/m20.8.2020.NSWT%20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T&#192;I%20LI&#7878;U%20TRI&#7870;T%20ANH/N&#258;M%202021/B&#225;o%20c&#225;o%20n&#259;m%202021/bao%20cao%20giai%20ngan/so%20lieu%20giai%20ng&#226;n/M.bao%20cao%20giai%20ngan%2020.7.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192;I%20LI&#7878;U%20TRI&#7870;T%20ANH/N&#258;M%202020/bao%20cao/bao%20cao%20giai%20ngan/3.0bao%20cao%20giai%20ngan%2030.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dministrator/Downloads/m19.8.2020.NSWT%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PC/AppData/Local/Microsoft/Windows/Temporary%20Internet%20Files/Content.IE5/ZRITJB1Y/KH%202016%20(NSTW%20-%20NSDP)%20Ch&#237;nh%20th&#7913;c%20nhap%20bieu%208123%20ngay%2026-11-2015%20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N/MGT-DRT/MGT-IMPR/MGT-SC@/BA0397/INSULT'N/INS/ASK/PIPE-03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guyenduy/Downloads/giangdtt318a/User/Downloads/TH%20phan%20bo%20%2017.9.2015_Th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guyenduy/Downloads/giangdtt318a/THANH%20SON/KE%20HOACH%202016/TRUC%20GUI/ke%20hoa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ublic/Documents/KH%202017/TH%202017%20BC%20QH%2016.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ownloads/17.8.2020.NSWT%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192;I%20LI&#7878;U%20TRI&#7870;T%20ANH/N&#258;M%202021/KH%202021-2025/Tham%20muu%20UBND%20tinh%20trinh%20hdnd/28.7.2021hoan%20chinh%20Bieu%20KH%20%202021%20-%20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4MTQG"/>
      <sheetName val="Bieu5MTQG"/>
      <sheetName val="Bieu6MTQG"/>
      <sheetName val="Bieu7MTQG"/>
      <sheetName val="Sheet2"/>
      <sheetName val="Sheet4"/>
      <sheetName val="Sheet6"/>
      <sheetName val="Sheet8"/>
      <sheetName val="Bsung thêm"/>
      <sheetName val="Bieu so 5 - ODA"/>
      <sheetName val="Bieu so 6-TPCP"/>
      <sheetName val="Bieu so 8-THDA"/>
      <sheetName val="Bieu 11"/>
      <sheetName val="Danh sach CĐT"/>
      <sheetName val="Danh sáchKH"/>
      <sheetName val="Biêu 11-PPP"/>
      <sheetName val="Bieu so 12- CQQL CTMTQG"/>
      <sheetName val="Bieu so 9-NSTW"/>
      <sheetName val="Bieu so 10 - ung truoc"/>
      <sheetName val="Bieu 1"/>
      <sheetName val="B1"/>
      <sheetName val="B2-PAPB"/>
      <sheetName val="Bieu so 13-CQTH CTMTQG"/>
      <sheetName val="Bieu so 18-von vay NSĐP"/>
      <sheetName val="B20-TDUD"/>
      <sheetName val="B20-NCTDUD"/>
      <sheetName val="GD ĐT"/>
      <sheetName val="B 1"/>
      <sheetName val="Biểu 1-2017 KEO DAI"/>
      <sheetName val="Bieu 1- 2017KD"/>
      <sheetName val="Sheet3"/>
      <sheetName val="Bieu 2-KH 2019"/>
      <sheetName val="Phong TH"/>
      <sheetName val="Bieu1"/>
      <sheetName val="Sheet12"/>
      <sheetName val="B3.1"/>
      <sheetName val="B3.2"/>
      <sheetName val="B4-NGuon von"/>
      <sheetName val="TH DM MM2019"/>
      <sheetName val="b5"/>
      <sheetName val="b5- pA PHAN BO"/>
      <sheetName val="TH nhu cau"/>
      <sheetName val="B7-thMM"/>
      <sheetName val="Sheet7"/>
      <sheetName val="B7a"/>
      <sheetName val="b7 A"/>
      <sheetName val="TH nhu cau2020"/>
      <sheetName val="TH nhu cau sang nam 2021-2025"/>
      <sheetName val="Biều chi tiết"/>
      <sheetName val="B6b-TTN-CT"/>
      <sheetName val="B6c-ODA"/>
      <sheetName val="B6d- - Pbo GD66 ty"/>
      <sheetName val="b6e-"/>
      <sheetName val="B7-Datmm"/>
      <sheetName val="B8 -XSKT"/>
      <sheetName val="bieu9-CTX"/>
      <sheetName val="B7"/>
      <sheetName val="b6c- KCH Km"/>
      <sheetName val="Sheet13"/>
      <sheetName val="6f-"/>
      <sheetName val="Bieu 7a MM-ngoai kchkm_thu sdd"/>
      <sheetName val="B7b-Bỏ sung NQ-SKH"/>
      <sheetName val="b8-XSKT"/>
      <sheetName val="B9-GDĐT-TIETKIEMCHI"/>
      <sheetName val="7d"/>
      <sheetName val="giao duc "/>
      <sheetName val="B10 thu hoi"/>
      <sheetName val="MM-KCH kenh muong"/>
      <sheetName val="B1-CV duoi 30%-SKH"/>
      <sheetName val="B2THDM 2020dieu chinh 2019-"/>
      <sheetName val="Bo sung trung han"/>
      <sheetName val="B3-No dong XDCB"/>
      <sheetName val="BS NQ"/>
      <sheetName val="B2-No dongXDCB"/>
      <sheetName val="B4- CDNSDP (Tong so))"/>
      <sheetName val="B7- CDNSDP"/>
      <sheetName val="Giai trinh cua So KHDT"/>
      <sheetName val="B9-XSKT"/>
      <sheetName val="B8-Tien hoan tra von vay"/>
      <sheetName val="Bieu 10 -Bao cao"/>
      <sheetName val="B10-NVSHNN"/>
      <sheetName val="Sheet10"/>
      <sheetName val="Sheet5"/>
      <sheetName val="Diêu chinh Tang TMDT"/>
      <sheetName val="b3-cv bs"/>
      <sheetName val="b 4cv"/>
      <sheetName val="B10"/>
      <sheetName val="2016-2020_ nganh lĩnh vưc"/>
      <sheetName val="Sheet1"/>
      <sheetName val="Sheet9"/>
      <sheetName val="d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49">
          <cell r="L49">
            <v>66632</v>
          </cell>
        </row>
      </sheetData>
      <sheetData sheetId="50"/>
      <sheetData sheetId="51">
        <row r="49">
          <cell r="L49">
            <v>66632</v>
          </cell>
        </row>
      </sheetData>
      <sheetData sheetId="52"/>
      <sheetData sheetId="53">
        <row r="40">
          <cell r="L40">
            <v>129772</v>
          </cell>
        </row>
      </sheetData>
      <sheetData sheetId="54"/>
      <sheetData sheetId="55">
        <row r="12">
          <cell r="L12">
            <v>36402</v>
          </cell>
        </row>
      </sheetData>
      <sheetData sheetId="56"/>
      <sheetData sheetId="57">
        <row r="12">
          <cell r="L12">
            <v>36402</v>
          </cell>
          <cell r="Y12">
            <v>109160</v>
          </cell>
        </row>
      </sheetData>
      <sheetData sheetId="58"/>
      <sheetData sheetId="59">
        <row r="11">
          <cell r="U11">
            <v>90000</v>
          </cell>
        </row>
      </sheetData>
      <sheetData sheetId="60">
        <row r="7">
          <cell r="AJ7">
            <v>328600</v>
          </cell>
        </row>
      </sheetData>
      <sheetData sheetId="61">
        <row r="11">
          <cell r="U11">
            <v>90000</v>
          </cell>
        </row>
      </sheetData>
      <sheetData sheetId="62">
        <row r="7">
          <cell r="AJ7">
            <v>328600</v>
          </cell>
        </row>
      </sheetData>
      <sheetData sheetId="63">
        <row r="12">
          <cell r="U12">
            <v>81120</v>
          </cell>
        </row>
      </sheetData>
      <sheetData sheetId="64"/>
      <sheetData sheetId="65">
        <row r="12">
          <cell r="U12">
            <v>81120</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B1 a"/>
      <sheetName val="B1c"/>
      <sheetName val="Bieu 2"/>
      <sheetName val="B2a-NSTW"/>
      <sheetName val="B2b-ODA"/>
      <sheetName val="B2c-ODA"/>
      <sheetName val="B2d-TPCP"/>
    </sheetNames>
    <sheetDataSet>
      <sheetData sheetId="0" refreshError="1"/>
      <sheetData sheetId="1" refreshError="1"/>
      <sheetData sheetId="2" refreshError="1"/>
      <sheetData sheetId="3" refreshError="1"/>
      <sheetData sheetId="4" refreshError="1"/>
      <sheetData sheetId="5">
        <row r="13">
          <cell r="CD13">
            <v>113717</v>
          </cell>
        </row>
      </sheetData>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C"/>
      <sheetName val="B1-Nguon von"/>
      <sheetName val="b2- TH NHu cau"/>
      <sheetName val="b3- Cac DA chuyen tiep "/>
      <sheetName val="3a"/>
      <sheetName val="3b"/>
      <sheetName val="3c"/>
      <sheetName val="3d"/>
      <sheetName val="3e"/>
      <sheetName val="B4- Ctiet cac DA MM"/>
      <sheetName val="B5-THDM du an trong diem"/>
      <sheetName val="B6- DK bo tri "/>
      <sheetName val="CTNSDP_ Phong TH"/>
      <sheetName val="MM-PTH"/>
      <sheetName val="CTNSTW_ phong TH"/>
      <sheetName val="Sheet1"/>
    </sheetNames>
    <sheetDataSet>
      <sheetData sheetId="0" refreshError="1"/>
      <sheetData sheetId="1" refreshError="1">
        <row r="3">
          <cell r="A3" t="str">
            <v>(Kèm theo Báo cáo số     /BC-UBND ngày      /4/2020 của UBND tỉnh Đắk Lắk)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BI-TH"/>
      <sheetName val="B II"/>
      <sheetName val="BIIa"/>
      <sheetName val="BIII"/>
      <sheetName val="II Ung da giao TH"/>
      <sheetName val="II Ung chua giao TH"/>
      <sheetName val="III No XDCB"/>
      <sheetName val="PLIII DA KHCM NHOM B"/>
      <sheetName val="KTN"/>
      <sheetName val="PLIV"/>
      <sheetName val="Sheet3"/>
      <sheetName val="Sheet4"/>
      <sheetName val="Sheet2"/>
      <sheetName val="Sheet6"/>
      <sheetName val="Sheet1"/>
      <sheetName val="Sheet7"/>
      <sheetName val="Sheet9"/>
      <sheetName val="Phong TH"/>
      <sheetName val="Sheet11"/>
    </sheetNames>
    <sheetDataSet>
      <sheetData sheetId="0" refreshError="1"/>
      <sheetData sheetId="1" refreshError="1"/>
      <sheetData sheetId="2">
        <row r="12">
          <cell r="V12">
            <v>65635</v>
          </cell>
        </row>
      </sheetData>
      <sheetData sheetId="3">
        <row r="8">
          <cell r="N8">
            <v>35455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BI-TH"/>
      <sheetName val="B II"/>
      <sheetName val="BIIa"/>
      <sheetName val="BIII"/>
      <sheetName val="II Ung da giao TH"/>
      <sheetName val="II Ung chua giao TH"/>
      <sheetName val="III No XDCB"/>
      <sheetName val="PLIII DA KHCM NHOM B"/>
      <sheetName val="KTN"/>
      <sheetName val="PLIV"/>
      <sheetName val="Sheet3"/>
      <sheetName val="Sheet4"/>
      <sheetName val="Sheet2"/>
      <sheetName val="Sheet6"/>
      <sheetName val="Sheet1"/>
      <sheetName val="Sheet7"/>
      <sheetName val="Sheet9"/>
      <sheetName val="Phong TH"/>
      <sheetName val="Sheet11"/>
      <sheetName val="Bieu 1"/>
    </sheetNames>
    <sheetDataSet>
      <sheetData sheetId="0"/>
      <sheetData sheetId="1"/>
      <sheetData sheetId="2">
        <row r="12">
          <cell r="V12">
            <v>1744250.125</v>
          </cell>
        </row>
      </sheetData>
      <sheetData sheetId="3">
        <row r="8">
          <cell r="N8">
            <v>2037147.9013499999</v>
          </cell>
        </row>
      </sheetData>
      <sheetData sheetId="4">
        <row r="14">
          <cell r="AE14">
            <v>698852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Bsung thêm"/>
      <sheetName val="Bieu so 6-TPCP"/>
      <sheetName val="Bieu so 8-THDA"/>
      <sheetName val="Danh sach CĐT"/>
      <sheetName val="Danh sáchKH"/>
      <sheetName val="Biêu 11-PPP"/>
      <sheetName val="Bieu so 12- CQQL CTMTQG"/>
      <sheetName val="Bieu so 9-NSTW"/>
      <sheetName val="Bieu so 10 - ung truoc"/>
      <sheetName val="B1"/>
      <sheetName val="B2-PAPB"/>
      <sheetName val="Bieu so 13-CQTH CTMTQG"/>
      <sheetName val="Bieu so 18-von vay NSĐP"/>
      <sheetName val="B20-TDUD"/>
      <sheetName val="B20-NCTDUD"/>
      <sheetName val="GD ĐT"/>
      <sheetName val="B 1"/>
      <sheetName val="Biểu 1-2017 KEO DAI"/>
      <sheetName val="Bieu 1- 2017KD"/>
      <sheetName val="Sheet3"/>
      <sheetName val="Phong TH"/>
      <sheetName val="Bieu1"/>
      <sheetName val="Sheet12"/>
      <sheetName val="B  1"/>
      <sheetName val="B1.1"/>
      <sheetName val="B2"/>
      <sheetName val="BIEU  1"/>
      <sheetName val="B4"/>
      <sheetName val="B2.1 KH 2020"/>
      <sheetName val="B4-NGuon von"/>
      <sheetName val="TH DM MM2019"/>
      <sheetName val="b5"/>
      <sheetName val="b5- pA PHAN BO"/>
      <sheetName val="B7-thMM"/>
      <sheetName val="Sheet7"/>
      <sheetName val="B7a"/>
      <sheetName val="b7 A"/>
      <sheetName val="B5c"/>
      <sheetName val="B6a-SDD"/>
      <sheetName val="b6C"/>
      <sheetName val="6e"/>
      <sheetName val="B6e "/>
      <sheetName val="B9"/>
      <sheetName val="Sheet1"/>
      <sheetName val="TH nhu cau2021"/>
      <sheetName val="Sheet19"/>
      <sheetName val="chi tietTH nhu caau"/>
      <sheetName val="Sheet14"/>
      <sheetName val="Sheet18"/>
      <sheetName val="Bieu 3a"/>
      <sheetName val="Sheet9"/>
      <sheetName val="B7"/>
      <sheetName val="b6c- KCH Km"/>
      <sheetName val="Sheet13"/>
      <sheetName val="6f-"/>
      <sheetName val="Bieu 7a MM-ngoai kchkm_thu sdd"/>
      <sheetName val="B7b-Bỏ sung NQ-SKH"/>
      <sheetName val="b8-XSKT"/>
      <sheetName val="B9-GDĐT-TIETKIEMCHI"/>
      <sheetName val="7d"/>
      <sheetName val="giao duc "/>
      <sheetName val="B10 thu hoi"/>
      <sheetName val="MM-KCH kenh muong"/>
      <sheetName val="B1-CV duoi 30%-SKH"/>
      <sheetName val="B2THDM 2020dieu chinh 2019-"/>
      <sheetName val="Bo sung trung han"/>
      <sheetName val="B3-No dong XDCB"/>
      <sheetName val="BS NQ"/>
      <sheetName val="B2-No dongXDCB"/>
      <sheetName val="B4- CDNSDP (Tong so))"/>
      <sheetName val="B7- CDNSDP"/>
      <sheetName val="Giai trinh cua So KHDT"/>
      <sheetName val="B9-XSKT"/>
      <sheetName val="B8-Tien hoan tra von vay"/>
      <sheetName val="Bieu 10 -Bao cao"/>
      <sheetName val="B10-NVSHNN"/>
      <sheetName val="Sheet10"/>
      <sheetName val="Sheet5"/>
      <sheetName val="Diêu chinh Tang TMDT"/>
      <sheetName val="b3-cv bs"/>
      <sheetName val="b 4cv"/>
      <sheetName val="Sheet15"/>
      <sheetName val="Sheet16"/>
      <sheetName val="Sheet17"/>
      <sheetName val="Sheet23"/>
      <sheetName val="Sheet20"/>
      <sheetName val="CHi tiet KH 2020"/>
      <sheetName val="Bieu 1"/>
      <sheetName val="B2,1"/>
      <sheetName val="B 2"/>
      <sheetName val="Sheet2"/>
      <sheetName val="Sheet4"/>
      <sheetName val="Sheet6"/>
      <sheetName val="B2a"/>
      <sheetName val="B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ow r="12">
          <cell r="BN12">
            <v>3344609</v>
          </cell>
        </row>
      </sheetData>
      <sheetData sheetId="95">
        <row r="3">
          <cell r="A3" t="str">
            <v>(Kèm theo Công văn số             /BC-SKHĐT-TH ngày         tháng 7 năm 2021 của Sở KH&amp;ĐT tỉnh Đắk Lắk)</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4"/>
      <sheetName val="Sheet6"/>
      <sheetName val="Sheet8"/>
      <sheetName val="Bsung thêm"/>
      <sheetName val="Bieu so 5 - ODA"/>
      <sheetName val="Bieu so 6-TPCP"/>
      <sheetName val="Bieu so 8-THDA"/>
      <sheetName val="Bieu 11"/>
      <sheetName val="Danh sach CĐT"/>
      <sheetName val="Danh sáchKH"/>
      <sheetName val="Biêu 11-PPP"/>
      <sheetName val="Bieu so 12- CQQL CTMTQG"/>
      <sheetName val="Bieu so 9-NSTW"/>
      <sheetName val="Bieu so 10 - ung truoc"/>
      <sheetName val="Bieu 1"/>
      <sheetName val="B1"/>
      <sheetName val="B2-PAPB"/>
      <sheetName val="Bieu so 13-CQTH CTMTQG"/>
      <sheetName val="Bieu so 18-von vay NSĐP"/>
      <sheetName val="B20-TDUD"/>
      <sheetName val="B20-NCTDUD"/>
      <sheetName val="GD ĐT"/>
      <sheetName val="B 1"/>
      <sheetName val="Biểu 1-2017 KEO DAI"/>
      <sheetName val="Bieu 1- 2017KD"/>
      <sheetName val="Sheet3"/>
      <sheetName val="Bieu 2-KH 2019"/>
      <sheetName val="Phong TH"/>
      <sheetName val="Bieu1"/>
      <sheetName val="Sheet12"/>
      <sheetName val="Biểu1"/>
      <sheetName val="B 1 (2)"/>
      <sheetName val="Biểu 2"/>
      <sheetName val="B2.1 KH 2020"/>
      <sheetName val="B4-NGuon von"/>
      <sheetName val="TH DM MM2019"/>
      <sheetName val="b5"/>
      <sheetName val="b5- pA PHAN BO"/>
      <sheetName val="B7-thMM"/>
      <sheetName val="Sheet7"/>
      <sheetName val="B7a"/>
      <sheetName val="b7 A"/>
      <sheetName val="B5c"/>
      <sheetName val="B6a-SDD"/>
      <sheetName val="b6C"/>
      <sheetName val="6e"/>
      <sheetName val="B6e "/>
      <sheetName val="B9"/>
      <sheetName val="Sheet1"/>
      <sheetName val="TH nhu cau2021"/>
      <sheetName val="Sheet19"/>
      <sheetName val="chi tietTH nhu caau"/>
      <sheetName val="Sheet14"/>
      <sheetName val="Sheet18"/>
      <sheetName val="Bieu 3a"/>
      <sheetName val="Sheet9"/>
      <sheetName val="B7"/>
      <sheetName val="b6c- KCH Km"/>
      <sheetName val="Sheet13"/>
      <sheetName val="6f-"/>
      <sheetName val="Bieu 7a MM-ngoai kchkm_thu sdd"/>
      <sheetName val="B7b-Bỏ sung NQ-SKH"/>
      <sheetName val="b8-XSKT"/>
      <sheetName val="B9-GDĐT-TIETKIEMCHI"/>
      <sheetName val="7d"/>
      <sheetName val="giao duc "/>
      <sheetName val="B10 thu hoi"/>
      <sheetName val="MM-KCH kenh muong"/>
      <sheetName val="B1-CV duoi 30%-SKH"/>
      <sheetName val="B2THDM 2020dieu chinh 2019-"/>
      <sheetName val="Bo sung trung han"/>
      <sheetName val="B3-No dong XDCB"/>
      <sheetName val="BS NQ"/>
      <sheetName val="B2-No dongXDCB"/>
      <sheetName val="B4- CDNSDP (Tong so))"/>
      <sheetName val="B7- CDNSDP"/>
      <sheetName val="Giai trinh cua So KHDT"/>
      <sheetName val="B9-XSKT"/>
      <sheetName val="B8-Tien hoan tra von vay"/>
      <sheetName val="Bieu 10 -Bao cao"/>
      <sheetName val="B10-NVSHNN"/>
      <sheetName val="Sheet10"/>
      <sheetName val="Sheet5"/>
      <sheetName val="Diêu chinh Tang TMDT"/>
      <sheetName val="b3-cv bs"/>
      <sheetName val="b 4cv"/>
      <sheetName val="Sheet11"/>
      <sheetName val="Sheet15"/>
      <sheetName val="Sheet16"/>
      <sheetName val="Sheet17"/>
      <sheetName val="Sheet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E9">
            <v>5450820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BI-TH"/>
      <sheetName val="B II"/>
      <sheetName val="BIIa"/>
      <sheetName val="BIII"/>
      <sheetName val="II Ung da giao TH"/>
      <sheetName val="II Ung chua giao TH"/>
      <sheetName val="III No XDCB"/>
      <sheetName val="PLIII DA KHCM NHOM B"/>
      <sheetName val="KTN"/>
      <sheetName val="PLIV"/>
      <sheetName val="Sheet3"/>
      <sheetName val="Sheet4"/>
      <sheetName val="Sheet2"/>
      <sheetName val="Sheet6"/>
      <sheetName val="Sheet1"/>
      <sheetName val="Sheet7"/>
      <sheetName val="Sheet9"/>
      <sheetName val="Phong TH"/>
      <sheetName val="Sheet11"/>
    </sheetNames>
    <sheetDataSet>
      <sheetData sheetId="0" refreshError="1"/>
      <sheetData sheetId="1">
        <row r="25">
          <cell r="H25">
            <v>1132730</v>
          </cell>
        </row>
      </sheetData>
      <sheetData sheetId="2" refreshError="1"/>
      <sheetData sheetId="3" refreshError="1"/>
      <sheetData sheetId="4">
        <row r="14">
          <cell r="P14">
            <v>4933</v>
          </cell>
          <cell r="AB14">
            <v>8348</v>
          </cell>
          <cell r="AF14">
            <v>7348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2)"/>
      <sheetName val="MT DPin (2)"/>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I Tong hop"/>
      <sheetName val="B II"/>
      <sheetName val="BIII"/>
      <sheetName val="II Ung da giao TH"/>
      <sheetName val="II Ung chua giao TH"/>
      <sheetName val="III No XDCB"/>
      <sheetName val="PLIII DA KHCM NHOM B"/>
      <sheetName val="KTN"/>
      <sheetName val="PLIV"/>
      <sheetName val="Sheet3"/>
      <sheetName val="Sheet4"/>
      <sheetName val="Sheet2"/>
      <sheetName val="Sheet6"/>
      <sheetName val="Sheet1"/>
    </sheetNames>
    <sheetDataSet>
      <sheetData sheetId="0" refreshError="1"/>
      <sheetData sheetId="1" refreshError="1"/>
      <sheetData sheetId="2" refreshError="1">
        <row r="12">
          <cell r="J12">
            <v>1106686</v>
          </cell>
          <cell r="L12">
            <v>499803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sheetName val="PLI"/>
      <sheetName val="PL I"/>
      <sheetName val="PL  II"/>
      <sheetName val="PLIII"/>
      <sheetName val="PLIIIa"/>
      <sheetName val="PLIV"/>
      <sheetName val="P L V"/>
      <sheetName val="KTN"/>
      <sheetName val="Sheet3"/>
      <sheetName val="Sheet4"/>
      <sheetName val="Sheet2"/>
      <sheetName val="Sheet5"/>
      <sheetName val="PL Va"/>
      <sheetName val="PLVI"/>
      <sheetName val="DM NSTW ko tiep tục bo tỉ "/>
      <sheetName val="Sheet8"/>
      <sheetName val="Sheet19"/>
      <sheetName val="Sheet20"/>
      <sheetName val="Sheet6"/>
      <sheetName val="Danh muc ko tiep tuc bo trí"/>
      <sheetName val="Sheet1"/>
    </sheetNames>
    <sheetDataSet>
      <sheetData sheetId="0"/>
      <sheetData sheetId="1">
        <row r="4">
          <cell r="A4" t="str">
            <v>(Kèm theo Kế hoạch số ………./KH-UBND  ngày         tháng 7 năm 2021 của UBND  tỉnh Đắk Lắk)</v>
          </cell>
        </row>
      </sheetData>
      <sheetData sheetId="2"/>
      <sheetData sheetId="3">
        <row r="46">
          <cell r="G46">
            <v>1103534</v>
          </cell>
        </row>
        <row r="48">
          <cell r="G48">
            <v>4989979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PC/1.%20CHuan%20xac%20so%20lieu/b.%20Cac%20phong%20gui%20lai/KTN/theo%20doi%20cac%20du%20an/NSTW/EA%20Hleo%20-%20Ea%20Sup/6361%20-%20trien%20khai%20thi%20cong.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TPC/1.%20CHuan%20xac%20so%20lieu/b.%20Cac%20phong%20gui%20lai/KTN/theo%20doi%20cac%20du%20an/NSTW/EA%20Hleo%20-%20Ea%20Sup/6361%20-%20trien%20khai%20thi%20cong.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hyperlink" Target="../../TPC/1.%20CHuan%20xac%20so%20lieu/b.%20Cac%20phong%20gui%20lai/KTN/theo%20doi%20cac%20du%20an/NSTW/EA%20Hleo%20-%20Ea%20Sup/6361%20-%20trien%20khai%20thi%20cong.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TPC/1.%20CHuan%20xac%20so%20lieu/b.%20Cac%20phong%20gui%20lai/KTN/theo%20doi%20cac%20du%20an/NSTW/EA%20Hleo%20-%20Ea%20Sup/6361%20-%20trien%20khai%20thi%20cong.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TPC/1.%20CHuan%20xac%20so%20lieu/b.%20Cac%20phong%20gui%20lai/KTN/theo%20doi%20cac%20du%20an/NSTW/EA%20Hleo%20-%20Ea%20Sup/6361%20-%20trien%20khai%20thi%20cong.pdf" TargetMode="External"/></Relationships>
</file>

<file path=xl/worksheets/_rels/sheet1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hyperlink" Target="../../TPC/1.%20CHuan%20xac%20so%20lieu/b.%20Cac%20phong%20gui%20lai/KTN/theo%20doi%20cac%20du%20an/NSTW/EA%20Hleo%20-%20Ea%20Sup/6361%20-%20trien%20khai%20thi%20cong.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4"/>
  <sheetViews>
    <sheetView topLeftCell="A2" workbookViewId="0">
      <selection activeCell="P16" sqref="P16"/>
    </sheetView>
  </sheetViews>
  <sheetFormatPr defaultColWidth="9.140625" defaultRowHeight="18.75"/>
  <cols>
    <col min="1" max="1" width="3.140625" style="87" customWidth="1"/>
    <col min="2" max="2" width="65.42578125" style="88" customWidth="1"/>
    <col min="3" max="3" width="7.28515625" style="89" hidden="1" customWidth="1"/>
    <col min="4" max="4" width="7.85546875" style="89" hidden="1" customWidth="1"/>
    <col min="5" max="5" width="11.140625" style="90" hidden="1" customWidth="1"/>
    <col min="6" max="6" width="9.5703125" style="91" hidden="1" customWidth="1"/>
    <col min="7" max="7" width="9" style="91" hidden="1" customWidth="1"/>
    <col min="8" max="8" width="8" style="91" hidden="1" customWidth="1"/>
    <col min="9" max="9" width="9.28515625" style="91" hidden="1" customWidth="1"/>
    <col min="10" max="10" width="9" style="91" hidden="1" customWidth="1"/>
    <col min="11" max="11" width="8.140625" style="91" hidden="1" customWidth="1"/>
    <col min="12" max="12" width="8.140625" style="85" hidden="1" customWidth="1"/>
    <col min="13" max="13" width="8.7109375" style="85" hidden="1" customWidth="1"/>
    <col min="14" max="14" width="9" style="85" hidden="1" customWidth="1"/>
    <col min="15" max="15" width="9.140625" style="85" hidden="1" customWidth="1"/>
    <col min="16" max="16" width="10.5703125" style="85" customWidth="1"/>
    <col min="17" max="17" width="7.7109375" style="85" hidden="1" customWidth="1"/>
    <col min="18" max="18" width="8.85546875" style="85" hidden="1" customWidth="1"/>
    <col min="19" max="19" width="7.42578125" style="85" hidden="1" customWidth="1"/>
    <col min="20" max="20" width="9.7109375" style="85" customWidth="1"/>
    <col min="21" max="21" width="11.140625" style="85" customWidth="1"/>
    <col min="22" max="22" width="8.85546875" style="85" customWidth="1"/>
    <col min="23" max="23" width="10.140625" style="85" customWidth="1"/>
    <col min="24" max="24" width="8.28515625" style="92" customWidth="1"/>
    <col min="25" max="25" width="9" style="92" customWidth="1"/>
    <col min="26" max="26" width="32.5703125" style="94" customWidth="1"/>
    <col min="27" max="27" width="9.85546875" style="85" hidden="1" customWidth="1"/>
    <col min="28" max="16384" width="9.140625" style="85"/>
  </cols>
  <sheetData>
    <row r="1" spans="1:29" ht="18.75" hidden="1" customHeight="1">
      <c r="A1" s="770" t="s">
        <v>590</v>
      </c>
      <c r="B1" s="770"/>
      <c r="C1" s="770"/>
      <c r="D1" s="770"/>
      <c r="E1" s="770"/>
      <c r="F1" s="770"/>
      <c r="G1" s="770"/>
      <c r="H1" s="770"/>
      <c r="I1" s="770"/>
      <c r="J1" s="770"/>
      <c r="K1" s="770"/>
      <c r="L1" s="770"/>
      <c r="M1" s="770"/>
      <c r="N1" s="770"/>
      <c r="O1" s="770"/>
      <c r="P1" s="770"/>
      <c r="Q1" s="770"/>
      <c r="R1" s="770"/>
      <c r="S1" s="770"/>
      <c r="T1" s="770"/>
      <c r="U1" s="770"/>
      <c r="V1" s="770"/>
      <c r="W1" s="770"/>
      <c r="X1" s="770"/>
      <c r="Y1" s="770"/>
      <c r="Z1" s="770"/>
    </row>
    <row r="2" spans="1:29" s="21" customFormat="1" ht="33.75" customHeight="1">
      <c r="A2" s="771" t="s">
        <v>589</v>
      </c>
      <c r="B2" s="771"/>
      <c r="C2" s="771"/>
      <c r="D2" s="771"/>
      <c r="E2" s="771"/>
      <c r="F2" s="771"/>
      <c r="G2" s="771"/>
      <c r="H2" s="771"/>
      <c r="I2" s="771"/>
      <c r="J2" s="771"/>
      <c r="K2" s="771"/>
      <c r="L2" s="771"/>
      <c r="M2" s="771"/>
      <c r="N2" s="771"/>
      <c r="O2" s="771"/>
      <c r="P2" s="771"/>
      <c r="Q2" s="771"/>
      <c r="R2" s="771"/>
      <c r="S2" s="771"/>
      <c r="T2" s="771"/>
      <c r="U2" s="771"/>
      <c r="V2" s="771"/>
      <c r="W2" s="771"/>
      <c r="X2" s="771"/>
      <c r="Y2" s="771"/>
      <c r="Z2" s="771"/>
    </row>
    <row r="3" spans="1:29" s="21" customFormat="1" ht="15.75">
      <c r="A3" s="772" t="s">
        <v>591</v>
      </c>
      <c r="B3" s="772"/>
      <c r="C3" s="772"/>
      <c r="D3" s="772"/>
      <c r="E3" s="772"/>
      <c r="F3" s="772"/>
      <c r="G3" s="772"/>
      <c r="H3" s="772"/>
      <c r="I3" s="772"/>
      <c r="J3" s="772"/>
      <c r="K3" s="772"/>
      <c r="L3" s="772"/>
      <c r="M3" s="772"/>
      <c r="N3" s="772"/>
      <c r="O3" s="772"/>
      <c r="P3" s="772"/>
      <c r="Q3" s="772"/>
      <c r="R3" s="772"/>
      <c r="S3" s="772"/>
      <c r="T3" s="772"/>
      <c r="U3" s="772"/>
      <c r="V3" s="772"/>
      <c r="W3" s="772"/>
      <c r="X3" s="772"/>
      <c r="Y3" s="772"/>
      <c r="Z3" s="772"/>
    </row>
    <row r="4" spans="1:29" s="21" customFormat="1" ht="12">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c r="Z4" s="773"/>
    </row>
    <row r="5" spans="1:29" s="21" customFormat="1" ht="12" customHeight="1">
      <c r="A5" s="774" t="s">
        <v>74</v>
      </c>
      <c r="B5" s="775" t="s">
        <v>3</v>
      </c>
      <c r="C5" s="774" t="s">
        <v>4</v>
      </c>
      <c r="D5" s="774" t="s">
        <v>5</v>
      </c>
      <c r="E5" s="774" t="s">
        <v>75</v>
      </c>
      <c r="F5" s="774"/>
      <c r="G5" s="774"/>
      <c r="H5" s="776" t="s">
        <v>76</v>
      </c>
      <c r="I5" s="776" t="s">
        <v>48</v>
      </c>
      <c r="J5" s="776" t="s">
        <v>49</v>
      </c>
      <c r="K5" s="776" t="s">
        <v>50</v>
      </c>
      <c r="L5" s="776" t="s">
        <v>51</v>
      </c>
      <c r="M5" s="776" t="s">
        <v>52</v>
      </c>
      <c r="N5" s="776" t="s">
        <v>53</v>
      </c>
      <c r="O5" s="776" t="s">
        <v>54</v>
      </c>
      <c r="P5" s="793" t="s">
        <v>594</v>
      </c>
      <c r="Q5" s="793" t="s">
        <v>77</v>
      </c>
      <c r="R5" s="793"/>
      <c r="S5" s="793"/>
      <c r="T5" s="780" t="s">
        <v>580</v>
      </c>
      <c r="U5" s="781"/>
      <c r="V5" s="782"/>
      <c r="W5" s="792" t="s">
        <v>578</v>
      </c>
      <c r="X5" s="792"/>
      <c r="Y5" s="792"/>
      <c r="Z5" s="776" t="s">
        <v>579</v>
      </c>
      <c r="AA5" s="789" t="s">
        <v>7</v>
      </c>
    </row>
    <row r="6" spans="1:29" s="21" customFormat="1" ht="12" customHeight="1">
      <c r="A6" s="774"/>
      <c r="B6" s="775"/>
      <c r="C6" s="774"/>
      <c r="D6" s="774"/>
      <c r="E6" s="774"/>
      <c r="F6" s="774"/>
      <c r="G6" s="774"/>
      <c r="H6" s="776"/>
      <c r="I6" s="776"/>
      <c r="J6" s="776"/>
      <c r="K6" s="776"/>
      <c r="L6" s="776"/>
      <c r="M6" s="776"/>
      <c r="N6" s="776"/>
      <c r="O6" s="776"/>
      <c r="P6" s="793"/>
      <c r="Q6" s="793"/>
      <c r="R6" s="793"/>
      <c r="S6" s="793"/>
      <c r="T6" s="783"/>
      <c r="U6" s="784"/>
      <c r="V6" s="785"/>
      <c r="W6" s="792"/>
      <c r="X6" s="792"/>
      <c r="Y6" s="792"/>
      <c r="Z6" s="776"/>
      <c r="AA6" s="790"/>
    </row>
    <row r="7" spans="1:29" s="21" customFormat="1" ht="12.75" customHeight="1">
      <c r="A7" s="774"/>
      <c r="B7" s="775"/>
      <c r="C7" s="774"/>
      <c r="D7" s="774"/>
      <c r="E7" s="774" t="s">
        <v>79</v>
      </c>
      <c r="F7" s="777" t="s">
        <v>9</v>
      </c>
      <c r="G7" s="777"/>
      <c r="H7" s="776"/>
      <c r="I7" s="776"/>
      <c r="J7" s="776"/>
      <c r="K7" s="776"/>
      <c r="L7" s="776" t="s">
        <v>12</v>
      </c>
      <c r="M7" s="776"/>
      <c r="N7" s="776"/>
      <c r="O7" s="776"/>
      <c r="P7" s="793"/>
      <c r="Q7" s="778" t="s">
        <v>12</v>
      </c>
      <c r="R7" s="778"/>
      <c r="S7" s="778"/>
      <c r="T7" s="783"/>
      <c r="U7" s="784"/>
      <c r="V7" s="785"/>
      <c r="W7" s="792"/>
      <c r="X7" s="792"/>
      <c r="Y7" s="792"/>
      <c r="Z7" s="776"/>
      <c r="AA7" s="790"/>
    </row>
    <row r="8" spans="1:29" s="21" customFormat="1" ht="9.75" customHeight="1">
      <c r="A8" s="774"/>
      <c r="B8" s="775"/>
      <c r="C8" s="774"/>
      <c r="D8" s="774"/>
      <c r="E8" s="774"/>
      <c r="F8" s="774" t="s">
        <v>11</v>
      </c>
      <c r="G8" s="774" t="s">
        <v>80</v>
      </c>
      <c r="H8" s="776"/>
      <c r="I8" s="776"/>
      <c r="J8" s="776"/>
      <c r="K8" s="776"/>
      <c r="L8" s="776" t="s">
        <v>81</v>
      </c>
      <c r="M8" s="776"/>
      <c r="N8" s="776"/>
      <c r="O8" s="776"/>
      <c r="P8" s="793"/>
      <c r="Q8" s="779" t="s">
        <v>81</v>
      </c>
      <c r="R8" s="778" t="s">
        <v>82</v>
      </c>
      <c r="S8" s="778"/>
      <c r="T8" s="783"/>
      <c r="U8" s="784"/>
      <c r="V8" s="785"/>
      <c r="W8" s="792"/>
      <c r="X8" s="792"/>
      <c r="Y8" s="792"/>
      <c r="Z8" s="776"/>
      <c r="AA8" s="790"/>
    </row>
    <row r="9" spans="1:29" s="21" customFormat="1" ht="12" hidden="1" customHeight="1">
      <c r="A9" s="774"/>
      <c r="B9" s="775"/>
      <c r="C9" s="774"/>
      <c r="D9" s="774"/>
      <c r="E9" s="774"/>
      <c r="F9" s="774"/>
      <c r="G9" s="774"/>
      <c r="H9" s="776"/>
      <c r="I9" s="776"/>
      <c r="J9" s="776"/>
      <c r="K9" s="776"/>
      <c r="L9" s="776"/>
      <c r="M9" s="776"/>
      <c r="N9" s="776"/>
      <c r="O9" s="776"/>
      <c r="P9" s="793"/>
      <c r="Q9" s="779"/>
      <c r="R9" s="794" t="s">
        <v>83</v>
      </c>
      <c r="S9" s="795" t="s">
        <v>84</v>
      </c>
      <c r="T9" s="786"/>
      <c r="U9" s="787"/>
      <c r="V9" s="788"/>
      <c r="W9" s="792" t="s">
        <v>81</v>
      </c>
      <c r="X9" s="778" t="s">
        <v>10</v>
      </c>
      <c r="Y9" s="778"/>
      <c r="Z9" s="776"/>
      <c r="AA9" s="790"/>
    </row>
    <row r="10" spans="1:29" s="21" customFormat="1" ht="105.75" customHeight="1">
      <c r="A10" s="774"/>
      <c r="B10" s="775"/>
      <c r="C10" s="774"/>
      <c r="D10" s="774"/>
      <c r="E10" s="774"/>
      <c r="F10" s="774"/>
      <c r="G10" s="774"/>
      <c r="H10" s="776"/>
      <c r="I10" s="776"/>
      <c r="J10" s="776"/>
      <c r="K10" s="776"/>
      <c r="L10" s="776"/>
      <c r="M10" s="776"/>
      <c r="N10" s="776"/>
      <c r="O10" s="776"/>
      <c r="P10" s="793"/>
      <c r="Q10" s="779"/>
      <c r="R10" s="794"/>
      <c r="S10" s="795"/>
      <c r="T10" s="214" t="s">
        <v>580</v>
      </c>
      <c r="U10" s="214" t="s">
        <v>595</v>
      </c>
      <c r="V10" s="214" t="s">
        <v>593</v>
      </c>
      <c r="W10" s="792"/>
      <c r="X10" s="269" t="s">
        <v>581</v>
      </c>
      <c r="Y10" s="269" t="s">
        <v>582</v>
      </c>
      <c r="Z10" s="776"/>
      <c r="AA10" s="791"/>
    </row>
    <row r="11" spans="1:29" s="180" customFormat="1" ht="16.5" hidden="1"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c r="U11" s="23">
        <v>20</v>
      </c>
      <c r="V11" s="23"/>
      <c r="W11" s="23"/>
      <c r="X11" s="23"/>
      <c r="Y11" s="23"/>
      <c r="Z11" s="23">
        <v>23</v>
      </c>
      <c r="AA11" s="23">
        <v>17</v>
      </c>
    </row>
    <row r="12" spans="1:29" s="180" customFormat="1" ht="16.5" customHeight="1">
      <c r="A12" s="316">
        <v>1</v>
      </c>
      <c r="B12" s="316">
        <v>2</v>
      </c>
      <c r="C12" s="316"/>
      <c r="D12" s="316"/>
      <c r="E12" s="316"/>
      <c r="F12" s="316"/>
      <c r="G12" s="316"/>
      <c r="H12" s="316"/>
      <c r="I12" s="316"/>
      <c r="J12" s="316"/>
      <c r="K12" s="316"/>
      <c r="L12" s="316"/>
      <c r="M12" s="316"/>
      <c r="N12" s="316"/>
      <c r="O12" s="316"/>
      <c r="P12" s="316">
        <v>3</v>
      </c>
      <c r="Q12" s="316"/>
      <c r="R12" s="316"/>
      <c r="S12" s="316"/>
      <c r="T12" s="316">
        <v>4</v>
      </c>
      <c r="U12" s="316">
        <v>5</v>
      </c>
      <c r="V12" s="316">
        <v>6</v>
      </c>
      <c r="W12" s="316">
        <v>7</v>
      </c>
      <c r="X12" s="316" t="s">
        <v>597</v>
      </c>
      <c r="Y12" s="316" t="s">
        <v>596</v>
      </c>
      <c r="Z12" s="316"/>
      <c r="AA12" s="316"/>
    </row>
    <row r="13" spans="1:29" s="21" customFormat="1" ht="12.75" customHeight="1">
      <c r="A13" s="288"/>
      <c r="B13" s="288" t="s">
        <v>13</v>
      </c>
      <c r="C13" s="25"/>
      <c r="D13" s="25"/>
      <c r="E13" s="26"/>
      <c r="F13" s="27" t="e">
        <f t="shared" ref="F13:P13" si="0">F14+F58+F68+F70+F66</f>
        <v>#REF!</v>
      </c>
      <c r="G13" s="27" t="e">
        <f t="shared" si="0"/>
        <v>#REF!</v>
      </c>
      <c r="H13" s="27" t="e">
        <f t="shared" si="0"/>
        <v>#REF!</v>
      </c>
      <c r="I13" s="27" t="e">
        <f t="shared" si="0"/>
        <v>#REF!</v>
      </c>
      <c r="J13" s="27" t="e">
        <f t="shared" si="0"/>
        <v>#REF!</v>
      </c>
      <c r="K13" s="27" t="e">
        <f t="shared" si="0"/>
        <v>#REF!</v>
      </c>
      <c r="L13" s="27" t="e">
        <f t="shared" si="0"/>
        <v>#REF!</v>
      </c>
      <c r="M13" s="27" t="e">
        <f t="shared" si="0"/>
        <v>#REF!</v>
      </c>
      <c r="N13" s="27" t="e">
        <f t="shared" si="0"/>
        <v>#REF!</v>
      </c>
      <c r="O13" s="27" t="e">
        <f t="shared" si="0"/>
        <v>#REF!</v>
      </c>
      <c r="P13" s="289">
        <f t="shared" si="0"/>
        <v>1512019.1629999999</v>
      </c>
      <c r="Q13" s="289">
        <f t="shared" ref="Q13:V13" si="1">Q14+Q58+Q68+Q70+Q66</f>
        <v>598204</v>
      </c>
      <c r="R13" s="289">
        <f t="shared" si="1"/>
        <v>0</v>
      </c>
      <c r="S13" s="289">
        <f t="shared" si="1"/>
        <v>0</v>
      </c>
      <c r="T13" s="289">
        <f t="shared" si="1"/>
        <v>1882777</v>
      </c>
      <c r="U13" s="289">
        <f t="shared" si="1"/>
        <v>1802072</v>
      </c>
      <c r="V13" s="289">
        <f t="shared" si="1"/>
        <v>80705</v>
      </c>
      <c r="W13" s="289">
        <f>W14+W58+W68+W70+W66</f>
        <v>-290052.337</v>
      </c>
      <c r="X13" s="289">
        <f>X14+X58+X68+X70+X66</f>
        <v>525072.66299999994</v>
      </c>
      <c r="Y13" s="289">
        <f>Y14+Y58+Y68+Y70+Y66</f>
        <v>815125</v>
      </c>
      <c r="Z13" s="270"/>
      <c r="AA13" s="27" t="e">
        <f>AA14+AA58+AA68+AA70</f>
        <v>#REF!</v>
      </c>
      <c r="AB13" s="21">
        <v>80706</v>
      </c>
      <c r="AC13" s="22">
        <f>AB13+U13</f>
        <v>1882778</v>
      </c>
    </row>
    <row r="14" spans="1:29" s="33" customFormat="1" ht="14.25">
      <c r="A14" s="274" t="s">
        <v>56</v>
      </c>
      <c r="B14" s="275" t="s">
        <v>57</v>
      </c>
      <c r="C14" s="31"/>
      <c r="D14" s="188"/>
      <c r="E14" s="31"/>
      <c r="F14" s="32" t="e">
        <f t="shared" ref="F14:P14" si="2">F15+F24+F38+F40+F42+F45+F47+F49+F51+F53+F56</f>
        <v>#REF!</v>
      </c>
      <c r="G14" s="32" t="e">
        <f t="shared" si="2"/>
        <v>#REF!</v>
      </c>
      <c r="H14" s="32" t="e">
        <f t="shared" si="2"/>
        <v>#REF!</v>
      </c>
      <c r="I14" s="32" t="e">
        <f t="shared" si="2"/>
        <v>#REF!</v>
      </c>
      <c r="J14" s="32" t="e">
        <f t="shared" si="2"/>
        <v>#REF!</v>
      </c>
      <c r="K14" s="32" t="e">
        <f t="shared" si="2"/>
        <v>#REF!</v>
      </c>
      <c r="L14" s="32" t="e">
        <f t="shared" si="2"/>
        <v>#REF!</v>
      </c>
      <c r="M14" s="32" t="e">
        <f t="shared" si="2"/>
        <v>#REF!</v>
      </c>
      <c r="N14" s="32" t="e">
        <f t="shared" si="2"/>
        <v>#REF!</v>
      </c>
      <c r="O14" s="32" t="e">
        <f t="shared" si="2"/>
        <v>#REF!</v>
      </c>
      <c r="P14" s="31">
        <f t="shared" si="2"/>
        <v>1342529.1629999999</v>
      </c>
      <c r="Q14" s="31">
        <f t="shared" ref="Q14:V14" si="3">Q15+Q24+Q38+Q40+Q42+Q45+Q47+Q49+Q51+Q53+Q56</f>
        <v>598204</v>
      </c>
      <c r="R14" s="31">
        <f t="shared" si="3"/>
        <v>0</v>
      </c>
      <c r="S14" s="31">
        <f t="shared" si="3"/>
        <v>0</v>
      </c>
      <c r="T14" s="31">
        <f t="shared" si="3"/>
        <v>994029</v>
      </c>
      <c r="U14" s="31">
        <f t="shared" si="3"/>
        <v>913480</v>
      </c>
      <c r="V14" s="31">
        <f t="shared" si="3"/>
        <v>80549</v>
      </c>
      <c r="W14" s="31">
        <f>W15+W24+W38+W40+W42+W45+W47+W49+W51+W53+W56</f>
        <v>429049.663</v>
      </c>
      <c r="X14" s="31">
        <f>X15+X24+X38+X40+X42+X45+X47+X49+X51+X53+X56</f>
        <v>429072.663</v>
      </c>
      <c r="Y14" s="31">
        <f>Y15+Y24+Y38+Y40+Y42+Y45+Y47+Y49+Y51+Y53+Y56</f>
        <v>23</v>
      </c>
      <c r="Z14" s="31"/>
      <c r="AA14" s="32" t="e">
        <f>AA15+AA24+AA38+AA40+AA42+AA45+AA47+AA49+AA51+AA53+AA56</f>
        <v>#REF!</v>
      </c>
    </row>
    <row r="15" spans="1:29" s="38" customFormat="1" ht="16.5" customHeight="1">
      <c r="A15" s="276" t="s">
        <v>58</v>
      </c>
      <c r="B15" s="275" t="s">
        <v>85</v>
      </c>
      <c r="C15" s="24"/>
      <c r="D15" s="189"/>
      <c r="E15" s="36"/>
      <c r="F15" s="37" t="e">
        <f>#REF!+#REF!+#REF!</f>
        <v>#REF!</v>
      </c>
      <c r="G15" s="37" t="e">
        <f>#REF!+#REF!+#REF!</f>
        <v>#REF!</v>
      </c>
      <c r="H15" s="37" t="e">
        <f>#REF!+#REF!+#REF!</f>
        <v>#REF!</v>
      </c>
      <c r="I15" s="37" t="e">
        <f>#REF!+#REF!+#REF!</f>
        <v>#REF!</v>
      </c>
      <c r="J15" s="37" t="e">
        <f>#REF!+#REF!+#REF!</f>
        <v>#REF!</v>
      </c>
      <c r="K15" s="37" t="e">
        <f>#REF!+#REF!+#REF!</f>
        <v>#REF!</v>
      </c>
      <c r="L15" s="37" t="e">
        <f>#REF!+#REF!+#REF!</f>
        <v>#REF!</v>
      </c>
      <c r="M15" s="37" t="e">
        <f>#REF!+#REF!+#REF!</f>
        <v>#REF!</v>
      </c>
      <c r="N15" s="37" t="e">
        <f>#REF!+#REF!+#REF!</f>
        <v>#REF!</v>
      </c>
      <c r="O15" s="37" t="e">
        <f>#REF!+#REF!+#REF!</f>
        <v>#REF!</v>
      </c>
      <c r="P15" s="271">
        <f>SUM(P16:P23)</f>
        <v>641887.66299999994</v>
      </c>
      <c r="Q15" s="271">
        <f t="shared" ref="Q15:V15" si="4">SUM(Q16:Q23)</f>
        <v>577305</v>
      </c>
      <c r="R15" s="271">
        <f t="shared" si="4"/>
        <v>0</v>
      </c>
      <c r="S15" s="271">
        <f t="shared" si="4"/>
        <v>0</v>
      </c>
      <c r="T15" s="271">
        <f t="shared" si="4"/>
        <v>636742</v>
      </c>
      <c r="U15" s="271">
        <f t="shared" si="4"/>
        <v>636742</v>
      </c>
      <c r="V15" s="271">
        <f t="shared" si="4"/>
        <v>0</v>
      </c>
      <c r="W15" s="271">
        <f t="shared" ref="W15:Y15" si="5">SUM(W16:W23)</f>
        <v>5145.6630000000005</v>
      </c>
      <c r="X15" s="271">
        <f t="shared" si="5"/>
        <v>5145.6630000000005</v>
      </c>
      <c r="Y15" s="271">
        <f t="shared" si="5"/>
        <v>0</v>
      </c>
      <c r="Z15" s="271">
        <f>SUM(Z16:Z23)</f>
        <v>0</v>
      </c>
      <c r="AA15" s="37">
        <f>SUM(AA16:AA23)</f>
        <v>0</v>
      </c>
    </row>
    <row r="16" spans="1:29" s="21" customFormat="1" ht="18" customHeight="1">
      <c r="A16" s="277">
        <v>1</v>
      </c>
      <c r="B16" s="278" t="s">
        <v>88</v>
      </c>
      <c r="C16" s="47" t="s">
        <v>89</v>
      </c>
      <c r="D16" s="47" t="s">
        <v>90</v>
      </c>
      <c r="E16" s="48" t="s">
        <v>91</v>
      </c>
      <c r="F16" s="49">
        <v>33320</v>
      </c>
      <c r="G16" s="49">
        <v>33320</v>
      </c>
      <c r="H16" s="49">
        <v>24000</v>
      </c>
      <c r="I16" s="49">
        <v>9320</v>
      </c>
      <c r="J16" s="49">
        <v>7204</v>
      </c>
      <c r="K16" s="49"/>
      <c r="L16" s="50">
        <f t="shared" ref="L16:L23" si="6">I16-J16-K16</f>
        <v>2116</v>
      </c>
      <c r="M16" s="50">
        <f t="shared" ref="M16:M22" si="7">G16-H16-I16</f>
        <v>0</v>
      </c>
      <c r="N16" s="50">
        <f>F16-H16-J16-K16</f>
        <v>2116</v>
      </c>
      <c r="O16" s="50">
        <v>2116</v>
      </c>
      <c r="P16" s="290">
        <f>O16</f>
        <v>2116</v>
      </c>
      <c r="Q16" s="290">
        <v>0</v>
      </c>
      <c r="R16" s="290">
        <v>0</v>
      </c>
      <c r="S16" s="290">
        <v>0</v>
      </c>
      <c r="T16" s="290">
        <f>U16</f>
        <v>2116</v>
      </c>
      <c r="U16" s="290">
        <v>2116</v>
      </c>
      <c r="V16" s="290"/>
      <c r="W16" s="290">
        <f>X16+Y16</f>
        <v>0</v>
      </c>
      <c r="X16" s="290"/>
      <c r="Y16" s="291">
        <f>P16-U16</f>
        <v>0</v>
      </c>
      <c r="Z16" s="272"/>
      <c r="AA16" s="50"/>
    </row>
    <row r="17" spans="1:27" s="21" customFormat="1" ht="18.75" customHeight="1">
      <c r="A17" s="277">
        <v>2</v>
      </c>
      <c r="B17" s="278" t="s">
        <v>92</v>
      </c>
      <c r="C17" s="47" t="s">
        <v>93</v>
      </c>
      <c r="D17" s="47" t="s">
        <v>94</v>
      </c>
      <c r="E17" s="48" t="s">
        <v>499</v>
      </c>
      <c r="F17" s="49">
        <v>345343</v>
      </c>
      <c r="G17" s="49">
        <v>223038.663</v>
      </c>
      <c r="H17" s="49">
        <v>134671</v>
      </c>
      <c r="I17" s="49">
        <v>86138</v>
      </c>
      <c r="J17" s="49">
        <v>68000</v>
      </c>
      <c r="K17" s="49">
        <v>13400</v>
      </c>
      <c r="L17" s="50">
        <f t="shared" si="6"/>
        <v>4738</v>
      </c>
      <c r="M17" s="50">
        <f t="shared" si="7"/>
        <v>2229.6630000000005</v>
      </c>
      <c r="N17" s="50">
        <f t="shared" ref="N17:N23" si="8">L17+M17</f>
        <v>6967.6630000000005</v>
      </c>
      <c r="O17" s="50">
        <f>N17</f>
        <v>6967.6630000000005</v>
      </c>
      <c r="P17" s="290">
        <f>O17</f>
        <v>6967.6630000000005</v>
      </c>
      <c r="Q17" s="290"/>
      <c r="R17" s="290">
        <v>0</v>
      </c>
      <c r="S17" s="290">
        <v>0</v>
      </c>
      <c r="T17" s="290">
        <f t="shared" ref="T17:T72" si="9">U17</f>
        <v>4738</v>
      </c>
      <c r="U17" s="290">
        <v>4738</v>
      </c>
      <c r="V17" s="290"/>
      <c r="W17" s="290">
        <f>X17-Y17</f>
        <v>2229.6630000000005</v>
      </c>
      <c r="X17" s="290">
        <f>P17-U17</f>
        <v>2229.6630000000005</v>
      </c>
      <c r="Y17" s="291"/>
      <c r="Z17" s="273" t="s">
        <v>584</v>
      </c>
      <c r="AA17" s="50"/>
    </row>
    <row r="18" spans="1:27" s="21" customFormat="1" ht="17.25" customHeight="1">
      <c r="A18" s="277">
        <v>3</v>
      </c>
      <c r="B18" s="278" t="s">
        <v>97</v>
      </c>
      <c r="C18" s="47" t="s">
        <v>98</v>
      </c>
      <c r="D18" s="47" t="s">
        <v>60</v>
      </c>
      <c r="E18" s="48" t="s">
        <v>503</v>
      </c>
      <c r="F18" s="49">
        <v>56000</v>
      </c>
      <c r="G18" s="49">
        <v>56000</v>
      </c>
      <c r="H18" s="49">
        <v>0</v>
      </c>
      <c r="I18" s="49">
        <v>50400</v>
      </c>
      <c r="J18" s="49">
        <v>27800</v>
      </c>
      <c r="K18" s="49">
        <v>16500</v>
      </c>
      <c r="L18" s="50">
        <f t="shared" si="6"/>
        <v>6100</v>
      </c>
      <c r="M18" s="50">
        <f t="shared" si="7"/>
        <v>5600</v>
      </c>
      <c r="N18" s="50">
        <f t="shared" si="8"/>
        <v>11700</v>
      </c>
      <c r="O18" s="50">
        <f>P18</f>
        <v>6100</v>
      </c>
      <c r="P18" s="290">
        <f>L18</f>
        <v>6100</v>
      </c>
      <c r="Q18" s="292"/>
      <c r="R18" s="292">
        <v>0</v>
      </c>
      <c r="S18" s="292">
        <v>0</v>
      </c>
      <c r="T18" s="290">
        <f t="shared" si="9"/>
        <v>6100</v>
      </c>
      <c r="U18" s="292">
        <v>6100</v>
      </c>
      <c r="V18" s="292"/>
      <c r="W18" s="290">
        <f t="shared" ref="W18:W23" si="10">X18-Y18</f>
        <v>0</v>
      </c>
      <c r="X18" s="292"/>
      <c r="Y18" s="291">
        <f>P18-U18</f>
        <v>0</v>
      </c>
      <c r="Z18" s="272"/>
      <c r="AA18" s="50"/>
    </row>
    <row r="19" spans="1:27" s="21" customFormat="1" ht="20.25" customHeight="1">
      <c r="A19" s="277">
        <v>4</v>
      </c>
      <c r="B19" s="278" t="s">
        <v>100</v>
      </c>
      <c r="C19" s="47" t="s">
        <v>89</v>
      </c>
      <c r="D19" s="47" t="s">
        <v>60</v>
      </c>
      <c r="E19" s="48" t="s">
        <v>101</v>
      </c>
      <c r="F19" s="49">
        <v>29916</v>
      </c>
      <c r="G19" s="49">
        <v>29916</v>
      </c>
      <c r="H19" s="49">
        <v>0</v>
      </c>
      <c r="I19" s="49">
        <v>27000</v>
      </c>
      <c r="J19" s="49">
        <v>24667</v>
      </c>
      <c r="K19" s="49">
        <v>1700</v>
      </c>
      <c r="L19" s="50">
        <f t="shared" si="6"/>
        <v>633</v>
      </c>
      <c r="M19" s="50">
        <f t="shared" si="7"/>
        <v>2916</v>
      </c>
      <c r="N19" s="50">
        <f t="shared" si="8"/>
        <v>3549</v>
      </c>
      <c r="O19" s="50">
        <f>M19+L19</f>
        <v>3549</v>
      </c>
      <c r="P19" s="290">
        <f>O19</f>
        <v>3549</v>
      </c>
      <c r="Q19" s="292"/>
      <c r="R19" s="292">
        <v>0</v>
      </c>
      <c r="S19" s="292">
        <v>0</v>
      </c>
      <c r="T19" s="290">
        <f t="shared" si="9"/>
        <v>633</v>
      </c>
      <c r="U19" s="292">
        <v>633</v>
      </c>
      <c r="V19" s="292"/>
      <c r="W19" s="290">
        <f t="shared" si="10"/>
        <v>2916</v>
      </c>
      <c r="X19" s="292">
        <f>P19-U19</f>
        <v>2916</v>
      </c>
      <c r="Y19" s="291"/>
      <c r="Z19" s="273" t="s">
        <v>584</v>
      </c>
      <c r="AA19" s="50"/>
    </row>
    <row r="20" spans="1:27" s="21" customFormat="1" ht="23.25" customHeight="1">
      <c r="A20" s="277">
        <v>5</v>
      </c>
      <c r="B20" s="278" t="s">
        <v>103</v>
      </c>
      <c r="C20" s="47" t="s">
        <v>104</v>
      </c>
      <c r="D20" s="47" t="s">
        <v>60</v>
      </c>
      <c r="E20" s="48" t="s">
        <v>105</v>
      </c>
      <c r="F20" s="49">
        <v>34571</v>
      </c>
      <c r="G20" s="49">
        <v>34571</v>
      </c>
      <c r="H20" s="49">
        <v>0</v>
      </c>
      <c r="I20" s="49">
        <v>31114</v>
      </c>
      <c r="J20" s="49">
        <v>26000</v>
      </c>
      <c r="K20" s="49">
        <v>3800</v>
      </c>
      <c r="L20" s="50">
        <f t="shared" si="6"/>
        <v>1314</v>
      </c>
      <c r="M20" s="50">
        <f t="shared" si="7"/>
        <v>3457</v>
      </c>
      <c r="N20" s="50">
        <f t="shared" si="8"/>
        <v>4771</v>
      </c>
      <c r="O20" s="50">
        <f>P20</f>
        <v>1314</v>
      </c>
      <c r="P20" s="290">
        <v>1314</v>
      </c>
      <c r="Q20" s="292"/>
      <c r="R20" s="292">
        <v>0</v>
      </c>
      <c r="S20" s="292">
        <v>0</v>
      </c>
      <c r="T20" s="290">
        <f t="shared" si="9"/>
        <v>1314</v>
      </c>
      <c r="U20" s="292">
        <v>1314</v>
      </c>
      <c r="V20" s="292"/>
      <c r="W20" s="290">
        <f t="shared" si="10"/>
        <v>0</v>
      </c>
      <c r="X20" s="292"/>
      <c r="Y20" s="291">
        <f>P20-U20</f>
        <v>0</v>
      </c>
      <c r="Z20" s="272"/>
      <c r="AA20" s="50"/>
    </row>
    <row r="21" spans="1:27" s="21" customFormat="1" ht="22.5" customHeight="1">
      <c r="A21" s="277">
        <v>6</v>
      </c>
      <c r="B21" s="278" t="s">
        <v>107</v>
      </c>
      <c r="C21" s="47" t="s">
        <v>108</v>
      </c>
      <c r="D21" s="47" t="s">
        <v>60</v>
      </c>
      <c r="E21" s="48" t="s">
        <v>109</v>
      </c>
      <c r="F21" s="49">
        <v>31551</v>
      </c>
      <c r="G21" s="49">
        <v>31551</v>
      </c>
      <c r="H21" s="49">
        <v>0</v>
      </c>
      <c r="I21" s="49">
        <v>28396</v>
      </c>
      <c r="J21" s="49">
        <v>24410</v>
      </c>
      <c r="K21" s="49">
        <v>2950</v>
      </c>
      <c r="L21" s="50">
        <f t="shared" si="6"/>
        <v>1036</v>
      </c>
      <c r="M21" s="50">
        <f t="shared" si="7"/>
        <v>3155</v>
      </c>
      <c r="N21" s="50">
        <f t="shared" si="8"/>
        <v>4191</v>
      </c>
      <c r="O21" s="50">
        <f>L21</f>
        <v>1036</v>
      </c>
      <c r="P21" s="290">
        <f>O21</f>
        <v>1036</v>
      </c>
      <c r="Q21" s="292"/>
      <c r="R21" s="292">
        <v>0</v>
      </c>
      <c r="S21" s="292">
        <v>0</v>
      </c>
      <c r="T21" s="290">
        <f t="shared" si="9"/>
        <v>1036</v>
      </c>
      <c r="U21" s="292">
        <v>1036</v>
      </c>
      <c r="V21" s="292"/>
      <c r="W21" s="290">
        <f t="shared" si="10"/>
        <v>0</v>
      </c>
      <c r="X21" s="292"/>
      <c r="Y21" s="291">
        <f>P21-U21</f>
        <v>0</v>
      </c>
      <c r="Z21" s="272"/>
      <c r="AA21" s="50"/>
    </row>
    <row r="22" spans="1:27" s="21" customFormat="1" ht="23.25" customHeight="1">
      <c r="A22" s="277">
        <v>7</v>
      </c>
      <c r="B22" s="278" t="s">
        <v>111</v>
      </c>
      <c r="C22" s="47" t="s">
        <v>59</v>
      </c>
      <c r="D22" s="47" t="s">
        <v>60</v>
      </c>
      <c r="E22" s="48" t="s">
        <v>112</v>
      </c>
      <c r="F22" s="49">
        <v>40000</v>
      </c>
      <c r="G22" s="49">
        <v>40000</v>
      </c>
      <c r="H22" s="49">
        <v>0</v>
      </c>
      <c r="I22" s="49">
        <v>36000</v>
      </c>
      <c r="J22" s="49">
        <v>34000</v>
      </c>
      <c r="K22" s="49">
        <v>1500</v>
      </c>
      <c r="L22" s="50">
        <f t="shared" si="6"/>
        <v>500</v>
      </c>
      <c r="M22" s="50">
        <f t="shared" si="7"/>
        <v>4000</v>
      </c>
      <c r="N22" s="50">
        <f t="shared" si="8"/>
        <v>4500</v>
      </c>
      <c r="O22" s="50">
        <f>M22+L22</f>
        <v>4500</v>
      </c>
      <c r="P22" s="290">
        <f>O22</f>
        <v>4500</v>
      </c>
      <c r="Q22" s="292">
        <v>4000</v>
      </c>
      <c r="R22" s="292">
        <v>0</v>
      </c>
      <c r="S22" s="292">
        <v>0</v>
      </c>
      <c r="T22" s="290">
        <f t="shared" si="9"/>
        <v>4500</v>
      </c>
      <c r="U22" s="292">
        <v>4500</v>
      </c>
      <c r="V22" s="292"/>
      <c r="W22" s="290">
        <f t="shared" si="10"/>
        <v>0</v>
      </c>
      <c r="X22" s="292"/>
      <c r="Y22" s="291">
        <f>P22-U22</f>
        <v>0</v>
      </c>
      <c r="Z22" s="272"/>
      <c r="AA22" s="50"/>
    </row>
    <row r="23" spans="1:27" s="21" customFormat="1" ht="22.5" customHeight="1">
      <c r="A23" s="277">
        <v>8</v>
      </c>
      <c r="B23" s="278" t="s">
        <v>114</v>
      </c>
      <c r="C23" s="47" t="s">
        <v>59</v>
      </c>
      <c r="D23" s="47" t="s">
        <v>60</v>
      </c>
      <c r="E23" s="48" t="s">
        <v>115</v>
      </c>
      <c r="F23" s="49">
        <v>998117</v>
      </c>
      <c r="G23" s="49">
        <v>898305</v>
      </c>
      <c r="H23" s="49"/>
      <c r="I23" s="49">
        <v>100000</v>
      </c>
      <c r="J23" s="49">
        <v>57000</v>
      </c>
      <c r="K23" s="49"/>
      <c r="L23" s="50">
        <f t="shared" si="6"/>
        <v>43000</v>
      </c>
      <c r="M23" s="50">
        <f>G23-H23-I23-225000</f>
        <v>573305</v>
      </c>
      <c r="N23" s="50">
        <f t="shared" si="8"/>
        <v>616305</v>
      </c>
      <c r="O23" s="50">
        <f>N23</f>
        <v>616305</v>
      </c>
      <c r="P23" s="290">
        <f>O23</f>
        <v>616305</v>
      </c>
      <c r="Q23" s="292">
        <v>573305</v>
      </c>
      <c r="R23" s="292">
        <v>0</v>
      </c>
      <c r="S23" s="292">
        <v>0</v>
      </c>
      <c r="T23" s="290">
        <f t="shared" si="9"/>
        <v>616305</v>
      </c>
      <c r="U23" s="292">
        <v>616305</v>
      </c>
      <c r="V23" s="292"/>
      <c r="W23" s="290">
        <f t="shared" si="10"/>
        <v>0</v>
      </c>
      <c r="X23" s="292"/>
      <c r="Y23" s="291">
        <f>P23-U23</f>
        <v>0</v>
      </c>
      <c r="Z23" s="82"/>
      <c r="AA23" s="50"/>
    </row>
    <row r="24" spans="1:27" s="38" customFormat="1" ht="28.5">
      <c r="A24" s="276" t="s">
        <v>61</v>
      </c>
      <c r="B24" s="108" t="s">
        <v>117</v>
      </c>
      <c r="C24" s="56"/>
      <c r="D24" s="47"/>
      <c r="E24" s="57"/>
      <c r="F24" s="37" t="e">
        <f>#REF!+#REF!</f>
        <v>#REF!</v>
      </c>
      <c r="G24" s="37" t="e">
        <f>#REF!+#REF!</f>
        <v>#REF!</v>
      </c>
      <c r="H24" s="37" t="e">
        <f>#REF!+#REF!</f>
        <v>#REF!</v>
      </c>
      <c r="I24" s="37" t="e">
        <f>#REF!+#REF!</f>
        <v>#REF!</v>
      </c>
      <c r="J24" s="37" t="e">
        <f>#REF!+#REF!</f>
        <v>#REF!</v>
      </c>
      <c r="K24" s="37" t="e">
        <f>#REF!+#REF!</f>
        <v>#REF!</v>
      </c>
      <c r="L24" s="37" t="e">
        <f>#REF!+#REF!</f>
        <v>#REF!</v>
      </c>
      <c r="M24" s="37" t="e">
        <f>#REF!+#REF!</f>
        <v>#REF!</v>
      </c>
      <c r="N24" s="37" t="e">
        <f>#REF!+#REF!</f>
        <v>#REF!</v>
      </c>
      <c r="O24" s="37" t="e">
        <f>#REF!+#REF!</f>
        <v>#REF!</v>
      </c>
      <c r="P24" s="271">
        <f>SUM(P25:P37)</f>
        <v>188834.5</v>
      </c>
      <c r="Q24" s="271">
        <f t="shared" ref="Q24:X24" si="11">SUM(Q25:Q37)</f>
        <v>0</v>
      </c>
      <c r="R24" s="271">
        <f t="shared" si="11"/>
        <v>0</v>
      </c>
      <c r="S24" s="271">
        <f t="shared" si="11"/>
        <v>0</v>
      </c>
      <c r="T24" s="271">
        <f t="shared" si="11"/>
        <v>236464</v>
      </c>
      <c r="U24" s="271">
        <f t="shared" si="11"/>
        <v>155915</v>
      </c>
      <c r="V24" s="271">
        <f t="shared" si="11"/>
        <v>80549</v>
      </c>
      <c r="W24" s="271">
        <f t="shared" si="11"/>
        <v>32920</v>
      </c>
      <c r="X24" s="271">
        <f t="shared" si="11"/>
        <v>32943</v>
      </c>
      <c r="Y24" s="271">
        <f>SUM(Y25:Y37)</f>
        <v>23</v>
      </c>
      <c r="Z24" s="272"/>
      <c r="AA24" s="37"/>
    </row>
    <row r="25" spans="1:27" s="21" customFormat="1" ht="22.5" customHeight="1">
      <c r="A25" s="277" t="s">
        <v>96</v>
      </c>
      <c r="B25" s="278" t="s">
        <v>118</v>
      </c>
      <c r="C25" s="47" t="s">
        <v>119</v>
      </c>
      <c r="D25" s="47" t="s">
        <v>120</v>
      </c>
      <c r="E25" s="48" t="s">
        <v>493</v>
      </c>
      <c r="F25" s="49">
        <v>54430</v>
      </c>
      <c r="G25" s="49">
        <v>38101</v>
      </c>
      <c r="H25" s="49">
        <v>18042</v>
      </c>
      <c r="I25" s="59">
        <v>16000</v>
      </c>
      <c r="J25" s="59">
        <v>4800</v>
      </c>
      <c r="K25" s="59"/>
      <c r="L25" s="50">
        <f t="shared" ref="L25:L35" si="12">I25-J25-K25</f>
        <v>11200</v>
      </c>
      <c r="M25" s="50">
        <f>G25-H25-I25</f>
        <v>4059</v>
      </c>
      <c r="N25" s="50">
        <f>L25+M25</f>
        <v>15259</v>
      </c>
      <c r="O25" s="50">
        <v>5200</v>
      </c>
      <c r="P25" s="290">
        <f t="shared" ref="P25:P30" si="13">O25</f>
        <v>5200</v>
      </c>
      <c r="Q25" s="290"/>
      <c r="R25" s="290"/>
      <c r="S25" s="290">
        <v>0</v>
      </c>
      <c r="T25" s="290">
        <v>11200</v>
      </c>
      <c r="U25" s="290">
        <v>5200</v>
      </c>
      <c r="V25" s="290">
        <v>6000</v>
      </c>
      <c r="W25" s="290">
        <f>X25-Y25</f>
        <v>0</v>
      </c>
      <c r="X25" s="293"/>
      <c r="Y25" s="291">
        <f>P25-U25</f>
        <v>0</v>
      </c>
      <c r="Z25" s="141"/>
      <c r="AA25" s="50"/>
    </row>
    <row r="26" spans="1:27" s="21" customFormat="1" ht="25.5" customHeight="1">
      <c r="A26" s="277" t="s">
        <v>99</v>
      </c>
      <c r="B26" s="278" t="s">
        <v>122</v>
      </c>
      <c r="C26" s="47" t="s">
        <v>89</v>
      </c>
      <c r="D26" s="47" t="s">
        <v>123</v>
      </c>
      <c r="E26" s="48" t="s">
        <v>492</v>
      </c>
      <c r="F26" s="49">
        <v>70930</v>
      </c>
      <c r="G26" s="49">
        <v>49651</v>
      </c>
      <c r="H26" s="49">
        <v>21815</v>
      </c>
      <c r="I26" s="59">
        <v>28500</v>
      </c>
      <c r="J26" s="59">
        <v>5393</v>
      </c>
      <c r="K26" s="59"/>
      <c r="L26" s="50">
        <f t="shared" si="12"/>
        <v>23107</v>
      </c>
      <c r="M26" s="50"/>
      <c r="N26" s="50">
        <f>L26+M26</f>
        <v>23107</v>
      </c>
      <c r="O26" s="50">
        <v>6278</v>
      </c>
      <c r="P26" s="290">
        <f t="shared" si="13"/>
        <v>6278</v>
      </c>
      <c r="Q26" s="290"/>
      <c r="R26" s="290"/>
      <c r="S26" s="290">
        <v>0</v>
      </c>
      <c r="T26" s="290">
        <v>23107</v>
      </c>
      <c r="U26" s="290">
        <v>6278</v>
      </c>
      <c r="V26" s="290">
        <v>16829</v>
      </c>
      <c r="W26" s="290">
        <f t="shared" ref="W26:W69" si="14">X26+Y26</f>
        <v>0</v>
      </c>
      <c r="X26" s="293"/>
      <c r="Y26" s="291">
        <f>P26-U26</f>
        <v>0</v>
      </c>
      <c r="Z26" s="141"/>
      <c r="AA26" s="50"/>
    </row>
    <row r="27" spans="1:27" s="21" customFormat="1" ht="31.5" customHeight="1">
      <c r="A27" s="277" t="s">
        <v>102</v>
      </c>
      <c r="B27" s="278" t="s">
        <v>125</v>
      </c>
      <c r="C27" s="47" t="s">
        <v>126</v>
      </c>
      <c r="D27" s="47" t="s">
        <v>127</v>
      </c>
      <c r="E27" s="48" t="s">
        <v>494</v>
      </c>
      <c r="F27" s="49">
        <v>22277</v>
      </c>
      <c r="G27" s="49">
        <v>15594</v>
      </c>
      <c r="H27" s="49">
        <v>10755</v>
      </c>
      <c r="I27" s="59">
        <v>3280</v>
      </c>
      <c r="J27" s="59">
        <v>1285</v>
      </c>
      <c r="K27" s="59">
        <v>700</v>
      </c>
      <c r="L27" s="50">
        <f t="shared" si="12"/>
        <v>1295</v>
      </c>
      <c r="M27" s="50">
        <f>G27-H27-I27</f>
        <v>1559</v>
      </c>
      <c r="N27" s="50">
        <f>L27+M27</f>
        <v>2854</v>
      </c>
      <c r="O27" s="50">
        <v>1295</v>
      </c>
      <c r="P27" s="290">
        <f t="shared" si="13"/>
        <v>1295</v>
      </c>
      <c r="Q27" s="290"/>
      <c r="R27" s="290"/>
      <c r="S27" s="290">
        <v>0</v>
      </c>
      <c r="T27" s="290">
        <f t="shared" si="9"/>
        <v>1295</v>
      </c>
      <c r="U27" s="290">
        <v>1295</v>
      </c>
      <c r="V27" s="290"/>
      <c r="W27" s="290">
        <f>X27-Y27</f>
        <v>0</v>
      </c>
      <c r="X27" s="293"/>
      <c r="Y27" s="291">
        <f>P27-U27</f>
        <v>0</v>
      </c>
      <c r="Z27" s="141"/>
      <c r="AA27" s="50"/>
    </row>
    <row r="28" spans="1:27" s="21" customFormat="1" ht="18.75" customHeight="1">
      <c r="A28" s="277" t="s">
        <v>106</v>
      </c>
      <c r="B28" s="278" t="s">
        <v>128</v>
      </c>
      <c r="C28" s="47" t="s">
        <v>129</v>
      </c>
      <c r="D28" s="47"/>
      <c r="E28" s="48" t="s">
        <v>495</v>
      </c>
      <c r="F28" s="49">
        <v>33873</v>
      </c>
      <c r="G28" s="49">
        <v>23717</v>
      </c>
      <c r="H28" s="49">
        <v>14000</v>
      </c>
      <c r="I28" s="59">
        <v>2000</v>
      </c>
      <c r="J28" s="59">
        <v>1981</v>
      </c>
      <c r="K28" s="59"/>
      <c r="L28" s="50">
        <f t="shared" si="12"/>
        <v>19</v>
      </c>
      <c r="M28" s="50">
        <f>G28-H28-I28</f>
        <v>7717</v>
      </c>
      <c r="N28" s="50">
        <f>L28+M28</f>
        <v>7736</v>
      </c>
      <c r="O28" s="50"/>
      <c r="P28" s="290"/>
      <c r="Q28" s="290"/>
      <c r="R28" s="290"/>
      <c r="S28" s="290">
        <v>0</v>
      </c>
      <c r="T28" s="290">
        <f t="shared" si="9"/>
        <v>19</v>
      </c>
      <c r="U28" s="290">
        <v>19</v>
      </c>
      <c r="V28" s="290"/>
      <c r="W28" s="290">
        <f>X28-Y28</f>
        <v>-19</v>
      </c>
      <c r="X28" s="293"/>
      <c r="Y28" s="290">
        <f>U28</f>
        <v>19</v>
      </c>
      <c r="Z28" s="273" t="s">
        <v>583</v>
      </c>
      <c r="AA28" s="50"/>
    </row>
    <row r="29" spans="1:27" s="21" customFormat="1" ht="20.25" customHeight="1">
      <c r="A29" s="277" t="s">
        <v>130</v>
      </c>
      <c r="B29" s="278" t="s">
        <v>131</v>
      </c>
      <c r="C29" s="47" t="s">
        <v>89</v>
      </c>
      <c r="D29" s="47" t="s">
        <v>132</v>
      </c>
      <c r="E29" s="48" t="s">
        <v>496</v>
      </c>
      <c r="F29" s="49">
        <v>51675</v>
      </c>
      <c r="G29" s="49">
        <v>36172.5</v>
      </c>
      <c r="H29" s="49">
        <v>5264</v>
      </c>
      <c r="I29" s="59">
        <v>25000</v>
      </c>
      <c r="J29" s="59">
        <v>8515</v>
      </c>
      <c r="K29" s="59">
        <v>2000</v>
      </c>
      <c r="L29" s="50">
        <f t="shared" si="12"/>
        <v>14485</v>
      </c>
      <c r="M29" s="50">
        <f>G29-H29-I29</f>
        <v>5908.5</v>
      </c>
      <c r="N29" s="50">
        <f>L29+M29</f>
        <v>20393.5</v>
      </c>
      <c r="O29" s="50">
        <f>M29+L29-11000</f>
        <v>9393.5</v>
      </c>
      <c r="P29" s="290">
        <f t="shared" si="13"/>
        <v>9393.5</v>
      </c>
      <c r="Q29" s="290"/>
      <c r="R29" s="290"/>
      <c r="S29" s="290">
        <v>0</v>
      </c>
      <c r="T29" s="290">
        <f t="shared" si="9"/>
        <v>3485</v>
      </c>
      <c r="U29" s="290">
        <v>3485</v>
      </c>
      <c r="V29" s="290"/>
      <c r="W29" s="290">
        <f>X29-Y29</f>
        <v>5909</v>
      </c>
      <c r="X29" s="292">
        <v>5909</v>
      </c>
      <c r="Y29" s="291"/>
      <c r="Z29" s="273" t="s">
        <v>584</v>
      </c>
      <c r="AA29" s="193"/>
    </row>
    <row r="30" spans="1:27" s="21" customFormat="1" ht="20.25" customHeight="1">
      <c r="A30" s="277" t="s">
        <v>110</v>
      </c>
      <c r="B30" s="278" t="s">
        <v>133</v>
      </c>
      <c r="C30" s="47" t="s">
        <v>134</v>
      </c>
      <c r="D30" s="47"/>
      <c r="E30" s="48" t="s">
        <v>135</v>
      </c>
      <c r="F30" s="49">
        <v>145000</v>
      </c>
      <c r="G30" s="49">
        <v>101500</v>
      </c>
      <c r="H30" s="49">
        <v>3466</v>
      </c>
      <c r="I30" s="59">
        <v>61000</v>
      </c>
      <c r="J30" s="59">
        <v>20500</v>
      </c>
      <c r="K30" s="59">
        <v>7606</v>
      </c>
      <c r="L30" s="50">
        <f t="shared" si="12"/>
        <v>32894</v>
      </c>
      <c r="M30" s="50">
        <f>G30-H30-I30</f>
        <v>37034</v>
      </c>
      <c r="N30" s="50">
        <f>L30+M30-25000</f>
        <v>44928</v>
      </c>
      <c r="O30" s="50">
        <f>N30-9490</f>
        <v>35438</v>
      </c>
      <c r="P30" s="290">
        <f t="shared" si="13"/>
        <v>35438</v>
      </c>
      <c r="Q30" s="290"/>
      <c r="R30" s="290"/>
      <c r="S30" s="290">
        <v>0</v>
      </c>
      <c r="T30" s="290">
        <v>17894</v>
      </c>
      <c r="U30" s="290">
        <v>8404</v>
      </c>
      <c r="V30" s="290">
        <v>9490</v>
      </c>
      <c r="W30" s="290">
        <f>X30-Y30</f>
        <v>27034</v>
      </c>
      <c r="X30" s="292">
        <f>P30-U30</f>
        <v>27034</v>
      </c>
      <c r="Y30" s="291"/>
      <c r="Z30" s="273" t="s">
        <v>584</v>
      </c>
      <c r="AA30" s="193"/>
    </row>
    <row r="31" spans="1:27" s="21" customFormat="1" ht="22.5" customHeight="1">
      <c r="A31" s="277" t="s">
        <v>136</v>
      </c>
      <c r="B31" s="278" t="s">
        <v>137</v>
      </c>
      <c r="C31" s="47" t="s">
        <v>134</v>
      </c>
      <c r="D31" s="47"/>
      <c r="E31" s="48" t="s">
        <v>138</v>
      </c>
      <c r="F31" s="49">
        <v>18960</v>
      </c>
      <c r="G31" s="49">
        <v>14717</v>
      </c>
      <c r="H31" s="49">
        <v>0</v>
      </c>
      <c r="I31" s="59">
        <v>11000</v>
      </c>
      <c r="J31" s="59">
        <v>4000</v>
      </c>
      <c r="K31" s="59"/>
      <c r="L31" s="50">
        <f t="shared" si="12"/>
        <v>7000</v>
      </c>
      <c r="M31" s="50">
        <f>G31-H31-I31</f>
        <v>3717</v>
      </c>
      <c r="N31" s="50">
        <f t="shared" ref="N31:N35" si="15">L31+M31</f>
        <v>10717</v>
      </c>
      <c r="O31" s="50">
        <f>7000-5976</f>
        <v>1024</v>
      </c>
      <c r="P31" s="290">
        <f>O31</f>
        <v>1024</v>
      </c>
      <c r="Q31" s="290"/>
      <c r="R31" s="290"/>
      <c r="S31" s="290">
        <v>0</v>
      </c>
      <c r="T31" s="290">
        <v>7000</v>
      </c>
      <c r="U31" s="290">
        <v>1024</v>
      </c>
      <c r="V31" s="290">
        <v>5976</v>
      </c>
      <c r="W31" s="290">
        <f>X31-Y31</f>
        <v>0</v>
      </c>
      <c r="X31" s="293"/>
      <c r="Y31" s="291">
        <f>P31-U31</f>
        <v>0</v>
      </c>
      <c r="Z31" s="141"/>
      <c r="AA31" s="50"/>
    </row>
    <row r="32" spans="1:27" s="21" customFormat="1" ht="29.25" customHeight="1">
      <c r="A32" s="277" t="s">
        <v>229</v>
      </c>
      <c r="B32" s="278" t="s">
        <v>140</v>
      </c>
      <c r="C32" s="47" t="s">
        <v>141</v>
      </c>
      <c r="D32" s="47"/>
      <c r="E32" s="48" t="s">
        <v>142</v>
      </c>
      <c r="F32" s="49">
        <v>75156</v>
      </c>
      <c r="G32" s="49">
        <v>52609</v>
      </c>
      <c r="H32" s="49">
        <v>13174</v>
      </c>
      <c r="I32" s="59">
        <v>42294</v>
      </c>
      <c r="J32" s="59">
        <v>5000</v>
      </c>
      <c r="K32" s="59">
        <v>714</v>
      </c>
      <c r="L32" s="50">
        <f t="shared" si="12"/>
        <v>36580</v>
      </c>
      <c r="M32" s="50"/>
      <c r="N32" s="50">
        <f t="shared" si="15"/>
        <v>36580</v>
      </c>
      <c r="O32" s="50">
        <f>M32+L32-29953</f>
        <v>6627</v>
      </c>
      <c r="P32" s="290">
        <f>O32</f>
        <v>6627</v>
      </c>
      <c r="Q32" s="290"/>
      <c r="R32" s="290"/>
      <c r="S32" s="290">
        <v>0</v>
      </c>
      <c r="T32" s="290">
        <v>36580</v>
      </c>
      <c r="U32" s="290">
        <v>6627</v>
      </c>
      <c r="V32" s="290">
        <v>29953</v>
      </c>
      <c r="W32" s="290">
        <f t="shared" si="14"/>
        <v>0</v>
      </c>
      <c r="X32" s="293"/>
      <c r="Y32" s="291">
        <f>P32-U32</f>
        <v>0</v>
      </c>
      <c r="Z32" s="141"/>
      <c r="AA32" s="50"/>
    </row>
    <row r="33" spans="1:27" s="21" customFormat="1" ht="22.5" customHeight="1">
      <c r="A33" s="277" t="s">
        <v>139</v>
      </c>
      <c r="B33" s="278" t="s">
        <v>144</v>
      </c>
      <c r="C33" s="47" t="s">
        <v>141</v>
      </c>
      <c r="D33" s="47"/>
      <c r="E33" s="48" t="s">
        <v>145</v>
      </c>
      <c r="F33" s="49">
        <v>35703</v>
      </c>
      <c r="G33" s="49">
        <v>24992</v>
      </c>
      <c r="H33" s="49">
        <v>14785</v>
      </c>
      <c r="I33" s="59">
        <v>11208</v>
      </c>
      <c r="J33" s="59">
        <v>1000</v>
      </c>
      <c r="K33" s="59"/>
      <c r="L33" s="50">
        <f t="shared" si="12"/>
        <v>10208</v>
      </c>
      <c r="M33" s="50"/>
      <c r="N33" s="50">
        <f t="shared" si="15"/>
        <v>10208</v>
      </c>
      <c r="O33" s="50">
        <v>3208</v>
      </c>
      <c r="P33" s="290">
        <f>O33</f>
        <v>3208</v>
      </c>
      <c r="Q33" s="290"/>
      <c r="R33" s="290"/>
      <c r="S33" s="290">
        <v>0</v>
      </c>
      <c r="T33" s="290">
        <v>10208</v>
      </c>
      <c r="U33" s="290">
        <v>3208</v>
      </c>
      <c r="V33" s="290">
        <v>7000</v>
      </c>
      <c r="W33" s="290">
        <f t="shared" si="14"/>
        <v>0</v>
      </c>
      <c r="X33" s="293"/>
      <c r="Y33" s="291">
        <f>P33-U33</f>
        <v>0</v>
      </c>
      <c r="Z33" s="141"/>
      <c r="AA33" s="50"/>
    </row>
    <row r="34" spans="1:27" s="21" customFormat="1" ht="22.5" customHeight="1">
      <c r="A34" s="277" t="s">
        <v>143</v>
      </c>
      <c r="B34" s="278" t="s">
        <v>147</v>
      </c>
      <c r="C34" s="47" t="s">
        <v>134</v>
      </c>
      <c r="D34" s="47"/>
      <c r="E34" s="48" t="s">
        <v>148</v>
      </c>
      <c r="F34" s="49">
        <v>48192</v>
      </c>
      <c r="G34" s="49">
        <v>33734</v>
      </c>
      <c r="H34" s="49">
        <v>19398</v>
      </c>
      <c r="I34" s="59">
        <v>17000</v>
      </c>
      <c r="J34" s="59">
        <v>12555</v>
      </c>
      <c r="K34" s="59"/>
      <c r="L34" s="50">
        <f t="shared" si="12"/>
        <v>4445</v>
      </c>
      <c r="M34" s="50"/>
      <c r="N34" s="50">
        <f t="shared" si="15"/>
        <v>4445</v>
      </c>
      <c r="O34" s="50">
        <v>4</v>
      </c>
      <c r="P34" s="290"/>
      <c r="Q34" s="290"/>
      <c r="R34" s="290"/>
      <c r="S34" s="290">
        <v>0</v>
      </c>
      <c r="T34" s="290">
        <v>4445</v>
      </c>
      <c r="U34" s="290">
        <v>4</v>
      </c>
      <c r="V34" s="290">
        <v>4441</v>
      </c>
      <c r="W34" s="290">
        <f>X34-Y34</f>
        <v>-4</v>
      </c>
      <c r="X34" s="293"/>
      <c r="Y34" s="290">
        <f>U34-P34</f>
        <v>4</v>
      </c>
      <c r="Z34" s="273" t="s">
        <v>583</v>
      </c>
      <c r="AA34" s="50"/>
    </row>
    <row r="35" spans="1:27" s="21" customFormat="1" ht="29.25" customHeight="1">
      <c r="A35" s="277" t="s">
        <v>146</v>
      </c>
      <c r="B35" s="278" t="s">
        <v>150</v>
      </c>
      <c r="C35" s="47" t="s">
        <v>119</v>
      </c>
      <c r="D35" s="47"/>
      <c r="E35" s="48" t="s">
        <v>151</v>
      </c>
      <c r="F35" s="49">
        <v>49871</v>
      </c>
      <c r="G35" s="49">
        <v>34910</v>
      </c>
      <c r="H35" s="49">
        <v>23554</v>
      </c>
      <c r="I35" s="59">
        <v>9365</v>
      </c>
      <c r="J35" s="59">
        <v>1000</v>
      </c>
      <c r="K35" s="59">
        <v>2994</v>
      </c>
      <c r="L35" s="50">
        <f t="shared" si="12"/>
        <v>5371</v>
      </c>
      <c r="M35" s="50">
        <f>G35-H35-I35</f>
        <v>1991</v>
      </c>
      <c r="N35" s="50">
        <f t="shared" si="15"/>
        <v>7362</v>
      </c>
      <c r="O35" s="50">
        <v>5371</v>
      </c>
      <c r="P35" s="290">
        <f>O35</f>
        <v>5371</v>
      </c>
      <c r="Q35" s="290"/>
      <c r="R35" s="290"/>
      <c r="S35" s="290">
        <v>0</v>
      </c>
      <c r="T35" s="290">
        <f t="shared" si="9"/>
        <v>5371</v>
      </c>
      <c r="U35" s="290">
        <v>5371</v>
      </c>
      <c r="V35" s="290"/>
      <c r="W35" s="290">
        <f t="shared" si="14"/>
        <v>0</v>
      </c>
      <c r="X35" s="293"/>
      <c r="Y35" s="291">
        <f>P35-U35</f>
        <v>0</v>
      </c>
      <c r="Z35" s="141"/>
      <c r="AA35" s="50"/>
    </row>
    <row r="36" spans="1:27" s="21" customFormat="1" ht="29.25" customHeight="1">
      <c r="A36" s="277" t="s">
        <v>149</v>
      </c>
      <c r="B36" s="46" t="s">
        <v>153</v>
      </c>
      <c r="C36" s="47"/>
      <c r="D36" s="47"/>
      <c r="E36" s="48"/>
      <c r="F36" s="49"/>
      <c r="G36" s="49"/>
      <c r="H36" s="49"/>
      <c r="I36" s="59"/>
      <c r="J36" s="59"/>
      <c r="K36" s="59"/>
      <c r="L36" s="50"/>
      <c r="M36" s="50"/>
      <c r="N36" s="50"/>
      <c r="O36" s="50"/>
      <c r="P36" s="290"/>
      <c r="Q36" s="290"/>
      <c r="R36" s="290"/>
      <c r="S36" s="290"/>
      <c r="T36" s="290">
        <v>860</v>
      </c>
      <c r="U36" s="290"/>
      <c r="V36" s="290">
        <v>860</v>
      </c>
      <c r="W36" s="290"/>
      <c r="X36" s="293"/>
      <c r="Y36" s="291"/>
      <c r="Z36" s="141"/>
      <c r="AA36" s="50"/>
    </row>
    <row r="37" spans="1:27" s="21" customFormat="1" ht="24" customHeight="1">
      <c r="A37" s="277" t="s">
        <v>152</v>
      </c>
      <c r="B37" s="278" t="s">
        <v>504</v>
      </c>
      <c r="C37" s="47" t="s">
        <v>119</v>
      </c>
      <c r="D37" s="47" t="s">
        <v>502</v>
      </c>
      <c r="E37" s="48" t="s">
        <v>491</v>
      </c>
      <c r="F37" s="49">
        <v>200000</v>
      </c>
      <c r="G37" s="49">
        <v>130000</v>
      </c>
      <c r="H37" s="49"/>
      <c r="I37" s="59">
        <v>130000</v>
      </c>
      <c r="J37" s="59"/>
      <c r="K37" s="59">
        <v>15000</v>
      </c>
      <c r="L37" s="50">
        <f>I37-J37-K37</f>
        <v>115000</v>
      </c>
      <c r="M37" s="50">
        <f>G37-H37-I37</f>
        <v>0</v>
      </c>
      <c r="N37" s="50">
        <f>L37+M37</f>
        <v>115000</v>
      </c>
      <c r="O37" s="50">
        <f>M37+L37</f>
        <v>115000</v>
      </c>
      <c r="P37" s="290">
        <f>O37</f>
        <v>115000</v>
      </c>
      <c r="Q37" s="290"/>
      <c r="R37" s="290">
        <v>0</v>
      </c>
      <c r="S37" s="290">
        <v>0</v>
      </c>
      <c r="T37" s="290">
        <f t="shared" si="9"/>
        <v>115000</v>
      </c>
      <c r="U37" s="290">
        <v>115000</v>
      </c>
      <c r="V37" s="290"/>
      <c r="W37" s="290">
        <f t="shared" si="14"/>
        <v>0</v>
      </c>
      <c r="X37" s="293"/>
      <c r="Y37" s="291">
        <f>P37-U37</f>
        <v>0</v>
      </c>
      <c r="Z37" s="141"/>
      <c r="AA37" s="50"/>
    </row>
    <row r="38" spans="1:27" s="38" customFormat="1" ht="14.25">
      <c r="A38" s="276" t="s">
        <v>65</v>
      </c>
      <c r="B38" s="108" t="s">
        <v>155</v>
      </c>
      <c r="C38" s="56"/>
      <c r="D38" s="47"/>
      <c r="E38" s="57"/>
      <c r="F38" s="37" t="e">
        <f>#REF!</f>
        <v>#REF!</v>
      </c>
      <c r="G38" s="37" t="e">
        <f>#REF!</f>
        <v>#REF!</v>
      </c>
      <c r="H38" s="37" t="e">
        <f>#REF!</f>
        <v>#REF!</v>
      </c>
      <c r="I38" s="37" t="e">
        <f>#REF!</f>
        <v>#REF!</v>
      </c>
      <c r="J38" s="37" t="e">
        <f>#REF!</f>
        <v>#REF!</v>
      </c>
      <c r="K38" s="37" t="e">
        <f>#REF!</f>
        <v>#REF!</v>
      </c>
      <c r="L38" s="37" t="e">
        <f>#REF!</f>
        <v>#REF!</v>
      </c>
      <c r="M38" s="37" t="e">
        <f>#REF!</f>
        <v>#REF!</v>
      </c>
      <c r="N38" s="37" t="e">
        <f>#REF!</f>
        <v>#REF!</v>
      </c>
      <c r="O38" s="37" t="e">
        <f>#REF!</f>
        <v>#REF!</v>
      </c>
      <c r="P38" s="271">
        <f>P39</f>
        <v>1693</v>
      </c>
      <c r="Q38" s="271">
        <f t="shared" ref="Q38:Y38" si="16">Q39</f>
        <v>0</v>
      </c>
      <c r="R38" s="271">
        <f t="shared" si="16"/>
        <v>0</v>
      </c>
      <c r="S38" s="271">
        <f t="shared" si="16"/>
        <v>0</v>
      </c>
      <c r="T38" s="271">
        <f t="shared" si="16"/>
        <v>1693</v>
      </c>
      <c r="U38" s="271">
        <f t="shared" si="16"/>
        <v>1693</v>
      </c>
      <c r="V38" s="271">
        <f t="shared" si="16"/>
        <v>0</v>
      </c>
      <c r="W38" s="271">
        <f t="shared" si="16"/>
        <v>0</v>
      </c>
      <c r="X38" s="271">
        <f t="shared" si="16"/>
        <v>0</v>
      </c>
      <c r="Y38" s="271">
        <f t="shared" si="16"/>
        <v>0</v>
      </c>
      <c r="Z38" s="141"/>
      <c r="AA38" s="37" t="e">
        <f>#REF!</f>
        <v>#REF!</v>
      </c>
    </row>
    <row r="39" spans="1:27" s="21" customFormat="1" ht="28.5" customHeight="1">
      <c r="A39" s="277">
        <v>1</v>
      </c>
      <c r="B39" s="278" t="s">
        <v>157</v>
      </c>
      <c r="C39" s="47" t="s">
        <v>158</v>
      </c>
      <c r="D39" s="47"/>
      <c r="E39" s="48" t="s">
        <v>159</v>
      </c>
      <c r="F39" s="49">
        <v>22000</v>
      </c>
      <c r="G39" s="49">
        <v>20000</v>
      </c>
      <c r="H39" s="49">
        <v>9926</v>
      </c>
      <c r="I39" s="49">
        <v>10000</v>
      </c>
      <c r="J39" s="49">
        <v>5307</v>
      </c>
      <c r="K39" s="49">
        <v>3000</v>
      </c>
      <c r="L39" s="50">
        <f>I39-J39-K39</f>
        <v>1693</v>
      </c>
      <c r="M39" s="50">
        <f>G39-H39-I39</f>
        <v>74</v>
      </c>
      <c r="N39" s="50">
        <f>L39+M39</f>
        <v>1767</v>
      </c>
      <c r="O39" s="50">
        <f>L39</f>
        <v>1693</v>
      </c>
      <c r="P39" s="290">
        <f>O39</f>
        <v>1693</v>
      </c>
      <c r="Q39" s="188"/>
      <c r="R39" s="188">
        <v>0</v>
      </c>
      <c r="S39" s="188">
        <v>0</v>
      </c>
      <c r="T39" s="290">
        <f t="shared" si="9"/>
        <v>1693</v>
      </c>
      <c r="U39" s="292">
        <v>1693</v>
      </c>
      <c r="V39" s="292"/>
      <c r="W39" s="290">
        <f t="shared" si="14"/>
        <v>0</v>
      </c>
      <c r="X39" s="293"/>
      <c r="Y39" s="291">
        <f>P39-U39</f>
        <v>0</v>
      </c>
      <c r="Z39" s="272"/>
      <c r="AA39" s="50"/>
    </row>
    <row r="40" spans="1:27" s="38" customFormat="1" ht="14.25">
      <c r="A40" s="276" t="s">
        <v>66</v>
      </c>
      <c r="B40" s="108" t="s">
        <v>160</v>
      </c>
      <c r="C40" s="56"/>
      <c r="D40" s="47"/>
      <c r="E40" s="57"/>
      <c r="F40" s="37" t="e">
        <f>#REF!</f>
        <v>#REF!</v>
      </c>
      <c r="G40" s="37" t="e">
        <f>#REF!</f>
        <v>#REF!</v>
      </c>
      <c r="H40" s="37" t="e">
        <f>#REF!</f>
        <v>#REF!</v>
      </c>
      <c r="I40" s="37" t="e">
        <f>#REF!</f>
        <v>#REF!</v>
      </c>
      <c r="J40" s="37" t="e">
        <f>#REF!</f>
        <v>#REF!</v>
      </c>
      <c r="K40" s="37" t="e">
        <f>#REF!</f>
        <v>#REF!</v>
      </c>
      <c r="L40" s="37" t="e">
        <f>#REF!</f>
        <v>#REF!</v>
      </c>
      <c r="M40" s="37" t="e">
        <f>#REF!</f>
        <v>#REF!</v>
      </c>
      <c r="N40" s="37" t="e">
        <f>#REF!</f>
        <v>#REF!</v>
      </c>
      <c r="O40" s="37" t="e">
        <f>#REF!</f>
        <v>#REF!</v>
      </c>
      <c r="P40" s="271">
        <f>P41</f>
        <v>2100</v>
      </c>
      <c r="Q40" s="271">
        <f t="shared" ref="Q40:X40" si="17">Q41</f>
        <v>0</v>
      </c>
      <c r="R40" s="271">
        <f t="shared" si="17"/>
        <v>0</v>
      </c>
      <c r="S40" s="271">
        <f t="shared" si="17"/>
        <v>0</v>
      </c>
      <c r="T40" s="271">
        <f t="shared" si="17"/>
        <v>2100</v>
      </c>
      <c r="U40" s="271">
        <f t="shared" si="17"/>
        <v>2100</v>
      </c>
      <c r="V40" s="271">
        <f t="shared" si="17"/>
        <v>0</v>
      </c>
      <c r="W40" s="271">
        <f t="shared" si="17"/>
        <v>0</v>
      </c>
      <c r="X40" s="271">
        <f t="shared" si="17"/>
        <v>0</v>
      </c>
      <c r="Y40" s="271">
        <f t="shared" ref="Y40" si="18">Y41</f>
        <v>0</v>
      </c>
      <c r="Z40" s="141"/>
      <c r="AA40" s="37" t="e">
        <f>#REF!</f>
        <v>#REF!</v>
      </c>
    </row>
    <row r="41" spans="1:27" s="21" customFormat="1" ht="33.75">
      <c r="A41" s="277">
        <v>1</v>
      </c>
      <c r="B41" s="278" t="s">
        <v>161</v>
      </c>
      <c r="C41" s="47" t="s">
        <v>162</v>
      </c>
      <c r="D41" s="47" t="s">
        <v>163</v>
      </c>
      <c r="E41" s="48" t="s">
        <v>486</v>
      </c>
      <c r="F41" s="49">
        <v>84698</v>
      </c>
      <c r="G41" s="49">
        <v>45000</v>
      </c>
      <c r="H41" s="49">
        <v>5000</v>
      </c>
      <c r="I41" s="49">
        <v>35500</v>
      </c>
      <c r="J41" s="49">
        <v>23400</v>
      </c>
      <c r="K41" s="49">
        <v>10000</v>
      </c>
      <c r="L41" s="50">
        <f>I41-J41-K41</f>
        <v>2100</v>
      </c>
      <c r="M41" s="50">
        <f>G41-H41-I41</f>
        <v>4500</v>
      </c>
      <c r="N41" s="50">
        <f>L41+M41</f>
        <v>6600</v>
      </c>
      <c r="O41" s="50">
        <v>2100</v>
      </c>
      <c r="P41" s="290">
        <f>L41</f>
        <v>2100</v>
      </c>
      <c r="Q41" s="290"/>
      <c r="R41" s="290"/>
      <c r="S41" s="290">
        <v>0</v>
      </c>
      <c r="T41" s="290">
        <f t="shared" si="9"/>
        <v>2100</v>
      </c>
      <c r="U41" s="290">
        <v>2100</v>
      </c>
      <c r="V41" s="290"/>
      <c r="W41" s="290">
        <f t="shared" si="14"/>
        <v>0</v>
      </c>
      <c r="X41" s="293"/>
      <c r="Y41" s="291">
        <f>P41-U41</f>
        <v>0</v>
      </c>
      <c r="Z41" s="141"/>
      <c r="AA41" s="50"/>
    </row>
    <row r="42" spans="1:27" s="38" customFormat="1" ht="42.75">
      <c r="A42" s="276" t="s">
        <v>164</v>
      </c>
      <c r="B42" s="108" t="s">
        <v>165</v>
      </c>
      <c r="C42" s="56"/>
      <c r="D42" s="47"/>
      <c r="E42" s="57"/>
      <c r="F42" s="37" t="e">
        <f>#REF!+#REF!</f>
        <v>#REF!</v>
      </c>
      <c r="G42" s="37" t="e">
        <f>#REF!+#REF!</f>
        <v>#REF!</v>
      </c>
      <c r="H42" s="37" t="e">
        <f>#REF!+#REF!</f>
        <v>#REF!</v>
      </c>
      <c r="I42" s="37" t="e">
        <f>#REF!+#REF!</f>
        <v>#REF!</v>
      </c>
      <c r="J42" s="37" t="e">
        <f>#REF!+#REF!</f>
        <v>#REF!</v>
      </c>
      <c r="K42" s="37" t="e">
        <f>#REF!+#REF!</f>
        <v>#REF!</v>
      </c>
      <c r="L42" s="37" t="e">
        <f>#REF!+#REF!</f>
        <v>#REF!</v>
      </c>
      <c r="M42" s="37" t="e">
        <f>#REF!+#REF!</f>
        <v>#REF!</v>
      </c>
      <c r="N42" s="37" t="e">
        <f>#REF!+#REF!</f>
        <v>#REF!</v>
      </c>
      <c r="O42" s="37" t="e">
        <f>#REF!+#REF!</f>
        <v>#REF!</v>
      </c>
      <c r="P42" s="271">
        <f>SUM(P43:P44)</f>
        <v>11450</v>
      </c>
      <c r="Q42" s="271">
        <f t="shared" ref="Q42:X42" si="19">SUM(Q43:Q44)</f>
        <v>0</v>
      </c>
      <c r="R42" s="271">
        <f t="shared" si="19"/>
        <v>0</v>
      </c>
      <c r="S42" s="271">
        <f t="shared" si="19"/>
        <v>0</v>
      </c>
      <c r="T42" s="271">
        <f t="shared" si="19"/>
        <v>5450</v>
      </c>
      <c r="U42" s="271">
        <f t="shared" si="19"/>
        <v>5450</v>
      </c>
      <c r="V42" s="271">
        <f t="shared" si="19"/>
        <v>0</v>
      </c>
      <c r="W42" s="271">
        <f t="shared" si="19"/>
        <v>6000</v>
      </c>
      <c r="X42" s="271">
        <f t="shared" si="19"/>
        <v>6000</v>
      </c>
      <c r="Y42" s="271">
        <f t="shared" ref="Y42" si="20">SUM(Y43:Y44)</f>
        <v>0</v>
      </c>
      <c r="Z42" s="141"/>
      <c r="AA42" s="37" t="e">
        <f>#REF!+#REF!</f>
        <v>#REF!</v>
      </c>
    </row>
    <row r="43" spans="1:27" s="21" customFormat="1" ht="33.75">
      <c r="A43" s="277">
        <v>1</v>
      </c>
      <c r="B43" s="278" t="s">
        <v>167</v>
      </c>
      <c r="C43" s="47" t="s">
        <v>59</v>
      </c>
      <c r="D43" s="47" t="s">
        <v>168</v>
      </c>
      <c r="E43" s="48" t="s">
        <v>169</v>
      </c>
      <c r="F43" s="49">
        <v>80000</v>
      </c>
      <c r="G43" s="49">
        <v>60000</v>
      </c>
      <c r="H43" s="49">
        <v>0</v>
      </c>
      <c r="I43" s="59">
        <v>54000</v>
      </c>
      <c r="J43" s="59">
        <v>46900</v>
      </c>
      <c r="K43" s="59">
        <v>5750</v>
      </c>
      <c r="L43" s="50">
        <f>I43-J43-K43</f>
        <v>1350</v>
      </c>
      <c r="M43" s="50">
        <f>G43-H43-I43</f>
        <v>6000</v>
      </c>
      <c r="N43" s="50">
        <f>L43+M43</f>
        <v>7350</v>
      </c>
      <c r="O43" s="50">
        <f>M43+L43</f>
        <v>7350</v>
      </c>
      <c r="P43" s="290">
        <f>O43</f>
        <v>7350</v>
      </c>
      <c r="Q43" s="290"/>
      <c r="R43" s="290">
        <v>0</v>
      </c>
      <c r="S43" s="290">
        <v>0</v>
      </c>
      <c r="T43" s="290">
        <f t="shared" si="9"/>
        <v>1350</v>
      </c>
      <c r="U43" s="290">
        <v>1350</v>
      </c>
      <c r="V43" s="290"/>
      <c r="W43" s="290">
        <f>X43-Y43</f>
        <v>6000</v>
      </c>
      <c r="X43" s="292">
        <v>6000</v>
      </c>
      <c r="Y43" s="291"/>
      <c r="Z43" s="273" t="s">
        <v>584</v>
      </c>
      <c r="AA43" s="50"/>
    </row>
    <row r="44" spans="1:27" s="21" customFormat="1" ht="22.5" customHeight="1">
      <c r="A44" s="277">
        <v>2</v>
      </c>
      <c r="B44" s="278" t="s">
        <v>171</v>
      </c>
      <c r="C44" s="47" t="s">
        <v>59</v>
      </c>
      <c r="D44" s="47" t="s">
        <v>60</v>
      </c>
      <c r="E44" s="48" t="s">
        <v>172</v>
      </c>
      <c r="F44" s="49">
        <v>60000</v>
      </c>
      <c r="G44" s="49">
        <v>50000</v>
      </c>
      <c r="H44" s="49"/>
      <c r="I44" s="59">
        <v>44000</v>
      </c>
      <c r="J44" s="59">
        <v>27400</v>
      </c>
      <c r="K44" s="59">
        <v>12500</v>
      </c>
      <c r="L44" s="50">
        <f>I44-J44-K44</f>
        <v>4100</v>
      </c>
      <c r="M44" s="50">
        <f>G44-H44-I44</f>
        <v>6000</v>
      </c>
      <c r="N44" s="50">
        <f>L44+M44</f>
        <v>10100</v>
      </c>
      <c r="O44" s="50">
        <v>4100</v>
      </c>
      <c r="P44" s="290">
        <v>4100</v>
      </c>
      <c r="Q44" s="290"/>
      <c r="R44" s="290">
        <v>0</v>
      </c>
      <c r="S44" s="290">
        <v>0</v>
      </c>
      <c r="T44" s="290">
        <f t="shared" si="9"/>
        <v>4100</v>
      </c>
      <c r="U44" s="290">
        <v>4100</v>
      </c>
      <c r="V44" s="290"/>
      <c r="W44" s="290">
        <f t="shared" si="14"/>
        <v>0</v>
      </c>
      <c r="X44" s="293"/>
      <c r="Y44" s="291">
        <f>P44-U44</f>
        <v>0</v>
      </c>
      <c r="Z44" s="141"/>
      <c r="AA44" s="50"/>
    </row>
    <row r="45" spans="1:27" s="66" customFormat="1" ht="14.25">
      <c r="A45" s="274" t="s">
        <v>173</v>
      </c>
      <c r="B45" s="108" t="s">
        <v>174</v>
      </c>
      <c r="C45" s="56"/>
      <c r="D45" s="47"/>
      <c r="E45" s="57"/>
      <c r="F45" s="37" t="e">
        <f>#REF!</f>
        <v>#REF!</v>
      </c>
      <c r="G45" s="37" t="e">
        <f>#REF!</f>
        <v>#REF!</v>
      </c>
      <c r="H45" s="37" t="e">
        <f>#REF!</f>
        <v>#REF!</v>
      </c>
      <c r="I45" s="37" t="e">
        <f>#REF!</f>
        <v>#REF!</v>
      </c>
      <c r="J45" s="37" t="e">
        <f>#REF!</f>
        <v>#REF!</v>
      </c>
      <c r="K45" s="37" t="e">
        <f>#REF!</f>
        <v>#REF!</v>
      </c>
      <c r="L45" s="37" t="e">
        <f>#REF!</f>
        <v>#REF!</v>
      </c>
      <c r="M45" s="37" t="e">
        <f>#REF!</f>
        <v>#REF!</v>
      </c>
      <c r="N45" s="37" t="e">
        <f>#REF!</f>
        <v>#REF!</v>
      </c>
      <c r="O45" s="37" t="e">
        <f>#REF!</f>
        <v>#REF!</v>
      </c>
      <c r="P45" s="271">
        <f>P46</f>
        <v>15448</v>
      </c>
      <c r="Q45" s="271">
        <f t="shared" ref="Q45:Y45" si="21">Q46</f>
        <v>0</v>
      </c>
      <c r="R45" s="271">
        <f t="shared" si="21"/>
        <v>0</v>
      </c>
      <c r="S45" s="271">
        <f t="shared" si="21"/>
        <v>0</v>
      </c>
      <c r="T45" s="271">
        <f t="shared" si="21"/>
        <v>15448</v>
      </c>
      <c r="U45" s="271">
        <f t="shared" si="21"/>
        <v>15448</v>
      </c>
      <c r="V45" s="271">
        <f t="shared" si="21"/>
        <v>0</v>
      </c>
      <c r="W45" s="271">
        <f t="shared" si="21"/>
        <v>0</v>
      </c>
      <c r="X45" s="271">
        <f t="shared" si="21"/>
        <v>0</v>
      </c>
      <c r="Y45" s="271">
        <f t="shared" si="21"/>
        <v>0</v>
      </c>
      <c r="Z45" s="271"/>
      <c r="AA45" s="37" t="e">
        <f>#REF!</f>
        <v>#REF!</v>
      </c>
    </row>
    <row r="46" spans="1:27" s="21" customFormat="1" ht="33.75">
      <c r="A46" s="277" t="s">
        <v>96</v>
      </c>
      <c r="B46" s="278" t="s">
        <v>508</v>
      </c>
      <c r="C46" s="47" t="s">
        <v>59</v>
      </c>
      <c r="D46" s="47" t="s">
        <v>60</v>
      </c>
      <c r="E46" s="48" t="s">
        <v>176</v>
      </c>
      <c r="F46" s="49">
        <v>71648</v>
      </c>
      <c r="G46" s="49">
        <v>71648</v>
      </c>
      <c r="H46" s="49">
        <v>0</v>
      </c>
      <c r="I46" s="59">
        <v>64483</v>
      </c>
      <c r="J46" s="59">
        <v>39200</v>
      </c>
      <c r="K46" s="59">
        <v>17000</v>
      </c>
      <c r="L46" s="50">
        <f>I46-J46-K46</f>
        <v>8283</v>
      </c>
      <c r="M46" s="50">
        <f>G46-H46-I46</f>
        <v>7165</v>
      </c>
      <c r="N46" s="50">
        <f>L46+M46</f>
        <v>15448</v>
      </c>
      <c r="O46" s="50">
        <f>M46+L46</f>
        <v>15448</v>
      </c>
      <c r="P46" s="290">
        <f>O46</f>
        <v>15448</v>
      </c>
      <c r="Q46" s="290"/>
      <c r="R46" s="290">
        <v>0</v>
      </c>
      <c r="S46" s="290">
        <v>0</v>
      </c>
      <c r="T46" s="290">
        <f t="shared" si="9"/>
        <v>15448</v>
      </c>
      <c r="U46" s="290">
        <v>15448</v>
      </c>
      <c r="V46" s="290"/>
      <c r="W46" s="290">
        <f t="shared" si="14"/>
        <v>0</v>
      </c>
      <c r="X46" s="293"/>
      <c r="Y46" s="291">
        <f>P46-U46</f>
        <v>0</v>
      </c>
      <c r="Z46" s="141"/>
      <c r="AA46" s="50"/>
    </row>
    <row r="47" spans="1:27" s="66" customFormat="1" ht="14.25">
      <c r="A47" s="274" t="s">
        <v>177</v>
      </c>
      <c r="B47" s="108" t="s">
        <v>62</v>
      </c>
      <c r="C47" s="56"/>
      <c r="D47" s="47"/>
      <c r="E47" s="39">
        <v>0</v>
      </c>
      <c r="F47" s="39" t="e">
        <f>#REF!</f>
        <v>#REF!</v>
      </c>
      <c r="G47" s="39" t="e">
        <f>#REF!</f>
        <v>#REF!</v>
      </c>
      <c r="H47" s="39" t="e">
        <f>#REF!</f>
        <v>#REF!</v>
      </c>
      <c r="I47" s="39" t="e">
        <f>#REF!</f>
        <v>#REF!</v>
      </c>
      <c r="J47" s="39" t="e">
        <f>#REF!</f>
        <v>#REF!</v>
      </c>
      <c r="K47" s="39" t="e">
        <f>#REF!</f>
        <v>#REF!</v>
      </c>
      <c r="L47" s="39" t="e">
        <f>#REF!</f>
        <v>#REF!</v>
      </c>
      <c r="M47" s="39" t="e">
        <f>#REF!</f>
        <v>#REF!</v>
      </c>
      <c r="N47" s="39" t="e">
        <f>#REF!</f>
        <v>#REF!</v>
      </c>
      <c r="O47" s="39" t="e">
        <f>#REF!</f>
        <v>#REF!</v>
      </c>
      <c r="P47" s="293">
        <f>P48</f>
        <v>15600</v>
      </c>
      <c r="Q47" s="293">
        <f t="shared" ref="Q47:Y47" si="22">Q48</f>
        <v>11500</v>
      </c>
      <c r="R47" s="293">
        <f t="shared" si="22"/>
        <v>0</v>
      </c>
      <c r="S47" s="293">
        <f t="shared" si="22"/>
        <v>0</v>
      </c>
      <c r="T47" s="293">
        <f t="shared" si="22"/>
        <v>15600</v>
      </c>
      <c r="U47" s="293">
        <f t="shared" si="22"/>
        <v>15600</v>
      </c>
      <c r="V47" s="293">
        <f t="shared" si="22"/>
        <v>0</v>
      </c>
      <c r="W47" s="293">
        <f t="shared" si="22"/>
        <v>0</v>
      </c>
      <c r="X47" s="293">
        <f t="shared" si="22"/>
        <v>0</v>
      </c>
      <c r="Y47" s="293">
        <f t="shared" si="22"/>
        <v>0</v>
      </c>
      <c r="Z47" s="141"/>
      <c r="AA47" s="39"/>
    </row>
    <row r="48" spans="1:27" s="21" customFormat="1" ht="33.75">
      <c r="A48" s="277" t="s">
        <v>96</v>
      </c>
      <c r="B48" s="278" t="s">
        <v>179</v>
      </c>
      <c r="C48" s="47" t="s">
        <v>63</v>
      </c>
      <c r="D48" s="47" t="s">
        <v>60</v>
      </c>
      <c r="E48" s="48" t="s">
        <v>64</v>
      </c>
      <c r="F48" s="49">
        <v>115000</v>
      </c>
      <c r="G48" s="49">
        <v>115000</v>
      </c>
      <c r="H48" s="49">
        <v>0</v>
      </c>
      <c r="I48" s="59">
        <v>103500</v>
      </c>
      <c r="J48" s="59">
        <v>77400</v>
      </c>
      <c r="K48" s="59">
        <v>22000</v>
      </c>
      <c r="L48" s="50">
        <f>I48-J48-K48</f>
        <v>4100</v>
      </c>
      <c r="M48" s="50">
        <f>G48-H48-I48</f>
        <v>11500</v>
      </c>
      <c r="N48" s="50">
        <f t="shared" ref="N48" si="23">L48+M48</f>
        <v>15600</v>
      </c>
      <c r="O48" s="50">
        <v>15600</v>
      </c>
      <c r="P48" s="290">
        <v>15600</v>
      </c>
      <c r="Q48" s="290">
        <v>11500</v>
      </c>
      <c r="R48" s="290">
        <v>0</v>
      </c>
      <c r="S48" s="290">
        <v>0</v>
      </c>
      <c r="T48" s="290">
        <f t="shared" si="9"/>
        <v>15600</v>
      </c>
      <c r="U48" s="290">
        <v>15600</v>
      </c>
      <c r="V48" s="290"/>
      <c r="W48" s="290">
        <f t="shared" si="14"/>
        <v>0</v>
      </c>
      <c r="X48" s="293"/>
      <c r="Y48" s="291">
        <f>P48-U48</f>
        <v>0</v>
      </c>
      <c r="Z48" s="141"/>
      <c r="AA48" s="50"/>
    </row>
    <row r="49" spans="1:27" s="66" customFormat="1" ht="28.5">
      <c r="A49" s="274" t="s">
        <v>180</v>
      </c>
      <c r="B49" s="108" t="s">
        <v>181</v>
      </c>
      <c r="C49" s="56"/>
      <c r="D49" s="47"/>
      <c r="E49" s="57"/>
      <c r="F49" s="37" t="e">
        <f>#REF!</f>
        <v>#REF!</v>
      </c>
      <c r="G49" s="37" t="e">
        <f>#REF!</f>
        <v>#REF!</v>
      </c>
      <c r="H49" s="37" t="e">
        <f>#REF!</f>
        <v>#REF!</v>
      </c>
      <c r="I49" s="37" t="e">
        <f>#REF!</f>
        <v>#REF!</v>
      </c>
      <c r="J49" s="37" t="e">
        <f>#REF!</f>
        <v>#REF!</v>
      </c>
      <c r="K49" s="37" t="e">
        <f>#REF!</f>
        <v>#REF!</v>
      </c>
      <c r="L49" s="37" t="e">
        <f>#REF!</f>
        <v>#REF!</v>
      </c>
      <c r="M49" s="37" t="e">
        <f>#REF!</f>
        <v>#REF!</v>
      </c>
      <c r="N49" s="37" t="e">
        <f>#REF!</f>
        <v>#REF!</v>
      </c>
      <c r="O49" s="37" t="e">
        <f>#REF!</f>
        <v>#REF!</v>
      </c>
      <c r="P49" s="271">
        <f>P50</f>
        <v>9598</v>
      </c>
      <c r="Q49" s="271">
        <f t="shared" ref="Q49:X49" si="24">Q50</f>
        <v>4899</v>
      </c>
      <c r="R49" s="271">
        <f t="shared" si="24"/>
        <v>0</v>
      </c>
      <c r="S49" s="271">
        <f t="shared" si="24"/>
        <v>0</v>
      </c>
      <c r="T49" s="271">
        <f t="shared" si="24"/>
        <v>9598</v>
      </c>
      <c r="U49" s="271">
        <f t="shared" si="24"/>
        <v>9598</v>
      </c>
      <c r="V49" s="271">
        <f t="shared" si="24"/>
        <v>0</v>
      </c>
      <c r="W49" s="271">
        <f t="shared" si="24"/>
        <v>0</v>
      </c>
      <c r="X49" s="271">
        <f t="shared" si="24"/>
        <v>0</v>
      </c>
      <c r="Y49" s="291">
        <f>P49-U49</f>
        <v>0</v>
      </c>
      <c r="Z49" s="271"/>
      <c r="AA49" s="37"/>
    </row>
    <row r="50" spans="1:27" s="21" customFormat="1" ht="33.75">
      <c r="A50" s="277" t="s">
        <v>96</v>
      </c>
      <c r="B50" s="278" t="s">
        <v>182</v>
      </c>
      <c r="C50" s="47" t="s">
        <v>59</v>
      </c>
      <c r="D50" s="47" t="s">
        <v>60</v>
      </c>
      <c r="E50" s="48" t="s">
        <v>183</v>
      </c>
      <c r="F50" s="49">
        <v>48998.472000000002</v>
      </c>
      <c r="G50" s="49">
        <v>48998.472000000002</v>
      </c>
      <c r="H50" s="49">
        <v>0</v>
      </c>
      <c r="I50" s="59">
        <v>44099</v>
      </c>
      <c r="J50" s="59">
        <v>26100</v>
      </c>
      <c r="K50" s="59">
        <v>13300</v>
      </c>
      <c r="L50" s="50">
        <f>I50-J50-K50</f>
        <v>4699</v>
      </c>
      <c r="M50" s="50">
        <f>G50-H50-I50</f>
        <v>4899.4720000000016</v>
      </c>
      <c r="N50" s="50">
        <f t="shared" ref="N50" si="25">L50+M50</f>
        <v>9598.4720000000016</v>
      </c>
      <c r="O50" s="50">
        <v>9598</v>
      </c>
      <c r="P50" s="290">
        <v>9598</v>
      </c>
      <c r="Q50" s="290">
        <v>4899</v>
      </c>
      <c r="R50" s="290">
        <v>0</v>
      </c>
      <c r="S50" s="290">
        <v>0</v>
      </c>
      <c r="T50" s="290">
        <f t="shared" si="9"/>
        <v>9598</v>
      </c>
      <c r="U50" s="290">
        <v>9598</v>
      </c>
      <c r="V50" s="290"/>
      <c r="W50" s="290">
        <f t="shared" si="14"/>
        <v>0</v>
      </c>
      <c r="X50" s="293"/>
      <c r="Y50" s="291">
        <f>P50-U50</f>
        <v>0</v>
      </c>
      <c r="Z50" s="141"/>
      <c r="AA50" s="50"/>
    </row>
    <row r="51" spans="1:27" s="66" customFormat="1" ht="14.25">
      <c r="A51" s="276" t="s">
        <v>184</v>
      </c>
      <c r="B51" s="279" t="s">
        <v>185</v>
      </c>
      <c r="C51" s="56"/>
      <c r="D51" s="47"/>
      <c r="E51" s="57"/>
      <c r="F51" s="37" t="e">
        <f>#REF!</f>
        <v>#REF!</v>
      </c>
      <c r="G51" s="37" t="e">
        <f>#REF!</f>
        <v>#REF!</v>
      </c>
      <c r="H51" s="37" t="e">
        <f>#REF!</f>
        <v>#REF!</v>
      </c>
      <c r="I51" s="37" t="e">
        <f>#REF!</f>
        <v>#REF!</v>
      </c>
      <c r="J51" s="37" t="e">
        <f>#REF!</f>
        <v>#REF!</v>
      </c>
      <c r="K51" s="37" t="e">
        <f>#REF!</f>
        <v>#REF!</v>
      </c>
      <c r="L51" s="37" t="e">
        <f>#REF!</f>
        <v>#REF!</v>
      </c>
      <c r="M51" s="37" t="e">
        <f>#REF!</f>
        <v>#REF!</v>
      </c>
      <c r="N51" s="37" t="e">
        <f>#REF!</f>
        <v>#REF!</v>
      </c>
      <c r="O51" s="37" t="e">
        <f>#REF!</f>
        <v>#REF!</v>
      </c>
      <c r="P51" s="271">
        <f>P52</f>
        <v>7800</v>
      </c>
      <c r="Q51" s="271">
        <f t="shared" ref="Q51:W51" si="26">Q52</f>
        <v>4500</v>
      </c>
      <c r="R51" s="271">
        <f t="shared" si="26"/>
        <v>0</v>
      </c>
      <c r="S51" s="271">
        <f t="shared" si="26"/>
        <v>0</v>
      </c>
      <c r="T51" s="271">
        <f t="shared" si="26"/>
        <v>7800</v>
      </c>
      <c r="U51" s="271">
        <f t="shared" si="26"/>
        <v>7800</v>
      </c>
      <c r="V51" s="271">
        <f t="shared" si="26"/>
        <v>0</v>
      </c>
      <c r="W51" s="271">
        <f t="shared" si="26"/>
        <v>0</v>
      </c>
      <c r="X51" s="271">
        <f t="shared" ref="X51:Y51" si="27">X52</f>
        <v>0</v>
      </c>
      <c r="Y51" s="271">
        <f t="shared" si="27"/>
        <v>0</v>
      </c>
      <c r="Z51" s="271"/>
      <c r="AA51" s="37" t="e">
        <f>#REF!</f>
        <v>#REF!</v>
      </c>
    </row>
    <row r="52" spans="1:27" s="21" customFormat="1" ht="33.75">
      <c r="A52" s="277" t="s">
        <v>96</v>
      </c>
      <c r="B52" s="278" t="s">
        <v>186</v>
      </c>
      <c r="C52" s="47" t="s">
        <v>59</v>
      </c>
      <c r="D52" s="47" t="s">
        <v>60</v>
      </c>
      <c r="E52" s="48" t="s">
        <v>187</v>
      </c>
      <c r="F52" s="49">
        <v>45000</v>
      </c>
      <c r="G52" s="49">
        <v>45000</v>
      </c>
      <c r="H52" s="49">
        <v>0</v>
      </c>
      <c r="I52" s="59">
        <v>40500</v>
      </c>
      <c r="J52" s="59">
        <v>30200</v>
      </c>
      <c r="K52" s="59">
        <v>7000</v>
      </c>
      <c r="L52" s="50">
        <f>I52-J52-K52</f>
        <v>3300</v>
      </c>
      <c r="M52" s="50">
        <f>G52-H52-I52</f>
        <v>4500</v>
      </c>
      <c r="N52" s="50">
        <f t="shared" ref="N52" si="28">L52+M52</f>
        <v>7800</v>
      </c>
      <c r="O52" s="50">
        <f>N52</f>
        <v>7800</v>
      </c>
      <c r="P52" s="290">
        <f>O52</f>
        <v>7800</v>
      </c>
      <c r="Q52" s="290">
        <v>4500</v>
      </c>
      <c r="R52" s="290">
        <v>0</v>
      </c>
      <c r="S52" s="290">
        <v>0</v>
      </c>
      <c r="T52" s="290">
        <f t="shared" si="9"/>
        <v>7800</v>
      </c>
      <c r="U52" s="290">
        <v>7800</v>
      </c>
      <c r="V52" s="290"/>
      <c r="W52" s="290">
        <f t="shared" si="14"/>
        <v>0</v>
      </c>
      <c r="X52" s="293"/>
      <c r="Y52" s="291">
        <f>P52-U52</f>
        <v>0</v>
      </c>
      <c r="Z52" s="141"/>
      <c r="AA52" s="50"/>
    </row>
    <row r="53" spans="1:27" s="66" customFormat="1" ht="14.25">
      <c r="A53" s="274" t="s">
        <v>188</v>
      </c>
      <c r="B53" s="108" t="s">
        <v>189</v>
      </c>
      <c r="C53" s="56"/>
      <c r="D53" s="47"/>
      <c r="E53" s="57"/>
      <c r="F53" s="37" t="e">
        <f>#REF!+#REF!</f>
        <v>#REF!</v>
      </c>
      <c r="G53" s="37" t="e">
        <f>#REF!+#REF!</f>
        <v>#REF!</v>
      </c>
      <c r="H53" s="37" t="e">
        <f>#REF!+#REF!</f>
        <v>#REF!</v>
      </c>
      <c r="I53" s="37" t="e">
        <f>#REF!+#REF!</f>
        <v>#REF!</v>
      </c>
      <c r="J53" s="37" t="e">
        <f>#REF!+#REF!</f>
        <v>#REF!</v>
      </c>
      <c r="K53" s="37" t="e">
        <f>#REF!+#REF!</f>
        <v>#REF!</v>
      </c>
      <c r="L53" s="37" t="e">
        <f>#REF!+#REF!</f>
        <v>#REF!</v>
      </c>
      <c r="M53" s="37" t="e">
        <f>#REF!+#REF!</f>
        <v>#REF!</v>
      </c>
      <c r="N53" s="37" t="e">
        <f>#REF!+#REF!</f>
        <v>#REF!</v>
      </c>
      <c r="O53" s="37" t="e">
        <f>#REF!+#REF!</f>
        <v>#REF!</v>
      </c>
      <c r="P53" s="271">
        <f>SUM(P54:P55)</f>
        <v>42166</v>
      </c>
      <c r="Q53" s="271">
        <f t="shared" ref="Q53:X53" si="29">SUM(Q54:Q55)</f>
        <v>0</v>
      </c>
      <c r="R53" s="271">
        <f t="shared" si="29"/>
        <v>0</v>
      </c>
      <c r="S53" s="271">
        <f t="shared" si="29"/>
        <v>0</v>
      </c>
      <c r="T53" s="271">
        <f t="shared" si="29"/>
        <v>42166</v>
      </c>
      <c r="U53" s="271">
        <f t="shared" si="29"/>
        <v>42166</v>
      </c>
      <c r="V53" s="271">
        <f t="shared" si="29"/>
        <v>0</v>
      </c>
      <c r="W53" s="271">
        <f t="shared" si="29"/>
        <v>0</v>
      </c>
      <c r="X53" s="271">
        <f t="shared" si="29"/>
        <v>0</v>
      </c>
      <c r="Y53" s="291">
        <f>P53-U53</f>
        <v>0</v>
      </c>
      <c r="Z53" s="141"/>
      <c r="AA53" s="37" t="e">
        <f>#REF!+#REF!</f>
        <v>#REF!</v>
      </c>
    </row>
    <row r="54" spans="1:27" s="21" customFormat="1" ht="33.75">
      <c r="A54" s="277" t="s">
        <v>96</v>
      </c>
      <c r="B54" s="278" t="s">
        <v>191</v>
      </c>
      <c r="C54" s="47" t="s">
        <v>192</v>
      </c>
      <c r="D54" s="47" t="s">
        <v>60</v>
      </c>
      <c r="E54" s="48" t="s">
        <v>193</v>
      </c>
      <c r="F54" s="49">
        <v>80000</v>
      </c>
      <c r="G54" s="49">
        <v>80000</v>
      </c>
      <c r="H54" s="49">
        <v>0</v>
      </c>
      <c r="I54" s="59">
        <v>56049</v>
      </c>
      <c r="J54" s="59">
        <v>32340</v>
      </c>
      <c r="K54" s="59">
        <v>17500</v>
      </c>
      <c r="L54" s="50">
        <f>I54-J54-K54</f>
        <v>6209</v>
      </c>
      <c r="M54" s="50">
        <f>G54-H54-I54</f>
        <v>23951</v>
      </c>
      <c r="N54" s="50">
        <f t="shared" ref="N54" si="30">L54+M54</f>
        <v>30160</v>
      </c>
      <c r="O54" s="50">
        <f>N54</f>
        <v>30160</v>
      </c>
      <c r="P54" s="290">
        <f>O54</f>
        <v>30160</v>
      </c>
      <c r="Q54" s="290"/>
      <c r="R54" s="290">
        <v>0</v>
      </c>
      <c r="S54" s="290">
        <v>0</v>
      </c>
      <c r="T54" s="290">
        <f t="shared" si="9"/>
        <v>30160</v>
      </c>
      <c r="U54" s="290">
        <v>30160</v>
      </c>
      <c r="V54" s="290"/>
      <c r="W54" s="290">
        <f t="shared" si="14"/>
        <v>0</v>
      </c>
      <c r="X54" s="293"/>
      <c r="Y54" s="291">
        <f>P54-U54</f>
        <v>0</v>
      </c>
      <c r="Z54" s="141"/>
      <c r="AA54" s="50"/>
    </row>
    <row r="55" spans="1:27" s="21" customFormat="1" ht="27" customHeight="1">
      <c r="A55" s="277">
        <v>2</v>
      </c>
      <c r="B55" s="278" t="s">
        <v>195</v>
      </c>
      <c r="C55" s="47" t="s">
        <v>119</v>
      </c>
      <c r="D55" s="47" t="s">
        <v>60</v>
      </c>
      <c r="E55" s="48" t="s">
        <v>487</v>
      </c>
      <c r="F55" s="49">
        <v>80000</v>
      </c>
      <c r="G55" s="49">
        <v>80000</v>
      </c>
      <c r="H55" s="49">
        <v>0</v>
      </c>
      <c r="I55" s="59">
        <v>72000</v>
      </c>
      <c r="J55" s="59">
        <v>46194</v>
      </c>
      <c r="K55" s="59">
        <v>13800</v>
      </c>
      <c r="L55" s="50">
        <f>I55-J55-K55</f>
        <v>12006</v>
      </c>
      <c r="M55" s="50">
        <f>G55-H55-I55</f>
        <v>8000</v>
      </c>
      <c r="N55" s="50">
        <f t="shared" ref="N55" si="31">L55+M55</f>
        <v>20006</v>
      </c>
      <c r="O55" s="50">
        <v>12006</v>
      </c>
      <c r="P55" s="290">
        <f>O55</f>
        <v>12006</v>
      </c>
      <c r="Q55" s="290"/>
      <c r="R55" s="290">
        <v>0</v>
      </c>
      <c r="S55" s="290">
        <v>0</v>
      </c>
      <c r="T55" s="290">
        <f t="shared" si="9"/>
        <v>12006</v>
      </c>
      <c r="U55" s="290">
        <v>12006</v>
      </c>
      <c r="V55" s="290"/>
      <c r="W55" s="290">
        <f t="shared" si="14"/>
        <v>0</v>
      </c>
      <c r="X55" s="293"/>
      <c r="Y55" s="291">
        <f>P55-U55</f>
        <v>0</v>
      </c>
      <c r="Z55" s="141"/>
      <c r="AA55" s="50"/>
    </row>
    <row r="56" spans="1:27" s="66" customFormat="1" ht="21.75" customHeight="1">
      <c r="A56" s="274" t="s">
        <v>196</v>
      </c>
      <c r="B56" s="280" t="s">
        <v>197</v>
      </c>
      <c r="C56" s="56"/>
      <c r="D56" s="47"/>
      <c r="E56" s="57"/>
      <c r="F56" s="37">
        <f>F57</f>
        <v>887000</v>
      </c>
      <c r="G56" s="37">
        <f t="shared" ref="G56:AA56" si="32">G57</f>
        <v>753950</v>
      </c>
      <c r="H56" s="37">
        <f t="shared" si="32"/>
        <v>15066</v>
      </c>
      <c r="I56" s="37">
        <f t="shared" si="32"/>
        <v>123900</v>
      </c>
      <c r="J56" s="37">
        <f t="shared" si="32"/>
        <v>86000</v>
      </c>
      <c r="K56" s="37">
        <f t="shared" si="32"/>
        <v>16932</v>
      </c>
      <c r="L56" s="37">
        <f t="shared" si="32"/>
        <v>20968</v>
      </c>
      <c r="M56" s="37">
        <f t="shared" si="32"/>
        <v>554984</v>
      </c>
      <c r="N56" s="37">
        <f t="shared" si="32"/>
        <v>405952</v>
      </c>
      <c r="O56" s="37">
        <f t="shared" si="32"/>
        <v>405952</v>
      </c>
      <c r="P56" s="271">
        <f t="shared" si="32"/>
        <v>405952</v>
      </c>
      <c r="Q56" s="271">
        <f t="shared" si="32"/>
        <v>0</v>
      </c>
      <c r="R56" s="271">
        <f t="shared" si="32"/>
        <v>0</v>
      </c>
      <c r="S56" s="271">
        <f t="shared" si="32"/>
        <v>0</v>
      </c>
      <c r="T56" s="271">
        <f t="shared" si="32"/>
        <v>20968</v>
      </c>
      <c r="U56" s="271">
        <f t="shared" si="32"/>
        <v>20968</v>
      </c>
      <c r="V56" s="271">
        <f t="shared" si="32"/>
        <v>0</v>
      </c>
      <c r="W56" s="271">
        <f t="shared" si="32"/>
        <v>384984</v>
      </c>
      <c r="X56" s="271">
        <f t="shared" si="32"/>
        <v>384984</v>
      </c>
      <c r="Y56" s="271">
        <f t="shared" si="32"/>
        <v>0</v>
      </c>
      <c r="Z56" s="141"/>
      <c r="AA56" s="37">
        <f t="shared" si="32"/>
        <v>0</v>
      </c>
    </row>
    <row r="57" spans="1:27" s="21" customFormat="1" ht="45.75" customHeight="1">
      <c r="A57" s="277">
        <v>1</v>
      </c>
      <c r="B57" s="278" t="s">
        <v>198</v>
      </c>
      <c r="C57" s="47" t="s">
        <v>199</v>
      </c>
      <c r="D57" s="47" t="s">
        <v>60</v>
      </c>
      <c r="E57" s="48" t="s">
        <v>200</v>
      </c>
      <c r="F57" s="49">
        <v>887000</v>
      </c>
      <c r="G57" s="49">
        <v>753950</v>
      </c>
      <c r="H57" s="49">
        <v>15066</v>
      </c>
      <c r="I57" s="59">
        <v>123900</v>
      </c>
      <c r="J57" s="59">
        <v>86000</v>
      </c>
      <c r="K57" s="59">
        <v>16932</v>
      </c>
      <c r="L57" s="50">
        <f t="shared" ref="L57" si="33">I57-J57-K57</f>
        <v>20968</v>
      </c>
      <c r="M57" s="50">
        <f>G57-I57-H57-60000</f>
        <v>554984</v>
      </c>
      <c r="N57" s="50">
        <f>M57+L57-170000</f>
        <v>405952</v>
      </c>
      <c r="O57" s="50">
        <f>N57</f>
        <v>405952</v>
      </c>
      <c r="P57" s="290">
        <f>O57</f>
        <v>405952</v>
      </c>
      <c r="Q57" s="290"/>
      <c r="R57" s="290">
        <v>0</v>
      </c>
      <c r="S57" s="290">
        <v>0</v>
      </c>
      <c r="T57" s="290">
        <f t="shared" si="9"/>
        <v>20968</v>
      </c>
      <c r="U57" s="290">
        <v>20968</v>
      </c>
      <c r="V57" s="290"/>
      <c r="W57" s="290">
        <f>X57-Y57</f>
        <v>384984</v>
      </c>
      <c r="X57" s="292">
        <f>P57-U57</f>
        <v>384984</v>
      </c>
      <c r="Y57" s="291"/>
      <c r="Z57" s="82" t="s">
        <v>592</v>
      </c>
      <c r="AA57" s="50"/>
    </row>
    <row r="58" spans="1:27" s="66" customFormat="1" ht="42.75">
      <c r="A58" s="274" t="s">
        <v>67</v>
      </c>
      <c r="B58" s="281" t="s">
        <v>202</v>
      </c>
      <c r="C58" s="56"/>
      <c r="D58" s="47"/>
      <c r="E58" s="56"/>
      <c r="F58" s="37">
        <f t="shared" ref="F58:P58" si="34">SUM(F59:F65)</f>
        <v>70777</v>
      </c>
      <c r="G58" s="37">
        <f t="shared" si="34"/>
        <v>62000</v>
      </c>
      <c r="H58" s="37">
        <f t="shared" si="34"/>
        <v>0</v>
      </c>
      <c r="I58" s="37">
        <f t="shared" si="34"/>
        <v>62000</v>
      </c>
      <c r="J58" s="37">
        <f t="shared" si="34"/>
        <v>34366</v>
      </c>
      <c r="K58" s="37">
        <f t="shared" si="34"/>
        <v>17436</v>
      </c>
      <c r="L58" s="37">
        <f t="shared" si="34"/>
        <v>10198</v>
      </c>
      <c r="M58" s="37">
        <f t="shared" si="34"/>
        <v>0</v>
      </c>
      <c r="N58" s="37">
        <f t="shared" si="34"/>
        <v>10198</v>
      </c>
      <c r="O58" s="37">
        <f t="shared" si="34"/>
        <v>10112</v>
      </c>
      <c r="P58" s="271">
        <f t="shared" si="34"/>
        <v>1490</v>
      </c>
      <c r="Q58" s="271">
        <f t="shared" ref="Q58:Y58" si="35">SUM(Q59:Q65)</f>
        <v>0</v>
      </c>
      <c r="R58" s="271">
        <f t="shared" si="35"/>
        <v>0</v>
      </c>
      <c r="S58" s="271">
        <f t="shared" si="35"/>
        <v>0</v>
      </c>
      <c r="T58" s="271">
        <f t="shared" si="35"/>
        <v>10198</v>
      </c>
      <c r="U58" s="271">
        <f t="shared" si="35"/>
        <v>10042</v>
      </c>
      <c r="V58" s="271">
        <f t="shared" si="35"/>
        <v>156</v>
      </c>
      <c r="W58" s="271">
        <f t="shared" si="35"/>
        <v>-8552</v>
      </c>
      <c r="X58" s="271">
        <f t="shared" si="35"/>
        <v>0</v>
      </c>
      <c r="Y58" s="271">
        <f t="shared" si="35"/>
        <v>8552</v>
      </c>
      <c r="Z58" s="271">
        <f t="shared" ref="Z58" si="36">SUM(Z59:Z65)</f>
        <v>0</v>
      </c>
      <c r="AA58" s="37">
        <f>SUM(AA59:AA65)</f>
        <v>0</v>
      </c>
    </row>
    <row r="59" spans="1:27" s="66" customFormat="1" ht="25.5" customHeight="1">
      <c r="A59" s="277">
        <v>1</v>
      </c>
      <c r="B59" s="282" t="s">
        <v>209</v>
      </c>
      <c r="C59" s="81" t="s">
        <v>210</v>
      </c>
      <c r="D59" s="47" t="s">
        <v>168</v>
      </c>
      <c r="E59" s="54" t="s">
        <v>211</v>
      </c>
      <c r="F59" s="83">
        <v>11140</v>
      </c>
      <c r="G59" s="83">
        <v>10000</v>
      </c>
      <c r="H59" s="49">
        <v>0</v>
      </c>
      <c r="I59" s="49">
        <v>10000</v>
      </c>
      <c r="J59" s="49">
        <v>2891</v>
      </c>
      <c r="K59" s="49">
        <v>6860</v>
      </c>
      <c r="L59" s="50">
        <f>I59-J59-K59</f>
        <v>249</v>
      </c>
      <c r="M59" s="50">
        <f>G59-H59-I59</f>
        <v>0</v>
      </c>
      <c r="N59" s="50">
        <f t="shared" ref="N59:N60" si="37">L59+M59</f>
        <v>249</v>
      </c>
      <c r="O59" s="50">
        <v>163</v>
      </c>
      <c r="P59" s="290">
        <f t="shared" ref="O59:P67" si="38">O59</f>
        <v>163</v>
      </c>
      <c r="Q59" s="290"/>
      <c r="R59" s="290"/>
      <c r="S59" s="290">
        <v>0</v>
      </c>
      <c r="T59" s="290">
        <f t="shared" si="9"/>
        <v>249</v>
      </c>
      <c r="U59" s="290">
        <v>249</v>
      </c>
      <c r="V59" s="290"/>
      <c r="W59" s="290">
        <f>X59-Y59</f>
        <v>-86</v>
      </c>
      <c r="X59" s="291"/>
      <c r="Y59" s="290">
        <f>U59-P59</f>
        <v>86</v>
      </c>
      <c r="Z59" s="141" t="s">
        <v>583</v>
      </c>
      <c r="AA59" s="50"/>
    </row>
    <row r="60" spans="1:27" s="21" customFormat="1" ht="15" customHeight="1">
      <c r="A60" s="277">
        <v>2</v>
      </c>
      <c r="B60" s="278" t="s">
        <v>212</v>
      </c>
      <c r="C60" s="47" t="s">
        <v>213</v>
      </c>
      <c r="D60" s="47" t="s">
        <v>168</v>
      </c>
      <c r="E60" s="48" t="s">
        <v>214</v>
      </c>
      <c r="F60" s="49">
        <v>9000</v>
      </c>
      <c r="G60" s="49">
        <v>9000</v>
      </c>
      <c r="H60" s="49">
        <v>0</v>
      </c>
      <c r="I60" s="59">
        <v>9000</v>
      </c>
      <c r="J60" s="59"/>
      <c r="K60" s="59">
        <v>8000</v>
      </c>
      <c r="L60" s="50">
        <f>I60-J60-K60</f>
        <v>1000</v>
      </c>
      <c r="M60" s="50">
        <f>G60-H60-I60</f>
        <v>0</v>
      </c>
      <c r="N60" s="50">
        <f t="shared" si="37"/>
        <v>1000</v>
      </c>
      <c r="O60" s="50">
        <f t="shared" si="38"/>
        <v>1000</v>
      </c>
      <c r="P60" s="290">
        <f t="shared" si="38"/>
        <v>1000</v>
      </c>
      <c r="Q60" s="290"/>
      <c r="R60" s="290"/>
      <c r="S60" s="290">
        <v>0</v>
      </c>
      <c r="T60" s="290">
        <f t="shared" si="9"/>
        <v>1000</v>
      </c>
      <c r="U60" s="290">
        <v>1000</v>
      </c>
      <c r="V60" s="290"/>
      <c r="W60" s="290">
        <f t="shared" si="14"/>
        <v>0</v>
      </c>
      <c r="X60" s="293"/>
      <c r="Y60" s="291">
        <f>P60-U60</f>
        <v>0</v>
      </c>
      <c r="Z60" s="141"/>
      <c r="AA60" s="50"/>
    </row>
    <row r="61" spans="1:27" s="66" customFormat="1" ht="25.5" customHeight="1">
      <c r="A61" s="277">
        <v>3</v>
      </c>
      <c r="B61" s="282" t="s">
        <v>203</v>
      </c>
      <c r="C61" s="81" t="s">
        <v>89</v>
      </c>
      <c r="D61" s="47" t="s">
        <v>168</v>
      </c>
      <c r="E61" s="54" t="s">
        <v>204</v>
      </c>
      <c r="F61" s="83">
        <v>9620</v>
      </c>
      <c r="G61" s="83">
        <v>8000</v>
      </c>
      <c r="H61" s="49">
        <v>0</v>
      </c>
      <c r="I61" s="49">
        <v>8000</v>
      </c>
      <c r="J61" s="49"/>
      <c r="K61" s="49"/>
      <c r="L61" s="50">
        <f t="shared" ref="L61:L65" si="39">I61-J61-K61</f>
        <v>8000</v>
      </c>
      <c r="M61" s="50">
        <f>G61-I61-H61</f>
        <v>0</v>
      </c>
      <c r="N61" s="50">
        <f t="shared" ref="N61:N65" si="40">M61+L61</f>
        <v>8000</v>
      </c>
      <c r="O61" s="50">
        <f t="shared" si="38"/>
        <v>8000</v>
      </c>
      <c r="P61" s="290"/>
      <c r="Q61" s="290">
        <v>0</v>
      </c>
      <c r="R61" s="290"/>
      <c r="S61" s="290">
        <v>0</v>
      </c>
      <c r="T61" s="290">
        <f t="shared" si="9"/>
        <v>8000</v>
      </c>
      <c r="U61" s="290">
        <v>8000</v>
      </c>
      <c r="V61" s="290"/>
      <c r="W61" s="290">
        <f>X61-Y61</f>
        <v>-8000</v>
      </c>
      <c r="X61" s="291"/>
      <c r="Y61" s="290">
        <f>U61-P61</f>
        <v>8000</v>
      </c>
      <c r="Z61" s="141" t="s">
        <v>585</v>
      </c>
      <c r="AA61" s="50"/>
    </row>
    <row r="62" spans="1:27" s="66" customFormat="1" ht="27" customHeight="1">
      <c r="A62" s="277">
        <v>4</v>
      </c>
      <c r="B62" s="282" t="s">
        <v>205</v>
      </c>
      <c r="C62" s="81" t="s">
        <v>206</v>
      </c>
      <c r="D62" s="47" t="s">
        <v>168</v>
      </c>
      <c r="E62" s="191" t="s">
        <v>488</v>
      </c>
      <c r="F62" s="83">
        <v>12837</v>
      </c>
      <c r="G62" s="83">
        <v>10000</v>
      </c>
      <c r="H62" s="49">
        <v>0</v>
      </c>
      <c r="I62" s="49">
        <v>10000</v>
      </c>
      <c r="J62" s="49">
        <v>7245</v>
      </c>
      <c r="K62" s="49">
        <v>2576</v>
      </c>
      <c r="L62" s="50">
        <f t="shared" si="39"/>
        <v>179</v>
      </c>
      <c r="M62" s="50">
        <f>G62-I62-H62</f>
        <v>0</v>
      </c>
      <c r="N62" s="50">
        <f t="shared" si="40"/>
        <v>179</v>
      </c>
      <c r="O62" s="50">
        <f t="shared" si="38"/>
        <v>179</v>
      </c>
      <c r="P62" s="290"/>
      <c r="Q62" s="290"/>
      <c r="R62" s="290"/>
      <c r="S62" s="290">
        <v>0</v>
      </c>
      <c r="T62" s="290">
        <f t="shared" si="9"/>
        <v>179</v>
      </c>
      <c r="U62" s="290">
        <v>179</v>
      </c>
      <c r="V62" s="290"/>
      <c r="W62" s="290">
        <f>X62-Y62</f>
        <v>-179</v>
      </c>
      <c r="X62" s="291"/>
      <c r="Y62" s="290">
        <f>U62-P62</f>
        <v>179</v>
      </c>
      <c r="Z62" s="141" t="s">
        <v>583</v>
      </c>
      <c r="AA62" s="50"/>
    </row>
    <row r="63" spans="1:27" s="66" customFormat="1" ht="24.75" customHeight="1">
      <c r="A63" s="277">
        <v>5</v>
      </c>
      <c r="B63" s="282" t="s">
        <v>207</v>
      </c>
      <c r="C63" s="81" t="s">
        <v>208</v>
      </c>
      <c r="D63" s="47" t="s">
        <v>168</v>
      </c>
      <c r="E63" s="191" t="s">
        <v>489</v>
      </c>
      <c r="F63" s="83">
        <v>8680</v>
      </c>
      <c r="G63" s="83">
        <v>8000</v>
      </c>
      <c r="H63" s="49">
        <v>0</v>
      </c>
      <c r="I63" s="49">
        <v>8000</v>
      </c>
      <c r="J63" s="49">
        <v>7963</v>
      </c>
      <c r="K63" s="49"/>
      <c r="L63" s="50">
        <f t="shared" si="39"/>
        <v>37</v>
      </c>
      <c r="M63" s="50">
        <f>G63-I63-H63</f>
        <v>0</v>
      </c>
      <c r="N63" s="50">
        <f t="shared" si="40"/>
        <v>37</v>
      </c>
      <c r="O63" s="50">
        <f t="shared" si="38"/>
        <v>37</v>
      </c>
      <c r="P63" s="290"/>
      <c r="Q63" s="290"/>
      <c r="R63" s="290"/>
      <c r="S63" s="290">
        <v>0</v>
      </c>
      <c r="T63" s="290">
        <f t="shared" si="9"/>
        <v>37</v>
      </c>
      <c r="U63" s="290">
        <v>37</v>
      </c>
      <c r="V63" s="290"/>
      <c r="W63" s="290">
        <f>X63-Y63</f>
        <v>-37</v>
      </c>
      <c r="X63" s="291"/>
      <c r="Y63" s="290">
        <f>U63-P63</f>
        <v>37</v>
      </c>
      <c r="Z63" s="141" t="s">
        <v>583</v>
      </c>
      <c r="AA63" s="50"/>
    </row>
    <row r="64" spans="1:27" s="66" customFormat="1" ht="22.5" customHeight="1">
      <c r="A64" s="277">
        <v>6</v>
      </c>
      <c r="B64" s="282" t="s">
        <v>215</v>
      </c>
      <c r="C64" s="81" t="s">
        <v>216</v>
      </c>
      <c r="D64" s="47" t="s">
        <v>168</v>
      </c>
      <c r="E64" s="54" t="s">
        <v>490</v>
      </c>
      <c r="F64" s="83">
        <v>7500</v>
      </c>
      <c r="G64" s="83">
        <v>7000</v>
      </c>
      <c r="H64" s="49">
        <v>0</v>
      </c>
      <c r="I64" s="49">
        <v>7000</v>
      </c>
      <c r="J64" s="49">
        <v>6594</v>
      </c>
      <c r="K64" s="49"/>
      <c r="L64" s="50">
        <f t="shared" si="39"/>
        <v>406</v>
      </c>
      <c r="M64" s="50">
        <f>G64-I64</f>
        <v>0</v>
      </c>
      <c r="N64" s="50">
        <f t="shared" si="40"/>
        <v>406</v>
      </c>
      <c r="O64" s="50">
        <f t="shared" si="38"/>
        <v>406</v>
      </c>
      <c r="P64" s="290"/>
      <c r="Q64" s="290"/>
      <c r="R64" s="290"/>
      <c r="S64" s="290">
        <v>0</v>
      </c>
      <c r="T64" s="290">
        <f>U64+V64</f>
        <v>406</v>
      </c>
      <c r="U64" s="290">
        <v>250</v>
      </c>
      <c r="V64" s="290">
        <v>156</v>
      </c>
      <c r="W64" s="290">
        <f>X64-Y64</f>
        <v>-250</v>
      </c>
      <c r="X64" s="291"/>
      <c r="Y64" s="290">
        <f>U64-P64</f>
        <v>250</v>
      </c>
      <c r="Z64" s="141" t="s">
        <v>583</v>
      </c>
      <c r="AA64" s="50"/>
    </row>
    <row r="65" spans="1:27" s="66" customFormat="1" ht="33" customHeight="1">
      <c r="A65" s="277">
        <v>7</v>
      </c>
      <c r="B65" s="282" t="s">
        <v>217</v>
      </c>
      <c r="C65" s="81" t="s">
        <v>129</v>
      </c>
      <c r="D65" s="47" t="s">
        <v>168</v>
      </c>
      <c r="E65" s="54" t="s">
        <v>218</v>
      </c>
      <c r="F65" s="83">
        <v>12000</v>
      </c>
      <c r="G65" s="83">
        <v>10000</v>
      </c>
      <c r="H65" s="49">
        <v>0</v>
      </c>
      <c r="I65" s="49">
        <v>10000</v>
      </c>
      <c r="J65" s="49">
        <v>9673</v>
      </c>
      <c r="K65" s="49"/>
      <c r="L65" s="50">
        <f t="shared" si="39"/>
        <v>327</v>
      </c>
      <c r="M65" s="50">
        <f>G65-I65</f>
        <v>0</v>
      </c>
      <c r="N65" s="50">
        <f t="shared" si="40"/>
        <v>327</v>
      </c>
      <c r="O65" s="50">
        <f t="shared" si="38"/>
        <v>327</v>
      </c>
      <c r="P65" s="290">
        <f t="shared" si="38"/>
        <v>327</v>
      </c>
      <c r="Q65" s="290"/>
      <c r="R65" s="290"/>
      <c r="S65" s="290">
        <v>0</v>
      </c>
      <c r="T65" s="290">
        <f t="shared" si="9"/>
        <v>327</v>
      </c>
      <c r="U65" s="290">
        <v>327</v>
      </c>
      <c r="V65" s="290"/>
      <c r="W65" s="290">
        <f t="shared" si="14"/>
        <v>0</v>
      </c>
      <c r="X65" s="291"/>
      <c r="Y65" s="291">
        <f>P65-U65</f>
        <v>0</v>
      </c>
      <c r="Z65" s="141"/>
      <c r="AA65" s="50"/>
    </row>
    <row r="66" spans="1:27" s="66" customFormat="1" ht="28.5">
      <c r="A66" s="274" t="s">
        <v>72</v>
      </c>
      <c r="B66" s="280" t="s">
        <v>548</v>
      </c>
      <c r="C66" s="56"/>
      <c r="D66" s="47"/>
      <c r="E66" s="57"/>
      <c r="F66" s="37">
        <f>F67</f>
        <v>126000</v>
      </c>
      <c r="G66" s="37">
        <f t="shared" ref="G66:O66" si="41">G67</f>
        <v>126000</v>
      </c>
      <c r="H66" s="37">
        <f t="shared" si="41"/>
        <v>0</v>
      </c>
      <c r="I66" s="37">
        <f t="shared" si="41"/>
        <v>40000</v>
      </c>
      <c r="J66" s="37">
        <f t="shared" si="41"/>
        <v>0</v>
      </c>
      <c r="K66" s="37">
        <f t="shared" si="41"/>
        <v>10000</v>
      </c>
      <c r="L66" s="37">
        <f t="shared" si="41"/>
        <v>30000</v>
      </c>
      <c r="M66" s="37">
        <f t="shared" si="41"/>
        <v>86000</v>
      </c>
      <c r="N66" s="37">
        <f t="shared" si="41"/>
        <v>86000</v>
      </c>
      <c r="O66" s="37">
        <f t="shared" si="41"/>
        <v>86000</v>
      </c>
      <c r="P66" s="271">
        <f t="shared" ref="P66" si="42">P67</f>
        <v>96000</v>
      </c>
      <c r="Q66" s="271">
        <f t="shared" ref="Q66" si="43">Q67</f>
        <v>0</v>
      </c>
      <c r="R66" s="271">
        <f t="shared" ref="R66" si="44">R67</f>
        <v>0</v>
      </c>
      <c r="S66" s="271">
        <f t="shared" ref="S66" si="45">S67</f>
        <v>0</v>
      </c>
      <c r="T66" s="271">
        <f t="shared" ref="T66" si="46">T67</f>
        <v>0</v>
      </c>
      <c r="U66" s="271">
        <f t="shared" ref="U66" si="47">U67</f>
        <v>0</v>
      </c>
      <c r="V66" s="271">
        <f t="shared" ref="V66" si="48">V67</f>
        <v>0</v>
      </c>
      <c r="W66" s="271">
        <f t="shared" ref="W66" si="49">W67</f>
        <v>96000</v>
      </c>
      <c r="X66" s="271">
        <f t="shared" ref="X66" si="50">X67</f>
        <v>96000</v>
      </c>
      <c r="Y66" s="271">
        <f t="shared" ref="Y66" si="51">Y67</f>
        <v>0</v>
      </c>
      <c r="Z66" s="271"/>
      <c r="AA66" s="37">
        <f t="shared" ref="AA66" si="52">AA67</f>
        <v>0</v>
      </c>
    </row>
    <row r="67" spans="1:27" s="21" customFormat="1" ht="38.25">
      <c r="A67" s="283">
        <v>1</v>
      </c>
      <c r="B67" s="284" t="s">
        <v>366</v>
      </c>
      <c r="C67" s="75" t="s">
        <v>89</v>
      </c>
      <c r="D67" s="76" t="s">
        <v>67</v>
      </c>
      <c r="E67" s="77"/>
      <c r="F67" s="78">
        <v>126000</v>
      </c>
      <c r="G67" s="78">
        <v>126000</v>
      </c>
      <c r="H67" s="49"/>
      <c r="I67" s="59">
        <v>40000</v>
      </c>
      <c r="J67" s="59"/>
      <c r="K67" s="59">
        <v>10000</v>
      </c>
      <c r="L67" s="50">
        <f>I67-J67-K67</f>
        <v>30000</v>
      </c>
      <c r="M67" s="50">
        <f>G67-H67-I67</f>
        <v>86000</v>
      </c>
      <c r="N67" s="50">
        <f>G67-I67</f>
        <v>86000</v>
      </c>
      <c r="O67" s="50">
        <f t="shared" si="38"/>
        <v>86000</v>
      </c>
      <c r="P67" s="290">
        <v>96000</v>
      </c>
      <c r="Q67" s="290"/>
      <c r="R67" s="290">
        <v>0</v>
      </c>
      <c r="S67" s="290"/>
      <c r="T67" s="290">
        <f t="shared" si="9"/>
        <v>0</v>
      </c>
      <c r="U67" s="290">
        <v>0</v>
      </c>
      <c r="V67" s="290"/>
      <c r="W67" s="290">
        <f>X67-Y67</f>
        <v>96000</v>
      </c>
      <c r="X67" s="290">
        <v>96000</v>
      </c>
      <c r="Y67" s="290"/>
      <c r="Z67" s="102" t="s">
        <v>586</v>
      </c>
      <c r="AA67" s="50"/>
    </row>
    <row r="68" spans="1:27" s="66" customFormat="1" ht="28.5">
      <c r="A68" s="274" t="s">
        <v>201</v>
      </c>
      <c r="B68" s="280" t="s">
        <v>68</v>
      </c>
      <c r="C68" s="56"/>
      <c r="D68" s="47"/>
      <c r="E68" s="57"/>
      <c r="F68" s="37">
        <f>F69</f>
        <v>21000</v>
      </c>
      <c r="G68" s="37">
        <f t="shared" ref="G68:AA68" si="53">G69</f>
        <v>20000</v>
      </c>
      <c r="H68" s="37">
        <f t="shared" si="53"/>
        <v>0</v>
      </c>
      <c r="I68" s="37">
        <f t="shared" si="53"/>
        <v>0</v>
      </c>
      <c r="J68" s="37">
        <f t="shared" si="53"/>
        <v>0</v>
      </c>
      <c r="K68" s="37">
        <f t="shared" si="53"/>
        <v>18000</v>
      </c>
      <c r="L68" s="37">
        <f t="shared" si="53"/>
        <v>0</v>
      </c>
      <c r="M68" s="37">
        <f t="shared" si="53"/>
        <v>2000</v>
      </c>
      <c r="N68" s="37">
        <f t="shared" si="53"/>
        <v>2000</v>
      </c>
      <c r="O68" s="37">
        <f t="shared" si="53"/>
        <v>2000</v>
      </c>
      <c r="P68" s="271">
        <f t="shared" si="53"/>
        <v>2000</v>
      </c>
      <c r="Q68" s="271">
        <f t="shared" si="53"/>
        <v>0</v>
      </c>
      <c r="R68" s="271">
        <f t="shared" si="53"/>
        <v>0</v>
      </c>
      <c r="S68" s="271">
        <f t="shared" si="53"/>
        <v>0</v>
      </c>
      <c r="T68" s="271">
        <f t="shared" si="53"/>
        <v>2000</v>
      </c>
      <c r="U68" s="271">
        <f t="shared" si="53"/>
        <v>2000</v>
      </c>
      <c r="V68" s="271"/>
      <c r="W68" s="271">
        <f t="shared" si="53"/>
        <v>0</v>
      </c>
      <c r="X68" s="271">
        <f t="shared" si="53"/>
        <v>0</v>
      </c>
      <c r="Y68" s="271">
        <f t="shared" si="53"/>
        <v>0</v>
      </c>
      <c r="Z68" s="271">
        <f t="shared" si="53"/>
        <v>0</v>
      </c>
      <c r="AA68" s="37">
        <f t="shared" si="53"/>
        <v>0</v>
      </c>
    </row>
    <row r="69" spans="1:27" s="132" customFormat="1" ht="51">
      <c r="A69" s="95" t="s">
        <v>96</v>
      </c>
      <c r="B69" s="96" t="s">
        <v>69</v>
      </c>
      <c r="C69" s="311" t="s">
        <v>70</v>
      </c>
      <c r="D69" s="312" t="s">
        <v>71</v>
      </c>
      <c r="E69" s="313"/>
      <c r="F69" s="314">
        <v>21000</v>
      </c>
      <c r="G69" s="314">
        <v>20000</v>
      </c>
      <c r="H69" s="292"/>
      <c r="I69" s="315"/>
      <c r="J69" s="315"/>
      <c r="K69" s="315">
        <v>18000</v>
      </c>
      <c r="L69" s="290"/>
      <c r="M69" s="290">
        <v>2000</v>
      </c>
      <c r="N69" s="290">
        <v>2000</v>
      </c>
      <c r="O69" s="290">
        <v>2000</v>
      </c>
      <c r="P69" s="290">
        <f>O69</f>
        <v>2000</v>
      </c>
      <c r="Q69" s="290"/>
      <c r="R69" s="290"/>
      <c r="S69" s="290"/>
      <c r="T69" s="290">
        <f t="shared" si="9"/>
        <v>2000</v>
      </c>
      <c r="U69" s="290">
        <v>2000</v>
      </c>
      <c r="V69" s="290"/>
      <c r="W69" s="290">
        <f t="shared" si="14"/>
        <v>0</v>
      </c>
      <c r="X69" s="291"/>
      <c r="Y69" s="290">
        <f>P69-U69</f>
        <v>0</v>
      </c>
      <c r="Z69" s="141"/>
      <c r="AA69" s="290"/>
    </row>
    <row r="70" spans="1:27" s="66" customFormat="1" ht="21.75" customHeight="1">
      <c r="A70" s="285" t="s">
        <v>547</v>
      </c>
      <c r="B70" s="280" t="s">
        <v>466</v>
      </c>
      <c r="C70" s="56"/>
      <c r="D70" s="47"/>
      <c r="E70" s="57"/>
      <c r="F70" s="37">
        <f>SUM(F71:F72)</f>
        <v>1636150</v>
      </c>
      <c r="G70" s="37">
        <f>SUM(G71:G72)</f>
        <v>844000</v>
      </c>
      <c r="H70" s="37">
        <f t="shared" ref="H70:Z70" si="54">SUM(H71:H72)</f>
        <v>0</v>
      </c>
      <c r="I70" s="37">
        <f t="shared" si="54"/>
        <v>844000</v>
      </c>
      <c r="J70" s="37">
        <f t="shared" si="54"/>
        <v>759600</v>
      </c>
      <c r="K70" s="37">
        <f t="shared" si="54"/>
        <v>0</v>
      </c>
      <c r="L70" s="37">
        <f t="shared" si="54"/>
        <v>84400</v>
      </c>
      <c r="M70" s="37">
        <f t="shared" si="54"/>
        <v>0</v>
      </c>
      <c r="N70" s="37">
        <f t="shared" si="54"/>
        <v>876550</v>
      </c>
      <c r="O70" s="37">
        <f t="shared" si="54"/>
        <v>70000</v>
      </c>
      <c r="P70" s="271">
        <f t="shared" si="54"/>
        <v>70000</v>
      </c>
      <c r="Q70" s="271">
        <f t="shared" si="54"/>
        <v>0</v>
      </c>
      <c r="R70" s="271">
        <f t="shared" si="54"/>
        <v>0</v>
      </c>
      <c r="S70" s="271">
        <f t="shared" si="54"/>
        <v>0</v>
      </c>
      <c r="T70" s="271">
        <f t="shared" si="54"/>
        <v>876550</v>
      </c>
      <c r="U70" s="271">
        <f t="shared" si="54"/>
        <v>876550</v>
      </c>
      <c r="V70" s="271"/>
      <c r="W70" s="271">
        <f t="shared" si="54"/>
        <v>-806550</v>
      </c>
      <c r="X70" s="271">
        <f t="shared" si="54"/>
        <v>0</v>
      </c>
      <c r="Y70" s="271">
        <f t="shared" si="54"/>
        <v>806550</v>
      </c>
      <c r="Z70" s="271">
        <f t="shared" si="54"/>
        <v>0</v>
      </c>
      <c r="AA70" s="37">
        <f t="shared" ref="AA70" si="55">SUM(AA71:AA72)</f>
        <v>0</v>
      </c>
    </row>
    <row r="71" spans="1:27" s="21" customFormat="1" ht="38.25">
      <c r="A71" s="283" t="s">
        <v>96</v>
      </c>
      <c r="B71" s="284" t="s">
        <v>73</v>
      </c>
      <c r="C71" s="75" t="s">
        <v>501</v>
      </c>
      <c r="D71" s="76" t="s">
        <v>500</v>
      </c>
      <c r="E71" s="77"/>
      <c r="F71" s="78">
        <v>144000</v>
      </c>
      <c r="G71" s="78">
        <v>144000</v>
      </c>
      <c r="H71" s="49"/>
      <c r="I71" s="59">
        <v>144000</v>
      </c>
      <c r="J71" s="59">
        <v>129600</v>
      </c>
      <c r="K71" s="59"/>
      <c r="L71" s="50">
        <f>I71-J71-K71</f>
        <v>14400</v>
      </c>
      <c r="M71" s="50">
        <f>G71-H71-I71</f>
        <v>0</v>
      </c>
      <c r="N71" s="50">
        <f t="shared" ref="N71" si="56">L71+M71</f>
        <v>14400</v>
      </c>
      <c r="O71" s="50"/>
      <c r="P71" s="290"/>
      <c r="Q71" s="290"/>
      <c r="R71" s="290"/>
      <c r="S71" s="290"/>
      <c r="T71" s="290">
        <f t="shared" si="9"/>
        <v>14400</v>
      </c>
      <c r="U71" s="290">
        <v>14400</v>
      </c>
      <c r="V71" s="290"/>
      <c r="W71" s="290">
        <f>X71-Y71</f>
        <v>-14400</v>
      </c>
      <c r="X71" s="291"/>
      <c r="Y71" s="290">
        <f>U71-P71</f>
        <v>14400</v>
      </c>
      <c r="Z71" s="82" t="s">
        <v>587</v>
      </c>
      <c r="AA71" s="50"/>
    </row>
    <row r="72" spans="1:27" s="21" customFormat="1" ht="33.75">
      <c r="A72" s="286">
        <v>2</v>
      </c>
      <c r="B72" s="287" t="s">
        <v>464</v>
      </c>
      <c r="C72" s="201" t="s">
        <v>59</v>
      </c>
      <c r="D72" s="202"/>
      <c r="E72" s="203" t="s">
        <v>465</v>
      </c>
      <c r="F72" s="204">
        <v>1492150</v>
      </c>
      <c r="G72" s="204">
        <v>700000</v>
      </c>
      <c r="H72" s="205"/>
      <c r="I72" s="206">
        <v>700000</v>
      </c>
      <c r="J72" s="206">
        <v>630000</v>
      </c>
      <c r="K72" s="206"/>
      <c r="L72" s="207">
        <f>I72-J72-K72</f>
        <v>70000</v>
      </c>
      <c r="M72" s="207">
        <f>G72-H72-I72</f>
        <v>0</v>
      </c>
      <c r="N72" s="207">
        <f>F72-J72</f>
        <v>862150</v>
      </c>
      <c r="O72" s="207">
        <v>70000</v>
      </c>
      <c r="P72" s="294">
        <v>70000</v>
      </c>
      <c r="Q72" s="294"/>
      <c r="R72" s="294"/>
      <c r="S72" s="294"/>
      <c r="T72" s="290">
        <f t="shared" si="9"/>
        <v>862150</v>
      </c>
      <c r="U72" s="294">
        <v>862150</v>
      </c>
      <c r="V72" s="294"/>
      <c r="W72" s="294">
        <f>X72-Y72</f>
        <v>-792150</v>
      </c>
      <c r="X72" s="295"/>
      <c r="Y72" s="294">
        <f>U72-P72</f>
        <v>792150</v>
      </c>
      <c r="Z72" s="160" t="s">
        <v>588</v>
      </c>
      <c r="AA72" s="207"/>
    </row>
    <row r="73" spans="1:27">
      <c r="A73" s="85"/>
      <c r="B73" s="85"/>
      <c r="C73" s="85"/>
      <c r="D73" s="85"/>
      <c r="E73" s="85"/>
      <c r="F73" s="85"/>
      <c r="G73" s="85"/>
      <c r="H73" s="85"/>
      <c r="I73" s="85"/>
      <c r="J73" s="85"/>
      <c r="K73" s="85"/>
      <c r="X73" s="85"/>
      <c r="Y73" s="85"/>
      <c r="Z73" s="93"/>
    </row>
    <row r="74" spans="1:27">
      <c r="A74" s="85"/>
      <c r="B74" s="85"/>
      <c r="C74" s="85"/>
      <c r="D74" s="85"/>
      <c r="E74" s="85"/>
      <c r="F74" s="85"/>
      <c r="G74" s="85"/>
      <c r="H74" s="85"/>
      <c r="I74" s="85"/>
      <c r="J74" s="85"/>
      <c r="K74" s="85"/>
      <c r="X74" s="85"/>
      <c r="Y74" s="85"/>
      <c r="Z74" s="93"/>
    </row>
    <row r="75" spans="1:27">
      <c r="A75" s="85"/>
      <c r="B75" s="85"/>
      <c r="C75" s="85"/>
      <c r="D75" s="85"/>
      <c r="E75" s="85"/>
      <c r="F75" s="85"/>
      <c r="G75" s="85"/>
      <c r="H75" s="85"/>
      <c r="I75" s="85"/>
      <c r="J75" s="85"/>
      <c r="K75" s="85"/>
      <c r="X75" s="85"/>
      <c r="Y75" s="85"/>
      <c r="Z75" s="93"/>
    </row>
    <row r="76" spans="1:27">
      <c r="A76" s="85"/>
      <c r="B76" s="85"/>
      <c r="C76" s="85"/>
      <c r="D76" s="85"/>
      <c r="E76" s="85"/>
      <c r="F76" s="85"/>
      <c r="G76" s="85"/>
      <c r="H76" s="85"/>
      <c r="I76" s="85"/>
      <c r="J76" s="85"/>
      <c r="K76" s="85"/>
      <c r="X76" s="85"/>
      <c r="Y76" s="85"/>
      <c r="Z76" s="93"/>
    </row>
    <row r="77" spans="1:27">
      <c r="A77" s="85"/>
      <c r="B77" s="85"/>
      <c r="C77" s="85"/>
      <c r="D77" s="85"/>
      <c r="E77" s="85"/>
      <c r="F77" s="85"/>
      <c r="G77" s="85"/>
      <c r="H77" s="85"/>
      <c r="I77" s="85"/>
      <c r="J77" s="85"/>
      <c r="K77" s="85"/>
      <c r="X77" s="85"/>
      <c r="Y77" s="85"/>
      <c r="Z77" s="93"/>
    </row>
    <row r="78" spans="1:27">
      <c r="A78" s="85"/>
      <c r="B78" s="85"/>
      <c r="C78" s="85"/>
      <c r="D78" s="85"/>
      <c r="E78" s="85"/>
      <c r="F78" s="85"/>
      <c r="G78" s="85"/>
      <c r="H78" s="85"/>
      <c r="I78" s="85"/>
      <c r="J78" s="85"/>
      <c r="K78" s="85"/>
      <c r="X78" s="85"/>
      <c r="Y78" s="85"/>
      <c r="Z78" s="93"/>
    </row>
    <row r="79" spans="1:27">
      <c r="A79" s="85"/>
      <c r="B79" s="85"/>
      <c r="C79" s="85"/>
      <c r="D79" s="85"/>
      <c r="E79" s="85"/>
      <c r="F79" s="85"/>
      <c r="G79" s="85"/>
      <c r="H79" s="85"/>
      <c r="I79" s="85"/>
      <c r="J79" s="85"/>
      <c r="K79" s="85"/>
      <c r="X79" s="85"/>
      <c r="Y79" s="85"/>
      <c r="Z79" s="93"/>
    </row>
    <row r="80" spans="1:27">
      <c r="A80" s="85"/>
      <c r="B80" s="85"/>
      <c r="C80" s="85"/>
      <c r="D80" s="85"/>
      <c r="E80" s="85"/>
      <c r="F80" s="85"/>
      <c r="G80" s="85"/>
      <c r="H80" s="85"/>
      <c r="I80" s="85"/>
      <c r="J80" s="85"/>
      <c r="K80" s="85"/>
      <c r="X80" s="85"/>
      <c r="Y80" s="85"/>
      <c r="Z80" s="93"/>
    </row>
    <row r="81" spans="1:26">
      <c r="A81" s="85"/>
      <c r="B81" s="85"/>
      <c r="C81" s="85"/>
      <c r="D81" s="85"/>
      <c r="E81" s="85"/>
      <c r="F81" s="85"/>
      <c r="G81" s="85"/>
      <c r="H81" s="85"/>
      <c r="I81" s="85"/>
      <c r="J81" s="85"/>
      <c r="K81" s="85"/>
      <c r="X81" s="85"/>
      <c r="Y81" s="85"/>
      <c r="Z81" s="93"/>
    </row>
    <row r="82" spans="1:26">
      <c r="A82" s="85"/>
      <c r="B82" s="85"/>
      <c r="C82" s="85"/>
      <c r="D82" s="85"/>
      <c r="E82" s="85"/>
      <c r="F82" s="85"/>
      <c r="G82" s="85"/>
      <c r="H82" s="85"/>
      <c r="I82" s="85"/>
      <c r="J82" s="85"/>
      <c r="K82" s="85"/>
      <c r="X82" s="85"/>
      <c r="Y82" s="85"/>
      <c r="Z82" s="93"/>
    </row>
    <row r="83" spans="1:26">
      <c r="A83" s="85"/>
      <c r="B83" s="85"/>
      <c r="C83" s="85"/>
      <c r="D83" s="85"/>
      <c r="E83" s="85"/>
      <c r="F83" s="85"/>
      <c r="G83" s="85"/>
      <c r="H83" s="85"/>
      <c r="I83" s="85"/>
      <c r="J83" s="85"/>
      <c r="K83" s="85"/>
      <c r="X83" s="85"/>
      <c r="Y83" s="85"/>
      <c r="Z83" s="93"/>
    </row>
    <row r="84" spans="1:26">
      <c r="A84" s="85"/>
      <c r="B84" s="85"/>
      <c r="C84" s="85"/>
      <c r="D84" s="85"/>
      <c r="E84" s="85"/>
      <c r="F84" s="85"/>
      <c r="G84" s="85"/>
      <c r="H84" s="85"/>
      <c r="I84" s="85"/>
      <c r="J84" s="85"/>
      <c r="K84" s="85"/>
      <c r="X84" s="85"/>
      <c r="Y84" s="85"/>
      <c r="Z84" s="93"/>
    </row>
    <row r="85" spans="1:26">
      <c r="A85" s="85"/>
      <c r="B85" s="85"/>
      <c r="C85" s="85"/>
      <c r="D85" s="85"/>
      <c r="E85" s="85"/>
      <c r="F85" s="85"/>
      <c r="G85" s="85"/>
      <c r="H85" s="85"/>
      <c r="I85" s="85"/>
      <c r="J85" s="85"/>
      <c r="K85" s="85"/>
      <c r="X85" s="85"/>
      <c r="Y85" s="85"/>
      <c r="Z85" s="93"/>
    </row>
    <row r="86" spans="1:26">
      <c r="A86" s="85"/>
      <c r="B86" s="85"/>
      <c r="C86" s="85"/>
      <c r="D86" s="85"/>
      <c r="E86" s="85"/>
      <c r="F86" s="85"/>
      <c r="G86" s="85"/>
      <c r="H86" s="85"/>
      <c r="I86" s="85"/>
      <c r="J86" s="85"/>
      <c r="K86" s="85"/>
      <c r="X86" s="85"/>
      <c r="Y86" s="85"/>
      <c r="Z86" s="93"/>
    </row>
    <row r="87" spans="1:26">
      <c r="A87" s="85"/>
      <c r="B87" s="85"/>
      <c r="C87" s="85"/>
      <c r="D87" s="85"/>
      <c r="E87" s="85"/>
      <c r="F87" s="85"/>
      <c r="G87" s="85"/>
      <c r="H87" s="85"/>
      <c r="I87" s="85"/>
      <c r="J87" s="85"/>
      <c r="K87" s="85"/>
      <c r="X87" s="85"/>
      <c r="Y87" s="85"/>
      <c r="Z87" s="93"/>
    </row>
    <row r="88" spans="1:26">
      <c r="A88" s="85"/>
      <c r="B88" s="85"/>
      <c r="C88" s="85"/>
      <c r="D88" s="85"/>
      <c r="E88" s="85"/>
      <c r="F88" s="85"/>
      <c r="G88" s="85"/>
      <c r="H88" s="85"/>
      <c r="I88" s="85"/>
      <c r="J88" s="85"/>
      <c r="K88" s="85"/>
      <c r="X88" s="85"/>
      <c r="Y88" s="85"/>
      <c r="Z88" s="93"/>
    </row>
    <row r="89" spans="1:26">
      <c r="A89" s="85"/>
      <c r="B89" s="85"/>
      <c r="C89" s="85"/>
      <c r="D89" s="85"/>
      <c r="E89" s="85"/>
      <c r="F89" s="85"/>
      <c r="G89" s="85"/>
      <c r="H89" s="85"/>
      <c r="I89" s="85"/>
      <c r="J89" s="85"/>
      <c r="K89" s="85"/>
      <c r="X89" s="85"/>
      <c r="Y89" s="85"/>
      <c r="Z89" s="93"/>
    </row>
    <row r="90" spans="1:26">
      <c r="A90" s="85"/>
      <c r="B90" s="85"/>
      <c r="C90" s="85"/>
      <c r="D90" s="85"/>
      <c r="E90" s="85"/>
      <c r="F90" s="85"/>
      <c r="G90" s="85"/>
      <c r="H90" s="85"/>
      <c r="I90" s="85"/>
      <c r="J90" s="85"/>
      <c r="K90" s="85"/>
      <c r="X90" s="85"/>
      <c r="Y90" s="85"/>
      <c r="Z90" s="93"/>
    </row>
    <row r="91" spans="1:26">
      <c r="A91" s="85"/>
      <c r="B91" s="85"/>
      <c r="C91" s="85"/>
      <c r="D91" s="85"/>
      <c r="E91" s="85"/>
      <c r="F91" s="85"/>
      <c r="G91" s="85"/>
      <c r="H91" s="85"/>
      <c r="I91" s="85"/>
      <c r="J91" s="85"/>
      <c r="K91" s="85"/>
      <c r="X91" s="85"/>
      <c r="Y91" s="85"/>
      <c r="Z91" s="93"/>
    </row>
    <row r="92" spans="1:26">
      <c r="A92" s="85"/>
      <c r="B92" s="85"/>
      <c r="C92" s="85"/>
      <c r="D92" s="85"/>
      <c r="E92" s="85"/>
      <c r="F92" s="85"/>
      <c r="G92" s="85"/>
      <c r="H92" s="85"/>
      <c r="I92" s="85"/>
      <c r="J92" s="85"/>
      <c r="K92" s="85"/>
      <c r="X92" s="85"/>
      <c r="Y92" s="85"/>
      <c r="Z92" s="93"/>
    </row>
    <row r="93" spans="1:26">
      <c r="A93" s="85"/>
      <c r="B93" s="85"/>
      <c r="C93" s="85"/>
      <c r="D93" s="85"/>
      <c r="E93" s="85"/>
      <c r="F93" s="85"/>
      <c r="G93" s="85"/>
      <c r="H93" s="85"/>
      <c r="I93" s="85"/>
      <c r="J93" s="85"/>
      <c r="K93" s="85"/>
      <c r="X93" s="85"/>
      <c r="Y93" s="85"/>
      <c r="Z93" s="93"/>
    </row>
    <row r="94" spans="1:26">
      <c r="A94" s="85"/>
      <c r="B94" s="85"/>
      <c r="C94" s="85"/>
      <c r="D94" s="85"/>
      <c r="E94" s="85"/>
      <c r="F94" s="85"/>
      <c r="G94" s="85"/>
      <c r="H94" s="85"/>
      <c r="I94" s="85"/>
      <c r="J94" s="85"/>
      <c r="K94" s="85"/>
      <c r="X94" s="85"/>
      <c r="Y94" s="85"/>
      <c r="Z94" s="93"/>
    </row>
    <row r="95" spans="1:26">
      <c r="A95" s="85"/>
      <c r="B95" s="85"/>
      <c r="C95" s="85"/>
      <c r="D95" s="85"/>
      <c r="E95" s="85"/>
      <c r="F95" s="85"/>
      <c r="G95" s="85"/>
      <c r="H95" s="85"/>
      <c r="I95" s="85"/>
      <c r="J95" s="85"/>
      <c r="K95" s="85"/>
      <c r="X95" s="85"/>
      <c r="Y95" s="85"/>
      <c r="Z95" s="93"/>
    </row>
    <row r="96" spans="1:26">
      <c r="A96" s="85"/>
      <c r="B96" s="85"/>
      <c r="C96" s="85"/>
      <c r="D96" s="85"/>
      <c r="E96" s="85"/>
      <c r="F96" s="85"/>
      <c r="G96" s="85"/>
      <c r="H96" s="85"/>
      <c r="I96" s="85"/>
      <c r="J96" s="85"/>
      <c r="K96" s="85"/>
      <c r="X96" s="85"/>
      <c r="Y96" s="85"/>
      <c r="Z96" s="93"/>
    </row>
    <row r="97" spans="1:26">
      <c r="A97" s="85"/>
      <c r="B97" s="85"/>
      <c r="C97" s="85"/>
      <c r="D97" s="85"/>
      <c r="E97" s="85"/>
      <c r="F97" s="85"/>
      <c r="G97" s="85"/>
      <c r="H97" s="85"/>
      <c r="I97" s="85"/>
      <c r="J97" s="85"/>
      <c r="K97" s="85"/>
      <c r="X97" s="85"/>
      <c r="Y97" s="85"/>
      <c r="Z97" s="93"/>
    </row>
    <row r="98" spans="1:26">
      <c r="A98" s="85"/>
      <c r="B98" s="85"/>
      <c r="C98" s="85"/>
      <c r="D98" s="85"/>
      <c r="E98" s="85"/>
      <c r="F98" s="85"/>
      <c r="G98" s="85"/>
      <c r="H98" s="85"/>
      <c r="I98" s="85"/>
      <c r="J98" s="85"/>
      <c r="K98" s="85"/>
      <c r="X98" s="85"/>
      <c r="Y98" s="85"/>
      <c r="Z98" s="93"/>
    </row>
    <row r="99" spans="1:26">
      <c r="A99" s="85"/>
      <c r="B99" s="85"/>
      <c r="C99" s="85"/>
      <c r="D99" s="85"/>
      <c r="E99" s="85"/>
      <c r="F99" s="85"/>
      <c r="G99" s="85"/>
      <c r="H99" s="85"/>
      <c r="I99" s="85"/>
      <c r="J99" s="85"/>
      <c r="K99" s="85"/>
      <c r="X99" s="85"/>
      <c r="Y99" s="85"/>
      <c r="Z99" s="93"/>
    </row>
    <row r="100" spans="1:26">
      <c r="A100" s="85"/>
      <c r="B100" s="85"/>
      <c r="C100" s="85"/>
      <c r="D100" s="85"/>
      <c r="E100" s="85"/>
      <c r="F100" s="85"/>
      <c r="G100" s="85"/>
      <c r="H100" s="85"/>
      <c r="I100" s="85"/>
      <c r="J100" s="85"/>
      <c r="K100" s="85"/>
      <c r="X100" s="85"/>
      <c r="Y100" s="85"/>
      <c r="Z100" s="93"/>
    </row>
    <row r="101" spans="1:26">
      <c r="A101" s="85"/>
      <c r="B101" s="85"/>
      <c r="C101" s="85"/>
      <c r="D101" s="85"/>
      <c r="E101" s="85"/>
      <c r="F101" s="85"/>
      <c r="G101" s="85"/>
      <c r="H101" s="85"/>
      <c r="I101" s="85"/>
      <c r="J101" s="85"/>
      <c r="K101" s="85"/>
      <c r="X101" s="85"/>
      <c r="Y101" s="85"/>
      <c r="Z101" s="93"/>
    </row>
    <row r="102" spans="1:26">
      <c r="A102" s="85"/>
      <c r="B102" s="85"/>
      <c r="C102" s="85"/>
      <c r="D102" s="85"/>
      <c r="E102" s="85"/>
      <c r="F102" s="85"/>
      <c r="G102" s="85"/>
      <c r="H102" s="85"/>
      <c r="I102" s="85"/>
      <c r="J102" s="85"/>
      <c r="K102" s="85"/>
      <c r="X102" s="85"/>
      <c r="Y102" s="85"/>
      <c r="Z102" s="93"/>
    </row>
    <row r="103" spans="1:26">
      <c r="A103" s="85"/>
      <c r="B103" s="85"/>
      <c r="C103" s="85"/>
      <c r="D103" s="85"/>
      <c r="E103" s="85"/>
      <c r="F103" s="85"/>
      <c r="G103" s="85"/>
      <c r="H103" s="85"/>
      <c r="I103" s="85"/>
      <c r="J103" s="85"/>
      <c r="K103" s="85"/>
      <c r="X103" s="85"/>
      <c r="Y103" s="85"/>
      <c r="Z103" s="93"/>
    </row>
    <row r="104" spans="1:26">
      <c r="A104" s="85"/>
      <c r="B104" s="85"/>
      <c r="C104" s="85"/>
      <c r="D104" s="85"/>
      <c r="E104" s="85"/>
      <c r="F104" s="85"/>
      <c r="G104" s="85"/>
      <c r="H104" s="85"/>
      <c r="I104" s="85"/>
      <c r="J104" s="85"/>
      <c r="K104" s="85"/>
      <c r="X104" s="85"/>
      <c r="Y104" s="85"/>
      <c r="Z104" s="93"/>
    </row>
    <row r="105" spans="1:26">
      <c r="A105" s="85"/>
      <c r="B105" s="85"/>
      <c r="C105" s="85"/>
      <c r="D105" s="85"/>
      <c r="E105" s="85"/>
      <c r="F105" s="85"/>
      <c r="G105" s="85"/>
      <c r="H105" s="85"/>
      <c r="I105" s="85"/>
      <c r="J105" s="85"/>
      <c r="K105" s="85"/>
      <c r="X105" s="85"/>
      <c r="Y105" s="85"/>
      <c r="Z105" s="93"/>
    </row>
    <row r="106" spans="1:26">
      <c r="A106" s="85"/>
      <c r="B106" s="85"/>
      <c r="C106" s="85"/>
      <c r="D106" s="85"/>
      <c r="E106" s="85"/>
      <c r="F106" s="85"/>
      <c r="G106" s="85"/>
      <c r="H106" s="85"/>
      <c r="I106" s="85"/>
      <c r="J106" s="85"/>
      <c r="K106" s="85"/>
      <c r="X106" s="85"/>
      <c r="Y106" s="85"/>
      <c r="Z106" s="93"/>
    </row>
    <row r="107" spans="1:26">
      <c r="A107" s="85"/>
      <c r="B107" s="85"/>
      <c r="C107" s="85"/>
      <c r="D107" s="85"/>
      <c r="E107" s="85"/>
      <c r="F107" s="85"/>
      <c r="G107" s="85"/>
      <c r="H107" s="85"/>
      <c r="I107" s="85"/>
      <c r="J107" s="85"/>
      <c r="K107" s="85"/>
      <c r="X107" s="85"/>
      <c r="Y107" s="85"/>
      <c r="Z107" s="93"/>
    </row>
    <row r="108" spans="1:26">
      <c r="A108" s="85"/>
      <c r="B108" s="85"/>
      <c r="C108" s="85"/>
      <c r="D108" s="85"/>
      <c r="E108" s="85"/>
      <c r="F108" s="85"/>
      <c r="G108" s="85"/>
      <c r="H108" s="85"/>
      <c r="I108" s="85"/>
      <c r="J108" s="85"/>
      <c r="K108" s="85"/>
      <c r="X108" s="85"/>
      <c r="Y108" s="85"/>
      <c r="Z108" s="93"/>
    </row>
    <row r="109" spans="1:26">
      <c r="A109" s="85"/>
      <c r="B109" s="85"/>
      <c r="C109" s="85"/>
      <c r="D109" s="85"/>
      <c r="E109" s="85"/>
      <c r="F109" s="85"/>
      <c r="G109" s="85"/>
      <c r="H109" s="85"/>
      <c r="I109" s="85"/>
      <c r="J109" s="85"/>
      <c r="K109" s="85"/>
      <c r="X109" s="85"/>
      <c r="Y109" s="85"/>
      <c r="Z109" s="93"/>
    </row>
    <row r="110" spans="1:26">
      <c r="A110" s="85"/>
      <c r="B110" s="85"/>
      <c r="C110" s="85"/>
      <c r="D110" s="85"/>
      <c r="E110" s="85"/>
      <c r="F110" s="85"/>
      <c r="G110" s="85"/>
      <c r="H110" s="85"/>
      <c r="I110" s="85"/>
      <c r="J110" s="85"/>
      <c r="K110" s="85"/>
      <c r="X110" s="85"/>
      <c r="Y110" s="85"/>
      <c r="Z110" s="93"/>
    </row>
    <row r="111" spans="1:26">
      <c r="A111" s="85"/>
      <c r="B111" s="85"/>
      <c r="C111" s="85"/>
      <c r="D111" s="85"/>
      <c r="E111" s="85"/>
      <c r="F111" s="85"/>
      <c r="G111" s="85"/>
      <c r="H111" s="85"/>
      <c r="I111" s="85"/>
      <c r="J111" s="85"/>
      <c r="K111" s="85"/>
      <c r="X111" s="85"/>
      <c r="Y111" s="85"/>
      <c r="Z111" s="93"/>
    </row>
    <row r="112" spans="1:26">
      <c r="A112" s="85"/>
      <c r="B112" s="85"/>
      <c r="C112" s="85"/>
      <c r="D112" s="85"/>
      <c r="E112" s="85"/>
      <c r="F112" s="85"/>
      <c r="G112" s="85"/>
      <c r="H112" s="85"/>
      <c r="I112" s="85"/>
      <c r="J112" s="85"/>
      <c r="K112" s="85"/>
      <c r="X112" s="85"/>
      <c r="Y112" s="85"/>
      <c r="Z112" s="93"/>
    </row>
    <row r="113" spans="1:26">
      <c r="A113" s="85"/>
      <c r="B113" s="85"/>
      <c r="C113" s="85"/>
      <c r="D113" s="85"/>
      <c r="E113" s="85"/>
      <c r="F113" s="85"/>
      <c r="G113" s="85"/>
      <c r="H113" s="85"/>
      <c r="I113" s="85"/>
      <c r="J113" s="85"/>
      <c r="K113" s="85"/>
      <c r="X113" s="85"/>
      <c r="Y113" s="85"/>
      <c r="Z113" s="93"/>
    </row>
    <row r="114" spans="1:26">
      <c r="A114" s="85"/>
      <c r="B114" s="85"/>
      <c r="C114" s="85"/>
      <c r="D114" s="85"/>
      <c r="E114" s="85"/>
      <c r="F114" s="85"/>
      <c r="G114" s="85"/>
      <c r="H114" s="85"/>
      <c r="I114" s="85"/>
      <c r="J114" s="85"/>
      <c r="K114" s="85"/>
      <c r="X114" s="85"/>
      <c r="Y114" s="85"/>
      <c r="Z114" s="93"/>
    </row>
    <row r="115" spans="1:26">
      <c r="A115" s="85"/>
      <c r="B115" s="85"/>
      <c r="C115" s="85"/>
      <c r="D115" s="85"/>
      <c r="E115" s="85"/>
      <c r="F115" s="85"/>
      <c r="G115" s="85"/>
      <c r="H115" s="85"/>
      <c r="I115" s="85"/>
      <c r="J115" s="85"/>
      <c r="K115" s="85"/>
      <c r="X115" s="85"/>
      <c r="Y115" s="85"/>
      <c r="Z115" s="93"/>
    </row>
    <row r="116" spans="1:26">
      <c r="A116" s="85"/>
      <c r="B116" s="85"/>
      <c r="C116" s="85"/>
      <c r="D116" s="85"/>
      <c r="E116" s="85"/>
      <c r="F116" s="85"/>
      <c r="G116" s="85"/>
      <c r="H116" s="85"/>
      <c r="I116" s="85"/>
      <c r="J116" s="85"/>
      <c r="K116" s="85"/>
      <c r="X116" s="85"/>
      <c r="Y116" s="85"/>
      <c r="Z116" s="93"/>
    </row>
    <row r="117" spans="1:26">
      <c r="A117" s="85"/>
      <c r="B117" s="85"/>
      <c r="C117" s="85"/>
      <c r="D117" s="85"/>
      <c r="E117" s="85"/>
      <c r="F117" s="85"/>
      <c r="G117" s="85"/>
      <c r="H117" s="85"/>
      <c r="I117" s="85"/>
      <c r="J117" s="85"/>
      <c r="K117" s="85"/>
      <c r="X117" s="85"/>
      <c r="Y117" s="85"/>
      <c r="Z117" s="93"/>
    </row>
    <row r="118" spans="1:26">
      <c r="A118" s="85"/>
      <c r="B118" s="85"/>
      <c r="C118" s="85"/>
      <c r="D118" s="85"/>
      <c r="E118" s="85"/>
      <c r="F118" s="85"/>
      <c r="G118" s="85"/>
      <c r="H118" s="85"/>
      <c r="I118" s="85"/>
      <c r="J118" s="85"/>
      <c r="K118" s="85"/>
      <c r="X118" s="85"/>
      <c r="Y118" s="85"/>
      <c r="Z118" s="93"/>
    </row>
    <row r="119" spans="1:26">
      <c r="A119" s="85"/>
      <c r="B119" s="85"/>
      <c r="C119" s="85"/>
      <c r="D119" s="85"/>
      <c r="E119" s="85"/>
      <c r="F119" s="85"/>
      <c r="G119" s="85"/>
      <c r="H119" s="85"/>
      <c r="I119" s="85"/>
      <c r="J119" s="85"/>
      <c r="K119" s="85"/>
      <c r="X119" s="85"/>
      <c r="Y119" s="85"/>
      <c r="Z119" s="93"/>
    </row>
    <row r="120" spans="1:26">
      <c r="A120" s="85"/>
      <c r="B120" s="85"/>
      <c r="C120" s="85"/>
      <c r="D120" s="85"/>
      <c r="E120" s="85"/>
      <c r="F120" s="85"/>
      <c r="G120" s="85"/>
      <c r="H120" s="85"/>
      <c r="I120" s="85"/>
      <c r="J120" s="85"/>
      <c r="K120" s="85"/>
      <c r="X120" s="85"/>
      <c r="Y120" s="85"/>
      <c r="Z120" s="93"/>
    </row>
    <row r="121" spans="1:26">
      <c r="A121" s="85"/>
      <c r="B121" s="85"/>
      <c r="C121" s="85"/>
      <c r="D121" s="85"/>
      <c r="E121" s="85"/>
      <c r="F121" s="85"/>
      <c r="G121" s="85"/>
      <c r="H121" s="85"/>
      <c r="I121" s="85"/>
      <c r="J121" s="85"/>
      <c r="K121" s="85"/>
      <c r="X121" s="85"/>
      <c r="Y121" s="85"/>
      <c r="Z121" s="93"/>
    </row>
    <row r="122" spans="1:26">
      <c r="A122" s="85"/>
      <c r="B122" s="85"/>
      <c r="C122" s="85"/>
      <c r="D122" s="85"/>
      <c r="E122" s="85"/>
      <c r="F122" s="85"/>
      <c r="G122" s="85"/>
      <c r="H122" s="85"/>
      <c r="I122" s="85"/>
      <c r="J122" s="85"/>
      <c r="K122" s="85"/>
      <c r="X122" s="85"/>
      <c r="Y122" s="85"/>
      <c r="Z122" s="93"/>
    </row>
    <row r="123" spans="1:26">
      <c r="A123" s="85"/>
      <c r="B123" s="85"/>
      <c r="C123" s="85"/>
      <c r="D123" s="85"/>
      <c r="E123" s="85"/>
      <c r="F123" s="85"/>
      <c r="G123" s="85"/>
      <c r="H123" s="85"/>
      <c r="I123" s="85"/>
      <c r="J123" s="85"/>
      <c r="K123" s="85"/>
      <c r="X123" s="85"/>
      <c r="Y123" s="85"/>
      <c r="Z123" s="93"/>
    </row>
    <row r="124" spans="1:26">
      <c r="A124" s="85"/>
      <c r="B124" s="85"/>
      <c r="C124" s="85"/>
      <c r="D124" s="85"/>
      <c r="E124" s="85"/>
      <c r="F124" s="85"/>
      <c r="G124" s="85"/>
      <c r="H124" s="85"/>
      <c r="I124" s="85"/>
      <c r="J124" s="85"/>
      <c r="K124" s="85"/>
      <c r="X124" s="85"/>
      <c r="Y124" s="85"/>
      <c r="Z124" s="93"/>
    </row>
    <row r="125" spans="1:26">
      <c r="A125" s="85"/>
      <c r="B125" s="85"/>
      <c r="C125" s="85"/>
      <c r="D125" s="85"/>
      <c r="E125" s="85"/>
      <c r="F125" s="85"/>
      <c r="G125" s="85"/>
      <c r="H125" s="85"/>
      <c r="I125" s="85"/>
      <c r="J125" s="85"/>
      <c r="K125" s="85"/>
      <c r="X125" s="85"/>
      <c r="Y125" s="85"/>
      <c r="Z125" s="93"/>
    </row>
    <row r="126" spans="1:26">
      <c r="A126" s="85"/>
      <c r="B126" s="85"/>
      <c r="C126" s="85"/>
      <c r="D126" s="85"/>
      <c r="E126" s="85"/>
      <c r="F126" s="85"/>
      <c r="G126" s="85"/>
      <c r="H126" s="85"/>
      <c r="I126" s="85"/>
      <c r="J126" s="85"/>
      <c r="K126" s="85"/>
      <c r="X126" s="85"/>
      <c r="Y126" s="85"/>
      <c r="Z126" s="93"/>
    </row>
    <row r="127" spans="1:26">
      <c r="A127" s="85"/>
      <c r="B127" s="85"/>
      <c r="C127" s="85"/>
      <c r="D127" s="85"/>
      <c r="E127" s="85"/>
      <c r="F127" s="85"/>
      <c r="G127" s="85"/>
      <c r="H127" s="85"/>
      <c r="I127" s="85"/>
      <c r="J127" s="85"/>
      <c r="K127" s="85"/>
      <c r="X127" s="85"/>
      <c r="Y127" s="85"/>
      <c r="Z127" s="93"/>
    </row>
    <row r="128" spans="1:26">
      <c r="A128" s="85"/>
      <c r="B128" s="85"/>
      <c r="C128" s="85"/>
      <c r="D128" s="85"/>
      <c r="E128" s="85"/>
      <c r="F128" s="85"/>
      <c r="G128" s="85"/>
      <c r="H128" s="85"/>
      <c r="I128" s="85"/>
      <c r="J128" s="85"/>
      <c r="K128" s="85"/>
      <c r="X128" s="85"/>
      <c r="Y128" s="85"/>
      <c r="Z128" s="93"/>
    </row>
    <row r="129" spans="1:26">
      <c r="A129" s="85"/>
      <c r="B129" s="85"/>
      <c r="C129" s="85"/>
      <c r="D129" s="85"/>
      <c r="E129" s="85"/>
      <c r="F129" s="85"/>
      <c r="G129" s="85"/>
      <c r="H129" s="85"/>
      <c r="I129" s="85"/>
      <c r="J129" s="85"/>
      <c r="K129" s="85"/>
      <c r="X129" s="85"/>
      <c r="Y129" s="85"/>
      <c r="Z129" s="93"/>
    </row>
    <row r="130" spans="1:26">
      <c r="A130" s="85"/>
      <c r="B130" s="85"/>
      <c r="C130" s="85"/>
      <c r="D130" s="85"/>
      <c r="E130" s="85"/>
      <c r="F130" s="85"/>
      <c r="G130" s="85"/>
      <c r="H130" s="85"/>
      <c r="I130" s="85"/>
      <c r="J130" s="85"/>
      <c r="K130" s="85"/>
      <c r="X130" s="85"/>
      <c r="Y130" s="85"/>
      <c r="Z130" s="93"/>
    </row>
    <row r="131" spans="1:26">
      <c r="A131" s="85"/>
      <c r="B131" s="85"/>
      <c r="C131" s="85"/>
      <c r="D131" s="85"/>
      <c r="E131" s="85"/>
      <c r="F131" s="85"/>
      <c r="G131" s="85"/>
      <c r="H131" s="85"/>
      <c r="I131" s="85"/>
      <c r="J131" s="85"/>
      <c r="K131" s="85"/>
      <c r="X131" s="85"/>
      <c r="Y131" s="85"/>
      <c r="Z131" s="93"/>
    </row>
    <row r="132" spans="1:26">
      <c r="A132" s="85"/>
      <c r="B132" s="85"/>
      <c r="C132" s="85"/>
      <c r="D132" s="85"/>
      <c r="E132" s="85"/>
      <c r="F132" s="85"/>
      <c r="G132" s="85"/>
      <c r="H132" s="85"/>
      <c r="I132" s="85"/>
      <c r="J132" s="85"/>
      <c r="K132" s="85"/>
      <c r="X132" s="85"/>
      <c r="Y132" s="85"/>
      <c r="Z132" s="93"/>
    </row>
    <row r="133" spans="1:26">
      <c r="A133" s="85"/>
      <c r="B133" s="85"/>
      <c r="C133" s="85"/>
      <c r="D133" s="85"/>
      <c r="E133" s="85"/>
      <c r="F133" s="85"/>
      <c r="G133" s="85"/>
      <c r="H133" s="85"/>
      <c r="I133" s="85"/>
      <c r="J133" s="85"/>
      <c r="K133" s="85"/>
      <c r="X133" s="85"/>
      <c r="Y133" s="85"/>
      <c r="Z133" s="93"/>
    </row>
    <row r="134" spans="1:26">
      <c r="A134" s="85"/>
      <c r="B134" s="85"/>
      <c r="C134" s="85"/>
      <c r="D134" s="85"/>
      <c r="E134" s="85"/>
      <c r="F134" s="85"/>
      <c r="G134" s="85"/>
      <c r="H134" s="85"/>
      <c r="I134" s="85"/>
      <c r="J134" s="85"/>
      <c r="K134" s="85"/>
      <c r="X134" s="85"/>
      <c r="Y134" s="85"/>
      <c r="Z134" s="93"/>
    </row>
    <row r="135" spans="1:26">
      <c r="A135" s="85"/>
      <c r="B135" s="85"/>
      <c r="C135" s="85"/>
      <c r="D135" s="85"/>
      <c r="E135" s="85"/>
      <c r="F135" s="85"/>
      <c r="G135" s="85"/>
      <c r="H135" s="85"/>
      <c r="I135" s="85"/>
      <c r="J135" s="85"/>
      <c r="K135" s="85"/>
      <c r="X135" s="85"/>
      <c r="Y135" s="85"/>
      <c r="Z135" s="93"/>
    </row>
    <row r="136" spans="1:26">
      <c r="A136" s="85"/>
      <c r="B136" s="85"/>
      <c r="C136" s="85"/>
      <c r="D136" s="85"/>
      <c r="E136" s="85"/>
      <c r="F136" s="85"/>
      <c r="G136" s="85"/>
      <c r="H136" s="85"/>
      <c r="I136" s="85"/>
      <c r="J136" s="85"/>
      <c r="K136" s="85"/>
      <c r="X136" s="85"/>
      <c r="Y136" s="85"/>
      <c r="Z136" s="93"/>
    </row>
    <row r="137" spans="1:26">
      <c r="A137" s="85"/>
      <c r="B137" s="85"/>
      <c r="C137" s="85"/>
      <c r="D137" s="85"/>
      <c r="E137" s="85"/>
      <c r="F137" s="85"/>
      <c r="G137" s="85"/>
      <c r="H137" s="85"/>
      <c r="I137" s="85"/>
      <c r="J137" s="85"/>
      <c r="K137" s="85"/>
      <c r="X137" s="85"/>
      <c r="Y137" s="85"/>
      <c r="Z137" s="93"/>
    </row>
    <row r="138" spans="1:26">
      <c r="A138" s="85"/>
      <c r="B138" s="85"/>
      <c r="C138" s="85"/>
      <c r="D138" s="85"/>
      <c r="E138" s="85"/>
      <c r="F138" s="85"/>
      <c r="G138" s="85"/>
      <c r="H138" s="85"/>
      <c r="I138" s="85"/>
      <c r="J138" s="85"/>
      <c r="K138" s="85"/>
      <c r="X138" s="85"/>
      <c r="Y138" s="85"/>
      <c r="Z138" s="93"/>
    </row>
    <row r="139" spans="1:26">
      <c r="A139" s="85"/>
      <c r="B139" s="85"/>
      <c r="C139" s="85"/>
      <c r="D139" s="85"/>
      <c r="E139" s="85"/>
      <c r="F139" s="85"/>
      <c r="G139" s="85"/>
      <c r="H139" s="85"/>
      <c r="I139" s="85"/>
      <c r="J139" s="85"/>
      <c r="K139" s="85"/>
      <c r="X139" s="85"/>
      <c r="Y139" s="85"/>
      <c r="Z139" s="93"/>
    </row>
    <row r="140" spans="1:26">
      <c r="A140" s="85"/>
      <c r="B140" s="85"/>
      <c r="C140" s="85"/>
      <c r="D140" s="85"/>
      <c r="E140" s="85"/>
      <c r="F140" s="85"/>
      <c r="G140" s="85"/>
      <c r="H140" s="85"/>
      <c r="I140" s="85"/>
      <c r="J140" s="85"/>
      <c r="K140" s="85"/>
      <c r="X140" s="85"/>
      <c r="Y140" s="85"/>
      <c r="Z140" s="93"/>
    </row>
    <row r="141" spans="1:26">
      <c r="A141" s="85"/>
      <c r="B141" s="85"/>
      <c r="C141" s="85"/>
      <c r="D141" s="85"/>
      <c r="E141" s="85"/>
      <c r="F141" s="85"/>
      <c r="G141" s="85"/>
      <c r="H141" s="85"/>
      <c r="I141" s="85"/>
      <c r="J141" s="85"/>
      <c r="K141" s="85"/>
      <c r="X141" s="85"/>
      <c r="Y141" s="85"/>
      <c r="Z141" s="93"/>
    </row>
    <row r="142" spans="1:26">
      <c r="A142" s="85"/>
      <c r="B142" s="85"/>
      <c r="C142" s="85"/>
      <c r="D142" s="85"/>
      <c r="E142" s="85"/>
      <c r="F142" s="85"/>
      <c r="G142" s="85"/>
      <c r="H142" s="85"/>
      <c r="I142" s="85"/>
      <c r="J142" s="85"/>
      <c r="K142" s="85"/>
      <c r="X142" s="85"/>
      <c r="Y142" s="85"/>
      <c r="Z142" s="93"/>
    </row>
    <row r="143" spans="1:26">
      <c r="A143" s="85"/>
      <c r="B143" s="85"/>
      <c r="C143" s="85"/>
      <c r="D143" s="85"/>
      <c r="E143" s="85"/>
      <c r="F143" s="85"/>
      <c r="G143" s="85"/>
      <c r="H143" s="85"/>
      <c r="I143" s="85"/>
      <c r="J143" s="85"/>
      <c r="K143" s="85"/>
      <c r="X143" s="85"/>
      <c r="Y143" s="85"/>
      <c r="Z143" s="93"/>
    </row>
    <row r="144" spans="1:26">
      <c r="A144" s="85"/>
      <c r="B144" s="85"/>
      <c r="C144" s="85"/>
      <c r="D144" s="85"/>
      <c r="E144" s="85"/>
      <c r="F144" s="85"/>
      <c r="G144" s="85"/>
      <c r="H144" s="85"/>
      <c r="I144" s="85"/>
      <c r="J144" s="85"/>
      <c r="K144" s="85"/>
      <c r="X144" s="85"/>
      <c r="Y144" s="85"/>
      <c r="Z144" s="93"/>
    </row>
    <row r="145" spans="1:26">
      <c r="A145" s="85"/>
      <c r="B145" s="85"/>
      <c r="C145" s="85"/>
      <c r="D145" s="85"/>
      <c r="E145" s="85"/>
      <c r="F145" s="85"/>
      <c r="G145" s="85"/>
      <c r="H145" s="85"/>
      <c r="I145" s="85"/>
      <c r="J145" s="85"/>
      <c r="K145" s="85"/>
      <c r="X145" s="85"/>
      <c r="Y145" s="85"/>
      <c r="Z145" s="93"/>
    </row>
    <row r="146" spans="1:26">
      <c r="A146" s="85"/>
      <c r="B146" s="85"/>
      <c r="C146" s="85"/>
      <c r="D146" s="85"/>
      <c r="E146" s="85"/>
      <c r="F146" s="85"/>
      <c r="G146" s="85"/>
      <c r="H146" s="85"/>
      <c r="I146" s="85"/>
      <c r="J146" s="85"/>
      <c r="K146" s="85"/>
      <c r="X146" s="85"/>
      <c r="Y146" s="85"/>
      <c r="Z146" s="93"/>
    </row>
    <row r="147" spans="1:26">
      <c r="A147" s="85"/>
      <c r="B147" s="85"/>
      <c r="C147" s="85"/>
      <c r="D147" s="85"/>
      <c r="E147" s="85"/>
      <c r="F147" s="85"/>
      <c r="G147" s="85"/>
      <c r="H147" s="85"/>
      <c r="I147" s="85"/>
      <c r="J147" s="85"/>
      <c r="K147" s="85"/>
      <c r="X147" s="85"/>
      <c r="Y147" s="85"/>
      <c r="Z147" s="93"/>
    </row>
    <row r="148" spans="1:26">
      <c r="A148" s="85"/>
      <c r="B148" s="85"/>
      <c r="C148" s="85"/>
      <c r="D148" s="85"/>
      <c r="E148" s="85"/>
      <c r="F148" s="85"/>
      <c r="G148" s="85"/>
      <c r="H148" s="85"/>
      <c r="I148" s="85"/>
      <c r="J148" s="85"/>
      <c r="K148" s="85"/>
      <c r="X148" s="85"/>
      <c r="Y148" s="85"/>
      <c r="Z148" s="93"/>
    </row>
    <row r="149" spans="1:26">
      <c r="A149" s="85"/>
      <c r="B149" s="85"/>
      <c r="C149" s="85"/>
      <c r="D149" s="85"/>
      <c r="E149" s="85"/>
      <c r="F149" s="85"/>
      <c r="G149" s="85"/>
      <c r="H149" s="85"/>
      <c r="I149" s="85"/>
      <c r="J149" s="85"/>
      <c r="K149" s="85"/>
      <c r="X149" s="85"/>
      <c r="Y149" s="85"/>
      <c r="Z149" s="93"/>
    </row>
    <row r="150" spans="1:26">
      <c r="A150" s="85"/>
      <c r="B150" s="85"/>
      <c r="C150" s="85"/>
      <c r="D150" s="85"/>
      <c r="E150" s="85"/>
      <c r="F150" s="85"/>
      <c r="G150" s="85"/>
      <c r="H150" s="85"/>
      <c r="I150" s="85"/>
      <c r="J150" s="85"/>
      <c r="K150" s="85"/>
      <c r="X150" s="85"/>
      <c r="Y150" s="85"/>
      <c r="Z150" s="93"/>
    </row>
    <row r="151" spans="1:26">
      <c r="A151" s="85"/>
      <c r="B151" s="85"/>
      <c r="C151" s="85"/>
      <c r="D151" s="85"/>
      <c r="E151" s="85"/>
      <c r="F151" s="85"/>
      <c r="G151" s="85"/>
      <c r="H151" s="85"/>
      <c r="I151" s="85"/>
      <c r="J151" s="85"/>
      <c r="K151" s="85"/>
      <c r="X151" s="85"/>
      <c r="Y151" s="85"/>
      <c r="Z151" s="93"/>
    </row>
    <row r="152" spans="1:26">
      <c r="A152" s="85"/>
      <c r="B152" s="85"/>
      <c r="C152" s="85"/>
      <c r="D152" s="85"/>
      <c r="E152" s="85"/>
      <c r="F152" s="85"/>
      <c r="G152" s="85"/>
      <c r="H152" s="85"/>
      <c r="I152" s="85"/>
      <c r="J152" s="85"/>
      <c r="K152" s="85"/>
      <c r="X152" s="85"/>
      <c r="Y152" s="85"/>
      <c r="Z152" s="93"/>
    </row>
    <row r="153" spans="1:26">
      <c r="A153" s="85"/>
      <c r="B153" s="85"/>
      <c r="C153" s="85"/>
      <c r="D153" s="85"/>
      <c r="E153" s="85"/>
      <c r="F153" s="85"/>
      <c r="G153" s="85"/>
      <c r="H153" s="85"/>
      <c r="I153" s="85"/>
      <c r="J153" s="85"/>
      <c r="K153" s="85"/>
      <c r="X153" s="85"/>
      <c r="Y153" s="85"/>
      <c r="Z153" s="93"/>
    </row>
    <row r="154" spans="1:26">
      <c r="A154" s="85"/>
      <c r="B154" s="85"/>
      <c r="C154" s="85"/>
      <c r="D154" s="85"/>
      <c r="E154" s="85"/>
      <c r="F154" s="85"/>
      <c r="G154" s="85"/>
      <c r="H154" s="85"/>
      <c r="I154" s="85"/>
      <c r="J154" s="85"/>
      <c r="K154" s="85"/>
      <c r="X154" s="85"/>
      <c r="Y154" s="85"/>
      <c r="Z154" s="93"/>
    </row>
    <row r="155" spans="1:26">
      <c r="A155" s="85"/>
      <c r="B155" s="85"/>
      <c r="C155" s="85"/>
      <c r="D155" s="85"/>
      <c r="E155" s="85"/>
      <c r="F155" s="85"/>
      <c r="G155" s="85"/>
      <c r="H155" s="85"/>
      <c r="I155" s="85"/>
      <c r="J155" s="85"/>
      <c r="K155" s="85"/>
      <c r="X155" s="85"/>
      <c r="Y155" s="85"/>
      <c r="Z155" s="93"/>
    </row>
    <row r="156" spans="1:26">
      <c r="A156" s="85"/>
      <c r="B156" s="85"/>
      <c r="C156" s="85"/>
      <c r="D156" s="85"/>
      <c r="E156" s="85"/>
      <c r="F156" s="85"/>
      <c r="G156" s="85"/>
      <c r="H156" s="85"/>
      <c r="I156" s="85"/>
      <c r="J156" s="85"/>
      <c r="K156" s="85"/>
      <c r="X156" s="85"/>
      <c r="Y156" s="85"/>
      <c r="Z156" s="93"/>
    </row>
    <row r="157" spans="1:26">
      <c r="A157" s="85"/>
      <c r="B157" s="85"/>
      <c r="C157" s="85"/>
      <c r="D157" s="85"/>
      <c r="E157" s="85"/>
      <c r="F157" s="85"/>
      <c r="G157" s="85"/>
      <c r="H157" s="85"/>
      <c r="I157" s="85"/>
      <c r="J157" s="85"/>
      <c r="K157" s="85"/>
      <c r="X157" s="85"/>
      <c r="Y157" s="85"/>
      <c r="Z157" s="93"/>
    </row>
    <row r="158" spans="1:26">
      <c r="A158" s="85"/>
      <c r="B158" s="85"/>
      <c r="C158" s="85"/>
      <c r="D158" s="85"/>
      <c r="E158" s="85"/>
      <c r="F158" s="85"/>
      <c r="G158" s="85"/>
      <c r="H158" s="85"/>
      <c r="I158" s="85"/>
      <c r="J158" s="85"/>
      <c r="K158" s="85"/>
      <c r="X158" s="85"/>
      <c r="Y158" s="85"/>
      <c r="Z158" s="93"/>
    </row>
    <row r="159" spans="1:26">
      <c r="A159" s="85"/>
      <c r="B159" s="85"/>
      <c r="C159" s="85"/>
      <c r="D159" s="85"/>
      <c r="E159" s="85"/>
      <c r="F159" s="85"/>
      <c r="G159" s="85"/>
      <c r="H159" s="85"/>
      <c r="I159" s="85"/>
      <c r="J159" s="85"/>
      <c r="K159" s="85"/>
      <c r="X159" s="85"/>
      <c r="Y159" s="85"/>
      <c r="Z159" s="93"/>
    </row>
    <row r="160" spans="1:26">
      <c r="A160" s="85"/>
      <c r="B160" s="85"/>
      <c r="C160" s="85"/>
      <c r="D160" s="85"/>
      <c r="E160" s="85"/>
      <c r="F160" s="85"/>
      <c r="G160" s="85"/>
      <c r="H160" s="85"/>
      <c r="I160" s="85"/>
      <c r="J160" s="85"/>
      <c r="K160" s="85"/>
      <c r="X160" s="85"/>
      <c r="Y160" s="85"/>
      <c r="Z160" s="93"/>
    </row>
    <row r="161" spans="1:26">
      <c r="A161" s="85"/>
      <c r="B161" s="85"/>
      <c r="C161" s="85"/>
      <c r="D161" s="85"/>
      <c r="E161" s="85"/>
      <c r="F161" s="85"/>
      <c r="G161" s="85"/>
      <c r="H161" s="85"/>
      <c r="I161" s="85"/>
      <c r="J161" s="85"/>
      <c r="K161" s="85"/>
      <c r="X161" s="85"/>
      <c r="Y161" s="85"/>
      <c r="Z161" s="93"/>
    </row>
    <row r="162" spans="1:26">
      <c r="A162" s="85"/>
      <c r="B162" s="85"/>
      <c r="C162" s="85"/>
      <c r="D162" s="85"/>
      <c r="E162" s="85"/>
      <c r="F162" s="85"/>
      <c r="G162" s="85"/>
      <c r="H162" s="85"/>
      <c r="I162" s="85"/>
      <c r="J162" s="85"/>
      <c r="K162" s="85"/>
      <c r="X162" s="85"/>
      <c r="Y162" s="85"/>
      <c r="Z162" s="93"/>
    </row>
    <row r="163" spans="1:26">
      <c r="A163" s="85"/>
      <c r="B163" s="85"/>
      <c r="C163" s="85"/>
      <c r="D163" s="85"/>
      <c r="E163" s="85"/>
      <c r="F163" s="85"/>
      <c r="G163" s="85"/>
      <c r="H163" s="85"/>
      <c r="I163" s="85"/>
      <c r="J163" s="85"/>
      <c r="K163" s="85"/>
      <c r="X163" s="85"/>
      <c r="Y163" s="85"/>
      <c r="Z163" s="93"/>
    </row>
    <row r="164" spans="1:26">
      <c r="A164" s="85"/>
      <c r="B164" s="85"/>
      <c r="C164" s="85"/>
      <c r="D164" s="85"/>
      <c r="E164" s="85"/>
      <c r="F164" s="85"/>
      <c r="G164" s="85"/>
      <c r="H164" s="85"/>
      <c r="I164" s="85"/>
      <c r="J164" s="85"/>
      <c r="K164" s="85"/>
      <c r="X164" s="85"/>
      <c r="Y164" s="85"/>
      <c r="Z164" s="93"/>
    </row>
    <row r="165" spans="1:26">
      <c r="A165" s="85"/>
      <c r="B165" s="85"/>
      <c r="C165" s="85"/>
      <c r="D165" s="85"/>
      <c r="E165" s="85"/>
      <c r="F165" s="85"/>
      <c r="G165" s="85"/>
      <c r="H165" s="85"/>
      <c r="I165" s="85"/>
      <c r="J165" s="85"/>
      <c r="K165" s="85"/>
      <c r="X165" s="85"/>
      <c r="Y165" s="85"/>
      <c r="Z165" s="93"/>
    </row>
    <row r="166" spans="1:26">
      <c r="A166" s="85"/>
      <c r="B166" s="85"/>
      <c r="C166" s="85"/>
      <c r="D166" s="85"/>
      <c r="E166" s="85"/>
      <c r="F166" s="85"/>
      <c r="G166" s="85"/>
      <c r="H166" s="85"/>
      <c r="I166" s="85"/>
      <c r="J166" s="85"/>
      <c r="K166" s="85"/>
      <c r="X166" s="85"/>
      <c r="Y166" s="85"/>
      <c r="Z166" s="93"/>
    </row>
    <row r="167" spans="1:26">
      <c r="A167" s="85"/>
      <c r="B167" s="85"/>
      <c r="C167" s="85"/>
      <c r="D167" s="85"/>
      <c r="E167" s="85"/>
      <c r="F167" s="85"/>
      <c r="G167" s="85"/>
      <c r="H167" s="85"/>
      <c r="I167" s="85"/>
      <c r="J167" s="85"/>
      <c r="K167" s="85"/>
      <c r="X167" s="85"/>
      <c r="Y167" s="85"/>
      <c r="Z167" s="93"/>
    </row>
    <row r="168" spans="1:26">
      <c r="A168" s="85"/>
      <c r="B168" s="85"/>
      <c r="C168" s="85"/>
      <c r="D168" s="85"/>
      <c r="E168" s="85"/>
      <c r="F168" s="85"/>
      <c r="G168" s="85"/>
      <c r="H168" s="85"/>
      <c r="I168" s="85"/>
      <c r="J168" s="85"/>
      <c r="K168" s="85"/>
      <c r="X168" s="85"/>
      <c r="Y168" s="85"/>
      <c r="Z168" s="93"/>
    </row>
    <row r="169" spans="1:26">
      <c r="A169" s="85"/>
      <c r="B169" s="85"/>
      <c r="C169" s="85"/>
      <c r="D169" s="85"/>
      <c r="E169" s="85"/>
      <c r="F169" s="85"/>
      <c r="G169" s="85"/>
      <c r="H169" s="85"/>
      <c r="I169" s="85"/>
      <c r="J169" s="85"/>
      <c r="K169" s="85"/>
      <c r="X169" s="85"/>
      <c r="Y169" s="85"/>
      <c r="Z169" s="93"/>
    </row>
    <row r="170" spans="1:26">
      <c r="A170" s="85"/>
      <c r="B170" s="85"/>
      <c r="C170" s="85"/>
      <c r="D170" s="85"/>
      <c r="E170" s="85"/>
      <c r="F170" s="85"/>
      <c r="G170" s="85"/>
      <c r="H170" s="85"/>
      <c r="I170" s="85"/>
      <c r="J170" s="85"/>
      <c r="K170" s="85"/>
      <c r="X170" s="85"/>
      <c r="Y170" s="85"/>
      <c r="Z170" s="93"/>
    </row>
    <row r="171" spans="1:26">
      <c r="A171" s="85"/>
      <c r="B171" s="85"/>
      <c r="C171" s="85"/>
      <c r="D171" s="85"/>
      <c r="E171" s="85"/>
      <c r="F171" s="85"/>
      <c r="G171" s="85"/>
      <c r="H171" s="85"/>
      <c r="I171" s="85"/>
      <c r="J171" s="85"/>
      <c r="K171" s="85"/>
      <c r="X171" s="85"/>
      <c r="Y171" s="85"/>
      <c r="Z171" s="93"/>
    </row>
    <row r="172" spans="1:26">
      <c r="A172" s="85"/>
      <c r="B172" s="85"/>
      <c r="C172" s="85"/>
      <c r="D172" s="85"/>
      <c r="E172" s="85"/>
      <c r="F172" s="85"/>
      <c r="G172" s="85"/>
      <c r="H172" s="85"/>
      <c r="I172" s="85"/>
      <c r="J172" s="85"/>
      <c r="K172" s="85"/>
      <c r="X172" s="85"/>
      <c r="Y172" s="85"/>
      <c r="Z172" s="93"/>
    </row>
    <row r="173" spans="1:26">
      <c r="A173" s="85"/>
      <c r="B173" s="85"/>
      <c r="C173" s="85"/>
      <c r="D173" s="85"/>
      <c r="E173" s="85"/>
      <c r="F173" s="85"/>
      <c r="G173" s="85"/>
      <c r="H173" s="85"/>
      <c r="I173" s="85"/>
      <c r="J173" s="85"/>
      <c r="K173" s="85"/>
      <c r="X173" s="85"/>
      <c r="Y173" s="85"/>
      <c r="Z173" s="93"/>
    </row>
    <row r="174" spans="1:26">
      <c r="A174" s="85"/>
      <c r="B174" s="85"/>
      <c r="C174" s="85"/>
      <c r="D174" s="85"/>
      <c r="E174" s="85"/>
      <c r="F174" s="85"/>
      <c r="G174" s="85"/>
      <c r="H174" s="85"/>
      <c r="I174" s="85"/>
      <c r="J174" s="85"/>
      <c r="K174" s="85"/>
      <c r="X174" s="85"/>
      <c r="Y174" s="85"/>
      <c r="Z174" s="93"/>
    </row>
    <row r="175" spans="1:26">
      <c r="A175" s="85"/>
      <c r="B175" s="85"/>
      <c r="C175" s="85"/>
      <c r="D175" s="85"/>
      <c r="E175" s="85"/>
      <c r="F175" s="85"/>
      <c r="G175" s="85"/>
      <c r="H175" s="85"/>
      <c r="I175" s="85"/>
      <c r="J175" s="85"/>
      <c r="K175" s="85"/>
      <c r="X175" s="85"/>
      <c r="Y175" s="85"/>
      <c r="Z175" s="93"/>
    </row>
    <row r="176" spans="1:26">
      <c r="A176" s="85"/>
      <c r="B176" s="85"/>
      <c r="C176" s="85"/>
      <c r="D176" s="85"/>
      <c r="E176" s="85"/>
      <c r="F176" s="85"/>
      <c r="G176" s="85"/>
      <c r="H176" s="85"/>
      <c r="I176" s="85"/>
      <c r="J176" s="85"/>
      <c r="K176" s="85"/>
      <c r="X176" s="85"/>
      <c r="Y176" s="85"/>
      <c r="Z176" s="93"/>
    </row>
    <row r="177" spans="1:26">
      <c r="A177" s="85"/>
      <c r="B177" s="85"/>
      <c r="C177" s="85"/>
      <c r="D177" s="85"/>
      <c r="E177" s="85"/>
      <c r="F177" s="85"/>
      <c r="G177" s="85"/>
      <c r="H177" s="85"/>
      <c r="I177" s="85"/>
      <c r="J177" s="85"/>
      <c r="K177" s="85"/>
      <c r="X177" s="85"/>
      <c r="Y177" s="85"/>
      <c r="Z177" s="93"/>
    </row>
    <row r="178" spans="1:26">
      <c r="A178" s="85"/>
      <c r="B178" s="85"/>
      <c r="C178" s="85"/>
      <c r="D178" s="85"/>
      <c r="E178" s="85"/>
      <c r="F178" s="85"/>
      <c r="G178" s="85"/>
      <c r="H178" s="85"/>
      <c r="I178" s="85"/>
      <c r="J178" s="85"/>
      <c r="K178" s="85"/>
      <c r="X178" s="85"/>
      <c r="Y178" s="85"/>
      <c r="Z178" s="93"/>
    </row>
    <row r="179" spans="1:26">
      <c r="A179" s="85"/>
      <c r="B179" s="85"/>
      <c r="C179" s="85"/>
      <c r="D179" s="85"/>
      <c r="E179" s="85"/>
      <c r="F179" s="85"/>
      <c r="G179" s="85"/>
      <c r="H179" s="85"/>
      <c r="I179" s="85"/>
      <c r="J179" s="85"/>
      <c r="K179" s="85"/>
      <c r="X179" s="85"/>
      <c r="Y179" s="85"/>
      <c r="Z179" s="93"/>
    </row>
    <row r="180" spans="1:26">
      <c r="A180" s="85"/>
      <c r="B180" s="85"/>
      <c r="C180" s="85"/>
      <c r="D180" s="85"/>
      <c r="E180" s="85"/>
      <c r="F180" s="85"/>
      <c r="G180" s="85"/>
      <c r="H180" s="85"/>
      <c r="I180" s="85"/>
      <c r="J180" s="85"/>
      <c r="K180" s="85"/>
      <c r="X180" s="85"/>
      <c r="Y180" s="85"/>
      <c r="Z180" s="93"/>
    </row>
    <row r="181" spans="1:26">
      <c r="A181" s="85"/>
      <c r="B181" s="85"/>
      <c r="C181" s="85"/>
      <c r="D181" s="85"/>
      <c r="E181" s="85"/>
      <c r="F181" s="85"/>
      <c r="G181" s="85"/>
      <c r="H181" s="85"/>
      <c r="I181" s="85"/>
      <c r="J181" s="85"/>
      <c r="K181" s="85"/>
      <c r="X181" s="85"/>
      <c r="Y181" s="85"/>
      <c r="Z181" s="93"/>
    </row>
    <row r="182" spans="1:26">
      <c r="A182" s="85"/>
      <c r="B182" s="85"/>
      <c r="C182" s="85"/>
      <c r="D182" s="85"/>
      <c r="E182" s="85"/>
      <c r="F182" s="85"/>
      <c r="G182" s="85"/>
      <c r="H182" s="85"/>
      <c r="I182" s="85"/>
      <c r="J182" s="85"/>
      <c r="K182" s="85"/>
      <c r="X182" s="85"/>
      <c r="Y182" s="85"/>
      <c r="Z182" s="93"/>
    </row>
    <row r="183" spans="1:26">
      <c r="A183" s="85"/>
      <c r="B183" s="85"/>
      <c r="C183" s="85"/>
      <c r="D183" s="85"/>
      <c r="E183" s="85"/>
      <c r="F183" s="85"/>
      <c r="G183" s="85"/>
      <c r="H183" s="85"/>
      <c r="I183" s="85"/>
      <c r="J183" s="85"/>
      <c r="K183" s="85"/>
      <c r="X183" s="85"/>
      <c r="Y183" s="85"/>
      <c r="Z183" s="93"/>
    </row>
    <row r="184" spans="1:26">
      <c r="A184" s="85"/>
      <c r="B184" s="85"/>
      <c r="C184" s="85"/>
      <c r="D184" s="85"/>
      <c r="E184" s="85"/>
      <c r="F184" s="85"/>
      <c r="G184" s="85"/>
      <c r="H184" s="85"/>
      <c r="I184" s="85"/>
      <c r="J184" s="85"/>
      <c r="K184" s="85"/>
      <c r="X184" s="85"/>
      <c r="Y184" s="85"/>
      <c r="Z184" s="93"/>
    </row>
    <row r="185" spans="1:26">
      <c r="A185" s="85"/>
      <c r="B185" s="85"/>
      <c r="C185" s="85"/>
      <c r="D185" s="85"/>
      <c r="E185" s="85"/>
      <c r="F185" s="85"/>
      <c r="G185" s="85"/>
      <c r="H185" s="85"/>
      <c r="I185" s="85"/>
      <c r="J185" s="85"/>
      <c r="K185" s="85"/>
      <c r="X185" s="85"/>
      <c r="Y185" s="85"/>
      <c r="Z185" s="93"/>
    </row>
    <row r="186" spans="1:26">
      <c r="A186" s="85"/>
      <c r="B186" s="85"/>
      <c r="C186" s="85"/>
      <c r="D186" s="85"/>
      <c r="E186" s="85"/>
      <c r="F186" s="85"/>
      <c r="G186" s="85"/>
      <c r="H186" s="85"/>
      <c r="I186" s="85"/>
      <c r="J186" s="85"/>
      <c r="K186" s="85"/>
      <c r="X186" s="85"/>
      <c r="Y186" s="85"/>
      <c r="Z186" s="93"/>
    </row>
    <row r="187" spans="1:26">
      <c r="A187" s="85"/>
      <c r="B187" s="85"/>
      <c r="C187" s="85"/>
      <c r="D187" s="85"/>
      <c r="E187" s="85"/>
      <c r="F187" s="85"/>
      <c r="G187" s="85"/>
      <c r="H187" s="85"/>
      <c r="I187" s="85"/>
      <c r="J187" s="85"/>
      <c r="K187" s="85"/>
      <c r="X187" s="85"/>
      <c r="Y187" s="85"/>
      <c r="Z187" s="93"/>
    </row>
    <row r="188" spans="1:26">
      <c r="A188" s="85"/>
      <c r="B188" s="85"/>
      <c r="C188" s="85"/>
      <c r="D188" s="85"/>
      <c r="E188" s="85"/>
      <c r="F188" s="85"/>
      <c r="G188" s="85"/>
      <c r="H188" s="85"/>
      <c r="I188" s="85"/>
      <c r="J188" s="85"/>
      <c r="K188" s="85"/>
      <c r="X188" s="85"/>
      <c r="Y188" s="85"/>
      <c r="Z188" s="93"/>
    </row>
    <row r="189" spans="1:26">
      <c r="A189" s="85"/>
      <c r="B189" s="85"/>
      <c r="C189" s="85"/>
      <c r="D189" s="85"/>
      <c r="E189" s="85"/>
      <c r="F189" s="85"/>
      <c r="G189" s="85"/>
      <c r="H189" s="85"/>
      <c r="I189" s="85"/>
      <c r="J189" s="85"/>
      <c r="K189" s="85"/>
      <c r="X189" s="85"/>
      <c r="Y189" s="85"/>
      <c r="Z189" s="93"/>
    </row>
    <row r="190" spans="1:26">
      <c r="A190" s="85"/>
      <c r="B190" s="85"/>
      <c r="C190" s="85"/>
      <c r="D190" s="85"/>
      <c r="E190" s="85"/>
      <c r="F190" s="85"/>
      <c r="G190" s="85"/>
      <c r="H190" s="85"/>
      <c r="I190" s="85"/>
      <c r="J190" s="85"/>
      <c r="K190" s="85"/>
      <c r="X190" s="85"/>
      <c r="Y190" s="85"/>
      <c r="Z190" s="93"/>
    </row>
    <row r="191" spans="1:26">
      <c r="A191" s="85"/>
      <c r="B191" s="85"/>
      <c r="C191" s="85"/>
      <c r="D191" s="85"/>
      <c r="E191" s="85"/>
      <c r="F191" s="85"/>
      <c r="G191" s="85"/>
      <c r="H191" s="85"/>
      <c r="I191" s="85"/>
      <c r="J191" s="85"/>
      <c r="K191" s="85"/>
      <c r="X191" s="85"/>
      <c r="Y191" s="85"/>
      <c r="Z191" s="93"/>
    </row>
    <row r="192" spans="1:26">
      <c r="A192" s="85"/>
      <c r="B192" s="85"/>
      <c r="C192" s="85"/>
      <c r="D192" s="85"/>
      <c r="E192" s="85"/>
      <c r="F192" s="85"/>
      <c r="G192" s="85"/>
      <c r="H192" s="85"/>
      <c r="I192" s="85"/>
      <c r="J192" s="85"/>
      <c r="K192" s="85"/>
      <c r="X192" s="85"/>
      <c r="Y192" s="85"/>
      <c r="Z192" s="93"/>
    </row>
    <row r="193" spans="1:26">
      <c r="A193" s="85"/>
      <c r="B193" s="85"/>
      <c r="C193" s="85"/>
      <c r="D193" s="85"/>
      <c r="E193" s="85"/>
      <c r="F193" s="85"/>
      <c r="G193" s="85"/>
      <c r="H193" s="85"/>
      <c r="I193" s="85"/>
      <c r="J193" s="85"/>
      <c r="K193" s="85"/>
      <c r="X193" s="85"/>
      <c r="Y193" s="85"/>
      <c r="Z193" s="93"/>
    </row>
    <row r="194" spans="1:26">
      <c r="A194" s="85"/>
      <c r="B194" s="85"/>
      <c r="C194" s="85"/>
      <c r="D194" s="85"/>
      <c r="E194" s="85"/>
      <c r="F194" s="85"/>
      <c r="G194" s="85"/>
      <c r="H194" s="85"/>
      <c r="I194" s="85"/>
      <c r="J194" s="85"/>
      <c r="K194" s="85"/>
      <c r="X194" s="85"/>
      <c r="Y194" s="85"/>
      <c r="Z194" s="93"/>
    </row>
    <row r="195" spans="1:26">
      <c r="A195" s="85"/>
      <c r="B195" s="85"/>
      <c r="C195" s="85"/>
      <c r="D195" s="85"/>
      <c r="E195" s="85"/>
      <c r="F195" s="85"/>
      <c r="G195" s="85"/>
      <c r="H195" s="85"/>
      <c r="I195" s="85"/>
      <c r="J195" s="85"/>
      <c r="K195" s="85"/>
      <c r="X195" s="85"/>
      <c r="Y195" s="85"/>
      <c r="Z195" s="93"/>
    </row>
    <row r="196" spans="1:26">
      <c r="A196" s="85"/>
      <c r="B196" s="85"/>
      <c r="C196" s="85"/>
      <c r="D196" s="85"/>
      <c r="E196" s="85"/>
      <c r="F196" s="85"/>
      <c r="G196" s="85"/>
      <c r="H196" s="85"/>
      <c r="I196" s="85"/>
      <c r="J196" s="85"/>
      <c r="K196" s="85"/>
      <c r="X196" s="85"/>
      <c r="Y196" s="85"/>
      <c r="Z196" s="93"/>
    </row>
    <row r="197" spans="1:26">
      <c r="A197" s="85"/>
      <c r="B197" s="85"/>
      <c r="C197" s="85"/>
      <c r="D197" s="85"/>
      <c r="E197" s="85"/>
      <c r="F197" s="85"/>
      <c r="G197" s="85"/>
      <c r="H197" s="85"/>
      <c r="I197" s="85"/>
      <c r="J197" s="85"/>
      <c r="K197" s="85"/>
      <c r="X197" s="85"/>
      <c r="Y197" s="85"/>
      <c r="Z197" s="93"/>
    </row>
    <row r="198" spans="1:26">
      <c r="A198" s="85"/>
      <c r="B198" s="85"/>
      <c r="C198" s="85"/>
      <c r="D198" s="85"/>
      <c r="E198" s="85"/>
      <c r="F198" s="85"/>
      <c r="G198" s="85"/>
      <c r="H198" s="85"/>
      <c r="I198" s="85"/>
      <c r="J198" s="85"/>
      <c r="K198" s="85"/>
      <c r="X198" s="85"/>
      <c r="Y198" s="85"/>
      <c r="Z198" s="93"/>
    </row>
    <row r="199" spans="1:26">
      <c r="A199" s="85"/>
      <c r="B199" s="85"/>
      <c r="C199" s="85"/>
      <c r="D199" s="85"/>
      <c r="E199" s="85"/>
      <c r="F199" s="85"/>
      <c r="G199" s="85"/>
      <c r="H199" s="85"/>
      <c r="I199" s="85"/>
      <c r="J199" s="85"/>
      <c r="K199" s="85"/>
      <c r="X199" s="85"/>
      <c r="Y199" s="85"/>
      <c r="Z199" s="93"/>
    </row>
    <row r="200" spans="1:26">
      <c r="A200" s="85"/>
      <c r="B200" s="85"/>
      <c r="C200" s="85"/>
      <c r="D200" s="85"/>
      <c r="E200" s="85"/>
      <c r="F200" s="85"/>
      <c r="G200" s="85"/>
      <c r="H200" s="85"/>
      <c r="I200" s="85"/>
      <c r="J200" s="85"/>
      <c r="K200" s="85"/>
      <c r="X200" s="85"/>
      <c r="Y200" s="85"/>
      <c r="Z200" s="93"/>
    </row>
    <row r="201" spans="1:26">
      <c r="A201" s="85"/>
      <c r="B201" s="85"/>
      <c r="C201" s="85"/>
      <c r="D201" s="85"/>
      <c r="E201" s="85"/>
      <c r="F201" s="85"/>
      <c r="G201" s="85"/>
      <c r="H201" s="85"/>
      <c r="I201" s="85"/>
      <c r="J201" s="85"/>
      <c r="K201" s="85"/>
      <c r="X201" s="85"/>
      <c r="Y201" s="85"/>
      <c r="Z201" s="93"/>
    </row>
    <row r="202" spans="1:26">
      <c r="A202" s="85"/>
      <c r="B202" s="85"/>
      <c r="C202" s="85"/>
      <c r="D202" s="85"/>
      <c r="E202" s="85"/>
      <c r="F202" s="85"/>
      <c r="G202" s="85"/>
      <c r="H202" s="85"/>
      <c r="I202" s="85"/>
      <c r="J202" s="85"/>
      <c r="K202" s="85"/>
      <c r="X202" s="85"/>
      <c r="Y202" s="85"/>
      <c r="Z202" s="93"/>
    </row>
    <row r="203" spans="1:26">
      <c r="A203" s="85"/>
      <c r="B203" s="85"/>
      <c r="C203" s="85"/>
      <c r="D203" s="85"/>
      <c r="E203" s="85"/>
      <c r="F203" s="85"/>
      <c r="G203" s="85"/>
      <c r="H203" s="85"/>
      <c r="I203" s="85"/>
      <c r="J203" s="85"/>
      <c r="K203" s="85"/>
      <c r="X203" s="85"/>
      <c r="Y203" s="85"/>
      <c r="Z203" s="93"/>
    </row>
    <row r="204" spans="1:26">
      <c r="A204" s="85"/>
      <c r="B204" s="85"/>
      <c r="C204" s="85"/>
      <c r="D204" s="85"/>
      <c r="E204" s="85"/>
      <c r="F204" s="85"/>
      <c r="G204" s="85"/>
      <c r="H204" s="85"/>
      <c r="I204" s="85"/>
      <c r="J204" s="85"/>
      <c r="K204" s="85"/>
      <c r="X204" s="85"/>
      <c r="Y204" s="85"/>
      <c r="Z204" s="93"/>
    </row>
    <row r="205" spans="1:26">
      <c r="A205" s="85"/>
      <c r="B205" s="85"/>
      <c r="C205" s="85"/>
      <c r="D205" s="85"/>
      <c r="E205" s="85"/>
      <c r="F205" s="85"/>
      <c r="G205" s="85"/>
      <c r="H205" s="85"/>
      <c r="I205" s="85"/>
      <c r="J205" s="85"/>
      <c r="K205" s="85"/>
      <c r="X205" s="85"/>
      <c r="Y205" s="85"/>
      <c r="Z205" s="93"/>
    </row>
    <row r="206" spans="1:26">
      <c r="A206" s="85"/>
      <c r="B206" s="85"/>
      <c r="C206" s="85"/>
      <c r="D206" s="85"/>
      <c r="E206" s="85"/>
      <c r="F206" s="85"/>
      <c r="G206" s="85"/>
      <c r="H206" s="85"/>
      <c r="I206" s="85"/>
      <c r="J206" s="85"/>
      <c r="K206" s="85"/>
      <c r="X206" s="85"/>
      <c r="Y206" s="85"/>
      <c r="Z206" s="93"/>
    </row>
    <row r="207" spans="1:26">
      <c r="A207" s="85"/>
      <c r="B207" s="85"/>
      <c r="C207" s="85"/>
      <c r="D207" s="85"/>
      <c r="E207" s="85"/>
      <c r="F207" s="85"/>
      <c r="G207" s="85"/>
      <c r="H207" s="85"/>
      <c r="I207" s="85"/>
      <c r="J207" s="85"/>
      <c r="K207" s="85"/>
      <c r="X207" s="85"/>
      <c r="Y207" s="85"/>
      <c r="Z207" s="93"/>
    </row>
    <row r="208" spans="1:26">
      <c r="A208" s="85"/>
      <c r="B208" s="85"/>
      <c r="C208" s="85"/>
      <c r="D208" s="85"/>
      <c r="E208" s="85"/>
      <c r="F208" s="85"/>
      <c r="G208" s="85"/>
      <c r="H208" s="85"/>
      <c r="I208" s="85"/>
      <c r="J208" s="85"/>
      <c r="K208" s="85"/>
      <c r="X208" s="85"/>
      <c r="Y208" s="85"/>
      <c r="Z208" s="93"/>
    </row>
    <row r="209" spans="1:26">
      <c r="A209" s="85"/>
      <c r="B209" s="85"/>
      <c r="C209" s="85"/>
      <c r="D209" s="85"/>
      <c r="E209" s="85"/>
      <c r="F209" s="85"/>
      <c r="G209" s="85"/>
      <c r="H209" s="85"/>
      <c r="I209" s="85"/>
      <c r="J209" s="85"/>
      <c r="K209" s="85"/>
      <c r="X209" s="85"/>
      <c r="Y209" s="85"/>
      <c r="Z209" s="93"/>
    </row>
    <row r="210" spans="1:26">
      <c r="A210" s="85"/>
      <c r="B210" s="85"/>
      <c r="C210" s="85"/>
      <c r="D210" s="85"/>
      <c r="E210" s="85"/>
      <c r="F210" s="85"/>
      <c r="G210" s="85"/>
      <c r="H210" s="85"/>
      <c r="I210" s="85"/>
      <c r="J210" s="85"/>
      <c r="K210" s="85"/>
      <c r="X210" s="85"/>
      <c r="Y210" s="85"/>
      <c r="Z210" s="93"/>
    </row>
    <row r="211" spans="1:26">
      <c r="A211" s="85"/>
      <c r="B211" s="85"/>
      <c r="C211" s="85"/>
      <c r="D211" s="85"/>
      <c r="E211" s="85"/>
      <c r="F211" s="85"/>
      <c r="G211" s="85"/>
      <c r="H211" s="85"/>
      <c r="I211" s="85"/>
      <c r="J211" s="85"/>
      <c r="K211" s="85"/>
      <c r="X211" s="85"/>
      <c r="Y211" s="85"/>
      <c r="Z211" s="93"/>
    </row>
    <row r="212" spans="1:26">
      <c r="A212" s="85"/>
      <c r="B212" s="85"/>
      <c r="C212" s="85"/>
      <c r="D212" s="85"/>
      <c r="E212" s="85"/>
      <c r="F212" s="85"/>
      <c r="G212" s="85"/>
      <c r="H212" s="85"/>
      <c r="I212" s="85"/>
      <c r="J212" s="85"/>
      <c r="K212" s="85"/>
      <c r="X212" s="85"/>
      <c r="Y212" s="85"/>
      <c r="Z212" s="93"/>
    </row>
    <row r="213" spans="1:26">
      <c r="A213" s="85"/>
      <c r="B213" s="85"/>
      <c r="C213" s="85"/>
      <c r="D213" s="85"/>
      <c r="E213" s="85"/>
      <c r="F213" s="85"/>
      <c r="G213" s="85"/>
      <c r="H213" s="85"/>
      <c r="I213" s="85"/>
      <c r="J213" s="85"/>
      <c r="K213" s="85"/>
      <c r="X213" s="85"/>
      <c r="Y213" s="85"/>
      <c r="Z213" s="93"/>
    </row>
    <row r="214" spans="1:26">
      <c r="A214" s="85"/>
      <c r="B214" s="85"/>
      <c r="C214" s="85"/>
      <c r="D214" s="85"/>
      <c r="E214" s="85"/>
      <c r="F214" s="85"/>
      <c r="G214" s="85"/>
      <c r="H214" s="85"/>
      <c r="I214" s="85"/>
      <c r="J214" s="85"/>
      <c r="K214" s="85"/>
      <c r="X214" s="85"/>
      <c r="Y214" s="85"/>
      <c r="Z214" s="93"/>
    </row>
    <row r="215" spans="1:26">
      <c r="A215" s="85"/>
      <c r="B215" s="85"/>
      <c r="C215" s="85"/>
      <c r="D215" s="85"/>
      <c r="E215" s="85"/>
      <c r="F215" s="85"/>
      <c r="G215" s="85"/>
      <c r="H215" s="85"/>
      <c r="I215" s="85"/>
      <c r="J215" s="85"/>
      <c r="K215" s="85"/>
      <c r="X215" s="85"/>
      <c r="Y215" s="85"/>
      <c r="Z215" s="93"/>
    </row>
    <row r="216" spans="1:26">
      <c r="A216" s="85"/>
      <c r="B216" s="85"/>
      <c r="C216" s="85"/>
      <c r="D216" s="85"/>
      <c r="E216" s="85"/>
      <c r="F216" s="85"/>
      <c r="G216" s="85"/>
      <c r="H216" s="85"/>
      <c r="I216" s="85"/>
      <c r="J216" s="85"/>
      <c r="K216" s="85"/>
      <c r="X216" s="85"/>
      <c r="Y216" s="85"/>
      <c r="Z216" s="93"/>
    </row>
    <row r="217" spans="1:26">
      <c r="A217" s="85"/>
      <c r="B217" s="85"/>
      <c r="C217" s="85"/>
      <c r="D217" s="85"/>
      <c r="E217" s="85"/>
      <c r="F217" s="85"/>
      <c r="G217" s="85"/>
      <c r="H217" s="85"/>
      <c r="I217" s="85"/>
      <c r="J217" s="85"/>
      <c r="K217" s="85"/>
      <c r="X217" s="85"/>
      <c r="Y217" s="85"/>
      <c r="Z217" s="93"/>
    </row>
    <row r="218" spans="1:26">
      <c r="A218" s="85"/>
      <c r="B218" s="85"/>
      <c r="C218" s="85"/>
      <c r="D218" s="85"/>
      <c r="E218" s="85"/>
      <c r="F218" s="85"/>
      <c r="G218" s="85"/>
      <c r="H218" s="85"/>
      <c r="I218" s="85"/>
      <c r="J218" s="85"/>
      <c r="K218" s="85"/>
      <c r="X218" s="85"/>
      <c r="Y218" s="85"/>
      <c r="Z218" s="93"/>
    </row>
    <row r="219" spans="1:26">
      <c r="A219" s="85"/>
      <c r="B219" s="85"/>
      <c r="C219" s="85"/>
      <c r="D219" s="85"/>
      <c r="E219" s="85"/>
      <c r="F219" s="85"/>
      <c r="G219" s="85"/>
      <c r="H219" s="85"/>
      <c r="I219" s="85"/>
      <c r="J219" s="85"/>
      <c r="K219" s="85"/>
      <c r="X219" s="85"/>
      <c r="Y219" s="85"/>
      <c r="Z219" s="93"/>
    </row>
    <row r="220" spans="1:26">
      <c r="A220" s="85"/>
      <c r="B220" s="85"/>
      <c r="C220" s="85"/>
      <c r="D220" s="85"/>
      <c r="E220" s="85"/>
      <c r="F220" s="85"/>
      <c r="G220" s="85"/>
      <c r="H220" s="85"/>
      <c r="I220" s="85"/>
      <c r="J220" s="85"/>
      <c r="K220" s="85"/>
      <c r="X220" s="85"/>
      <c r="Y220" s="85"/>
      <c r="Z220" s="93"/>
    </row>
    <row r="221" spans="1:26">
      <c r="A221" s="85"/>
      <c r="B221" s="85"/>
      <c r="C221" s="85"/>
      <c r="D221" s="85"/>
      <c r="E221" s="85"/>
      <c r="F221" s="85"/>
      <c r="G221" s="85"/>
      <c r="H221" s="85"/>
      <c r="I221" s="85"/>
      <c r="J221" s="85"/>
      <c r="K221" s="85"/>
      <c r="X221" s="85"/>
      <c r="Y221" s="85"/>
      <c r="Z221" s="93"/>
    </row>
    <row r="222" spans="1:26">
      <c r="A222" s="85"/>
      <c r="B222" s="85"/>
      <c r="C222" s="85"/>
      <c r="D222" s="85"/>
      <c r="E222" s="85"/>
      <c r="F222" s="85"/>
      <c r="G222" s="85"/>
      <c r="H222" s="85"/>
      <c r="I222" s="85"/>
      <c r="J222" s="85"/>
      <c r="K222" s="85"/>
      <c r="X222" s="85"/>
      <c r="Y222" s="85"/>
      <c r="Z222" s="93"/>
    </row>
    <row r="223" spans="1:26">
      <c r="A223" s="85"/>
      <c r="B223" s="85"/>
      <c r="C223" s="85"/>
      <c r="D223" s="85"/>
      <c r="E223" s="85"/>
      <c r="F223" s="85"/>
      <c r="G223" s="85"/>
      <c r="H223" s="85"/>
      <c r="I223" s="85"/>
      <c r="J223" s="85"/>
      <c r="K223" s="85"/>
      <c r="X223" s="85"/>
      <c r="Y223" s="85"/>
      <c r="Z223" s="93"/>
    </row>
    <row r="224" spans="1:26">
      <c r="A224" s="85"/>
      <c r="B224" s="85"/>
      <c r="C224" s="85"/>
      <c r="D224" s="85"/>
      <c r="E224" s="85"/>
      <c r="F224" s="85"/>
      <c r="G224" s="85"/>
      <c r="H224" s="85"/>
      <c r="I224" s="85"/>
      <c r="J224" s="85"/>
      <c r="K224" s="85"/>
      <c r="X224" s="85"/>
      <c r="Y224" s="85"/>
      <c r="Z224" s="93"/>
    </row>
    <row r="225" spans="1:26">
      <c r="A225" s="85"/>
      <c r="B225" s="85"/>
      <c r="C225" s="85"/>
      <c r="D225" s="85"/>
      <c r="E225" s="85"/>
      <c r="F225" s="85"/>
      <c r="G225" s="85"/>
      <c r="H225" s="85"/>
      <c r="I225" s="85"/>
      <c r="J225" s="85"/>
      <c r="K225" s="85"/>
      <c r="X225" s="85"/>
      <c r="Y225" s="85"/>
      <c r="Z225" s="93"/>
    </row>
    <row r="226" spans="1:26">
      <c r="A226" s="85"/>
      <c r="B226" s="85"/>
      <c r="C226" s="85"/>
      <c r="D226" s="85"/>
      <c r="E226" s="85"/>
      <c r="F226" s="85"/>
      <c r="G226" s="85"/>
      <c r="H226" s="85"/>
      <c r="I226" s="85"/>
      <c r="J226" s="85"/>
      <c r="K226" s="85"/>
      <c r="X226" s="85"/>
      <c r="Y226" s="85"/>
      <c r="Z226" s="93"/>
    </row>
    <row r="227" spans="1:26">
      <c r="A227" s="85"/>
      <c r="B227" s="85"/>
      <c r="C227" s="85"/>
      <c r="D227" s="85"/>
      <c r="E227" s="85"/>
      <c r="F227" s="85"/>
      <c r="G227" s="85"/>
      <c r="H227" s="85"/>
      <c r="I227" s="85"/>
      <c r="J227" s="85"/>
      <c r="K227" s="85"/>
      <c r="X227" s="85"/>
      <c r="Y227" s="85"/>
      <c r="Z227" s="93"/>
    </row>
    <row r="228" spans="1:26">
      <c r="A228" s="85"/>
      <c r="B228" s="85"/>
      <c r="C228" s="85"/>
      <c r="D228" s="85"/>
      <c r="E228" s="85"/>
      <c r="F228" s="85"/>
      <c r="G228" s="85"/>
      <c r="H228" s="85"/>
      <c r="I228" s="85"/>
      <c r="J228" s="85"/>
      <c r="K228" s="85"/>
      <c r="X228" s="85"/>
      <c r="Y228" s="85"/>
      <c r="Z228" s="93"/>
    </row>
    <row r="229" spans="1:26">
      <c r="A229" s="85"/>
      <c r="B229" s="85"/>
      <c r="C229" s="85"/>
      <c r="D229" s="85"/>
      <c r="E229" s="85"/>
      <c r="F229" s="85"/>
      <c r="G229" s="85"/>
      <c r="H229" s="85"/>
      <c r="I229" s="85"/>
      <c r="J229" s="85"/>
      <c r="K229" s="85"/>
      <c r="X229" s="85"/>
      <c r="Y229" s="85"/>
      <c r="Z229" s="93"/>
    </row>
    <row r="230" spans="1:26">
      <c r="A230" s="85"/>
      <c r="B230" s="85"/>
      <c r="C230" s="85"/>
      <c r="D230" s="85"/>
      <c r="E230" s="85"/>
      <c r="F230" s="85"/>
      <c r="G230" s="85"/>
      <c r="H230" s="85"/>
      <c r="I230" s="85"/>
      <c r="J230" s="85"/>
      <c r="K230" s="85"/>
      <c r="X230" s="85"/>
      <c r="Y230" s="85"/>
      <c r="Z230" s="93"/>
    </row>
    <row r="231" spans="1:26">
      <c r="A231" s="85"/>
      <c r="B231" s="85"/>
      <c r="C231" s="85"/>
      <c r="D231" s="85"/>
      <c r="E231" s="85"/>
      <c r="F231" s="85"/>
      <c r="G231" s="85"/>
      <c r="H231" s="85"/>
      <c r="I231" s="85"/>
      <c r="J231" s="85"/>
      <c r="K231" s="85"/>
      <c r="X231" s="85"/>
      <c r="Y231" s="85"/>
      <c r="Z231" s="93"/>
    </row>
    <row r="232" spans="1:26">
      <c r="A232" s="85"/>
      <c r="B232" s="85"/>
      <c r="C232" s="85"/>
      <c r="D232" s="85"/>
      <c r="E232" s="85"/>
      <c r="F232" s="85"/>
      <c r="G232" s="85"/>
      <c r="H232" s="85"/>
      <c r="I232" s="85"/>
      <c r="J232" s="85"/>
      <c r="K232" s="85"/>
      <c r="X232" s="85"/>
      <c r="Y232" s="85"/>
      <c r="Z232" s="93"/>
    </row>
    <row r="233" spans="1:26">
      <c r="A233" s="85"/>
      <c r="B233" s="85"/>
      <c r="C233" s="85"/>
      <c r="D233" s="85"/>
      <c r="E233" s="85"/>
      <c r="F233" s="85"/>
      <c r="G233" s="85"/>
      <c r="H233" s="85"/>
      <c r="I233" s="85"/>
      <c r="J233" s="85"/>
      <c r="K233" s="85"/>
      <c r="X233" s="85"/>
      <c r="Y233" s="85"/>
      <c r="Z233" s="93"/>
    </row>
    <row r="234" spans="1:26">
      <c r="A234" s="85"/>
      <c r="B234" s="85"/>
      <c r="C234" s="85"/>
      <c r="D234" s="85"/>
      <c r="E234" s="85"/>
      <c r="F234" s="85"/>
      <c r="G234" s="85"/>
      <c r="H234" s="85"/>
      <c r="I234" s="85"/>
      <c r="J234" s="85"/>
      <c r="K234" s="85"/>
      <c r="X234" s="85"/>
      <c r="Y234" s="85"/>
      <c r="Z234" s="93"/>
    </row>
    <row r="235" spans="1:26">
      <c r="A235" s="85"/>
      <c r="B235" s="85"/>
      <c r="C235" s="85"/>
      <c r="D235" s="85"/>
      <c r="E235" s="85"/>
      <c r="F235" s="85"/>
      <c r="G235" s="85"/>
      <c r="H235" s="85"/>
      <c r="I235" s="85"/>
      <c r="J235" s="85"/>
      <c r="K235" s="85"/>
      <c r="X235" s="85"/>
      <c r="Y235" s="85"/>
      <c r="Z235" s="93"/>
    </row>
    <row r="236" spans="1:26">
      <c r="A236" s="85"/>
      <c r="B236" s="85"/>
      <c r="C236" s="85"/>
      <c r="D236" s="85"/>
      <c r="E236" s="85"/>
      <c r="F236" s="85"/>
      <c r="G236" s="85"/>
      <c r="H236" s="85"/>
      <c r="I236" s="85"/>
      <c r="J236" s="85"/>
      <c r="K236" s="85"/>
      <c r="X236" s="85"/>
      <c r="Y236" s="85"/>
      <c r="Z236" s="93"/>
    </row>
    <row r="237" spans="1:26">
      <c r="A237" s="85"/>
      <c r="B237" s="85"/>
      <c r="C237" s="85"/>
      <c r="D237" s="85"/>
      <c r="E237" s="85"/>
      <c r="F237" s="85"/>
      <c r="G237" s="85"/>
      <c r="H237" s="85"/>
      <c r="I237" s="85"/>
      <c r="J237" s="85"/>
      <c r="K237" s="85"/>
      <c r="X237" s="85"/>
      <c r="Y237" s="85"/>
      <c r="Z237" s="93"/>
    </row>
    <row r="238" spans="1:26">
      <c r="A238" s="85"/>
      <c r="B238" s="85"/>
      <c r="C238" s="85"/>
      <c r="D238" s="85"/>
      <c r="E238" s="85"/>
      <c r="F238" s="85"/>
      <c r="G238" s="85"/>
      <c r="H238" s="85"/>
      <c r="I238" s="85"/>
      <c r="J238" s="85"/>
      <c r="K238" s="85"/>
      <c r="X238" s="85"/>
      <c r="Y238" s="85"/>
      <c r="Z238" s="93"/>
    </row>
    <row r="239" spans="1:26">
      <c r="A239" s="85"/>
      <c r="B239" s="85"/>
      <c r="C239" s="85"/>
      <c r="D239" s="85"/>
      <c r="E239" s="85"/>
      <c r="F239" s="85"/>
      <c r="G239" s="85"/>
      <c r="H239" s="85"/>
      <c r="I239" s="85"/>
      <c r="J239" s="85"/>
      <c r="K239" s="85"/>
      <c r="X239" s="85"/>
      <c r="Y239" s="85"/>
      <c r="Z239" s="93"/>
    </row>
    <row r="240" spans="1:26">
      <c r="A240" s="85"/>
      <c r="B240" s="85"/>
      <c r="C240" s="85"/>
      <c r="D240" s="85"/>
      <c r="E240" s="85"/>
      <c r="F240" s="85"/>
      <c r="G240" s="85"/>
      <c r="H240" s="85"/>
      <c r="I240" s="85"/>
      <c r="J240" s="85"/>
      <c r="K240" s="85"/>
      <c r="X240" s="85"/>
      <c r="Y240" s="85"/>
      <c r="Z240" s="93"/>
    </row>
    <row r="241" spans="1:26">
      <c r="A241" s="85"/>
      <c r="B241" s="85"/>
      <c r="C241" s="85"/>
      <c r="D241" s="85"/>
      <c r="E241" s="85"/>
      <c r="F241" s="85"/>
      <c r="G241" s="85"/>
      <c r="H241" s="85"/>
      <c r="I241" s="85"/>
      <c r="J241" s="85"/>
      <c r="K241" s="85"/>
      <c r="X241" s="85"/>
      <c r="Y241" s="85"/>
      <c r="Z241" s="93"/>
    </row>
    <row r="242" spans="1:26">
      <c r="A242" s="85"/>
      <c r="B242" s="85"/>
      <c r="C242" s="85"/>
      <c r="D242" s="85"/>
      <c r="E242" s="85"/>
      <c r="F242" s="85"/>
      <c r="G242" s="85"/>
      <c r="H242" s="85"/>
      <c r="I242" s="85"/>
      <c r="J242" s="85"/>
      <c r="K242" s="85"/>
      <c r="X242" s="85"/>
      <c r="Y242" s="85"/>
      <c r="Z242" s="93"/>
    </row>
    <row r="243" spans="1:26">
      <c r="A243" s="85"/>
      <c r="B243" s="85"/>
      <c r="C243" s="85"/>
      <c r="D243" s="85"/>
      <c r="E243" s="85"/>
      <c r="F243" s="85"/>
      <c r="G243" s="85"/>
      <c r="H243" s="85"/>
      <c r="I243" s="85"/>
      <c r="J243" s="85"/>
      <c r="K243" s="85"/>
      <c r="X243" s="85"/>
      <c r="Y243" s="85"/>
      <c r="Z243" s="93"/>
    </row>
    <row r="244" spans="1:26">
      <c r="A244" s="85"/>
      <c r="B244" s="85"/>
      <c r="C244" s="85"/>
      <c r="D244" s="85"/>
      <c r="E244" s="85"/>
      <c r="F244" s="85"/>
      <c r="G244" s="85"/>
      <c r="H244" s="85"/>
      <c r="I244" s="85"/>
      <c r="J244" s="85"/>
      <c r="K244" s="85"/>
      <c r="X244" s="85"/>
      <c r="Y244" s="85"/>
      <c r="Z244" s="93"/>
    </row>
  </sheetData>
  <autoFilter ref="A11:Z72"/>
  <mergeCells count="34">
    <mergeCell ref="N5:N10"/>
    <mergeCell ref="T5:V9"/>
    <mergeCell ref="AA5:AA10"/>
    <mergeCell ref="W5:Y8"/>
    <mergeCell ref="W9:W10"/>
    <mergeCell ref="X9:Y9"/>
    <mergeCell ref="Z5:Z10"/>
    <mergeCell ref="R8:S8"/>
    <mergeCell ref="O5:O10"/>
    <mergeCell ref="P5:P10"/>
    <mergeCell ref="Q5:S6"/>
    <mergeCell ref="R9:R10"/>
    <mergeCell ref="S9:S10"/>
    <mergeCell ref="I5:I10"/>
    <mergeCell ref="J5:J10"/>
    <mergeCell ref="K5:K10"/>
    <mergeCell ref="L5:L10"/>
    <mergeCell ref="M5:M10"/>
    <mergeCell ref="A1:Z1"/>
    <mergeCell ref="A2:Z2"/>
    <mergeCell ref="A3:Z3"/>
    <mergeCell ref="A4:Z4"/>
    <mergeCell ref="A5:A10"/>
    <mergeCell ref="B5:B10"/>
    <mergeCell ref="C5:C10"/>
    <mergeCell ref="D5:D10"/>
    <mergeCell ref="E5:G6"/>
    <mergeCell ref="H5:H10"/>
    <mergeCell ref="E7:E10"/>
    <mergeCell ref="F7:G7"/>
    <mergeCell ref="Q7:S7"/>
    <mergeCell ref="F8:F10"/>
    <mergeCell ref="G8:G10"/>
    <mergeCell ref="Q8:Q10"/>
  </mergeCells>
  <hyperlinks>
    <hyperlink ref="E17" r:id="rId1" display="1140/QĐ-UBND, 13/5/2010"/>
  </hyperlinks>
  <pageMargins left="0.25" right="0" top="0" bottom="0" header="0" footer="0"/>
  <pageSetup paperSize="9" scale="85" orientation="landscape" r:id="rId2"/>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6"/>
  <sheetViews>
    <sheetView workbookViewId="0">
      <selection activeCell="F8" sqref="F8:F10"/>
    </sheetView>
  </sheetViews>
  <sheetFormatPr defaultColWidth="9.140625" defaultRowHeight="33.75" customHeight="1"/>
  <cols>
    <col min="1" max="1" width="4.5703125" style="87" customWidth="1"/>
    <col min="2" max="2" width="39.7109375" style="88" customWidth="1"/>
    <col min="3" max="3" width="7.28515625" style="89" customWidth="1"/>
    <col min="4" max="4" width="7.85546875" style="89" customWidth="1"/>
    <col min="5" max="5" width="10.7109375" style="90" customWidth="1"/>
    <col min="6" max="6" width="9.5703125" style="91" customWidth="1"/>
    <col min="7" max="7" width="9" style="91" customWidth="1"/>
    <col min="8" max="8" width="8" style="91" customWidth="1"/>
    <col min="9" max="9" width="9.28515625" style="91" customWidth="1"/>
    <col min="10" max="10" width="9" style="91" customWidth="1"/>
    <col min="11" max="11" width="8.140625" style="91" customWidth="1"/>
    <col min="12" max="12" width="8.140625" style="85" customWidth="1"/>
    <col min="13" max="13" width="8.7109375" style="85" customWidth="1"/>
    <col min="14" max="14" width="9" style="85" customWidth="1"/>
    <col min="15" max="15" width="9.140625" style="85" customWidth="1"/>
    <col min="16" max="16" width="8.7109375" style="85" customWidth="1"/>
    <col min="17" max="17" width="9.28515625" style="85" customWidth="1"/>
    <col min="18" max="18" width="7.7109375" style="85" hidden="1" customWidth="1"/>
    <col min="19" max="19" width="8.85546875" style="85" hidden="1" customWidth="1"/>
    <col min="20" max="20" width="7.42578125" style="85" hidden="1" customWidth="1"/>
    <col min="21" max="21" width="8.7109375" style="85" hidden="1" customWidth="1"/>
    <col min="22" max="22" width="7.140625" style="92" hidden="1" customWidth="1"/>
    <col min="23" max="23" width="8.28515625" style="92" hidden="1" customWidth="1"/>
    <col min="24" max="24" width="7.85546875" style="94" hidden="1" customWidth="1"/>
    <col min="25" max="16384" width="9.140625" style="85"/>
  </cols>
  <sheetData>
    <row r="1" spans="1:24" s="21" customFormat="1" ht="30.75" customHeight="1">
      <c r="A1" s="807" t="s">
        <v>45</v>
      </c>
      <c r="B1" s="807"/>
      <c r="C1" s="807"/>
      <c r="D1" s="807"/>
      <c r="E1" s="807"/>
      <c r="F1" s="807"/>
      <c r="G1" s="807"/>
      <c r="H1" s="807"/>
      <c r="I1" s="807"/>
      <c r="J1" s="807"/>
      <c r="K1" s="807"/>
      <c r="L1" s="807"/>
      <c r="M1" s="807"/>
      <c r="N1" s="807"/>
      <c r="O1" s="807"/>
      <c r="P1" s="807"/>
      <c r="Q1" s="807"/>
      <c r="R1" s="807"/>
      <c r="S1" s="807"/>
      <c r="T1" s="807"/>
      <c r="U1" s="807"/>
      <c r="V1" s="807"/>
      <c r="W1" s="807"/>
      <c r="X1" s="807"/>
    </row>
    <row r="2" spans="1:24" s="21" customFormat="1" ht="27.75" customHeight="1">
      <c r="A2" s="771" t="s">
        <v>498</v>
      </c>
      <c r="B2" s="771"/>
      <c r="C2" s="771"/>
      <c r="D2" s="771"/>
      <c r="E2" s="771"/>
      <c r="F2" s="771"/>
      <c r="G2" s="771"/>
      <c r="H2" s="771"/>
      <c r="I2" s="771"/>
      <c r="J2" s="771"/>
      <c r="K2" s="771"/>
      <c r="L2" s="771"/>
      <c r="M2" s="771"/>
      <c r="N2" s="771"/>
      <c r="O2" s="771"/>
      <c r="P2" s="771"/>
      <c r="Q2" s="771"/>
      <c r="R2" s="771"/>
      <c r="S2" s="771"/>
      <c r="T2" s="771"/>
      <c r="U2" s="771"/>
      <c r="V2" s="771"/>
      <c r="W2" s="771"/>
      <c r="X2" s="771"/>
    </row>
    <row r="3" spans="1:24" s="21" customFormat="1" ht="22.5" hidden="1" customHeight="1">
      <c r="A3" s="772" t="str">
        <f>'B 1'!A3:J3</f>
        <v>TỔNG HỢP KẾ HOẠCH ĐẦU TƯ CÔNG NĂM 2022 NGUỒN VỐN NGÂN SÁCH TRUNG ƯƠNG</v>
      </c>
      <c r="B3" s="772"/>
      <c r="C3" s="772"/>
      <c r="D3" s="772"/>
      <c r="E3" s="772"/>
      <c r="F3" s="772"/>
      <c r="G3" s="772"/>
      <c r="H3" s="772"/>
      <c r="I3" s="772"/>
      <c r="J3" s="772"/>
      <c r="K3" s="772"/>
      <c r="L3" s="772"/>
      <c r="M3" s="772"/>
      <c r="N3" s="772"/>
      <c r="O3" s="772"/>
      <c r="P3" s="772"/>
      <c r="Q3" s="772"/>
      <c r="R3" s="772"/>
      <c r="S3" s="772"/>
      <c r="T3" s="772"/>
      <c r="U3" s="772"/>
      <c r="V3" s="772"/>
      <c r="W3" s="772"/>
      <c r="X3" s="772"/>
    </row>
    <row r="4" spans="1:24" s="21" customFormat="1" ht="22.5" customHeight="1">
      <c r="A4" s="773" t="s">
        <v>1</v>
      </c>
      <c r="B4" s="773"/>
      <c r="C4" s="773"/>
      <c r="D4" s="773"/>
      <c r="E4" s="773"/>
      <c r="F4" s="773"/>
      <c r="G4" s="773"/>
      <c r="H4" s="773"/>
      <c r="I4" s="773"/>
      <c r="J4" s="773"/>
      <c r="K4" s="773"/>
      <c r="L4" s="773"/>
      <c r="M4" s="773"/>
      <c r="N4" s="773"/>
      <c r="O4" s="773"/>
      <c r="P4" s="773"/>
      <c r="Q4" s="773"/>
      <c r="R4" s="773"/>
      <c r="S4" s="773"/>
      <c r="T4" s="773"/>
      <c r="U4" s="773"/>
      <c r="V4" s="773"/>
      <c r="W4" s="773"/>
      <c r="X4" s="773"/>
    </row>
    <row r="5" spans="1:24" s="21" customFormat="1" ht="33.75" customHeight="1">
      <c r="A5" s="774" t="s">
        <v>74</v>
      </c>
      <c r="B5" s="775" t="s">
        <v>3</v>
      </c>
      <c r="C5" s="774" t="s">
        <v>4</v>
      </c>
      <c r="D5" s="774" t="s">
        <v>5</v>
      </c>
      <c r="E5" s="774" t="s">
        <v>75</v>
      </c>
      <c r="F5" s="774"/>
      <c r="G5" s="774"/>
      <c r="H5" s="789" t="s">
        <v>76</v>
      </c>
      <c r="I5" s="789" t="s">
        <v>48</v>
      </c>
      <c r="J5" s="789" t="s">
        <v>49</v>
      </c>
      <c r="K5" s="789" t="s">
        <v>50</v>
      </c>
      <c r="L5" s="789" t="s">
        <v>51</v>
      </c>
      <c r="M5" s="789" t="s">
        <v>52</v>
      </c>
      <c r="N5" s="789" t="s">
        <v>53</v>
      </c>
      <c r="O5" s="789" t="s">
        <v>54</v>
      </c>
      <c r="P5" s="789" t="s">
        <v>55</v>
      </c>
      <c r="Q5" s="789" t="s">
        <v>7</v>
      </c>
      <c r="R5" s="793" t="s">
        <v>77</v>
      </c>
      <c r="S5" s="793"/>
      <c r="T5" s="793"/>
      <c r="U5" s="793" t="s">
        <v>78</v>
      </c>
      <c r="V5" s="793"/>
      <c r="W5" s="793"/>
      <c r="X5" s="789" t="s">
        <v>7</v>
      </c>
    </row>
    <row r="6" spans="1:24" s="21" customFormat="1" ht="33.75" customHeight="1">
      <c r="A6" s="774"/>
      <c r="B6" s="775"/>
      <c r="C6" s="774"/>
      <c r="D6" s="774"/>
      <c r="E6" s="774"/>
      <c r="F6" s="774"/>
      <c r="G6" s="774"/>
      <c r="H6" s="790"/>
      <c r="I6" s="790"/>
      <c r="J6" s="790"/>
      <c r="K6" s="790"/>
      <c r="L6" s="790"/>
      <c r="M6" s="790"/>
      <c r="N6" s="790"/>
      <c r="O6" s="790"/>
      <c r="P6" s="790"/>
      <c r="Q6" s="790"/>
      <c r="R6" s="793"/>
      <c r="S6" s="793"/>
      <c r="T6" s="793"/>
      <c r="U6" s="793"/>
      <c r="V6" s="793"/>
      <c r="W6" s="793"/>
      <c r="X6" s="790"/>
    </row>
    <row r="7" spans="1:24" s="21" customFormat="1" ht="23.25" customHeight="1">
      <c r="A7" s="774"/>
      <c r="B7" s="775"/>
      <c r="C7" s="774"/>
      <c r="D7" s="774"/>
      <c r="E7" s="774" t="s">
        <v>79</v>
      </c>
      <c r="F7" s="777" t="s">
        <v>9</v>
      </c>
      <c r="G7" s="777"/>
      <c r="H7" s="790"/>
      <c r="I7" s="790"/>
      <c r="J7" s="790"/>
      <c r="K7" s="790"/>
      <c r="L7" s="790" t="s">
        <v>12</v>
      </c>
      <c r="M7" s="790"/>
      <c r="N7" s="790"/>
      <c r="O7" s="790"/>
      <c r="P7" s="790"/>
      <c r="Q7" s="790"/>
      <c r="R7" s="778" t="s">
        <v>12</v>
      </c>
      <c r="S7" s="778"/>
      <c r="T7" s="778"/>
      <c r="U7" s="778" t="s">
        <v>12</v>
      </c>
      <c r="V7" s="778"/>
      <c r="W7" s="778"/>
      <c r="X7" s="790"/>
    </row>
    <row r="8" spans="1:24" s="21" customFormat="1" ht="33.75" customHeight="1">
      <c r="A8" s="774"/>
      <c r="B8" s="775"/>
      <c r="C8" s="774"/>
      <c r="D8" s="774"/>
      <c r="E8" s="774"/>
      <c r="F8" s="774" t="s">
        <v>11</v>
      </c>
      <c r="G8" s="774" t="s">
        <v>80</v>
      </c>
      <c r="H8" s="790"/>
      <c r="I8" s="790"/>
      <c r="J8" s="790"/>
      <c r="K8" s="790"/>
      <c r="L8" s="790" t="s">
        <v>81</v>
      </c>
      <c r="M8" s="790"/>
      <c r="N8" s="790"/>
      <c r="O8" s="790"/>
      <c r="P8" s="790"/>
      <c r="Q8" s="790"/>
      <c r="R8" s="779" t="s">
        <v>81</v>
      </c>
      <c r="S8" s="778" t="s">
        <v>82</v>
      </c>
      <c r="T8" s="778"/>
      <c r="U8" s="779" t="s">
        <v>81</v>
      </c>
      <c r="V8" s="872" t="s">
        <v>82</v>
      </c>
      <c r="W8" s="872"/>
      <c r="X8" s="790"/>
    </row>
    <row r="9" spans="1:24" s="21" customFormat="1" ht="33.75" customHeight="1">
      <c r="A9" s="774"/>
      <c r="B9" s="775"/>
      <c r="C9" s="774"/>
      <c r="D9" s="774"/>
      <c r="E9" s="774"/>
      <c r="F9" s="774"/>
      <c r="G9" s="774"/>
      <c r="H9" s="790"/>
      <c r="I9" s="790"/>
      <c r="J9" s="790"/>
      <c r="K9" s="790"/>
      <c r="L9" s="790"/>
      <c r="M9" s="790"/>
      <c r="N9" s="790"/>
      <c r="O9" s="790"/>
      <c r="P9" s="790"/>
      <c r="Q9" s="790"/>
      <c r="R9" s="779"/>
      <c r="S9" s="794" t="s">
        <v>83</v>
      </c>
      <c r="T9" s="795" t="s">
        <v>84</v>
      </c>
      <c r="U9" s="779"/>
      <c r="V9" s="794" t="s">
        <v>83</v>
      </c>
      <c r="W9" s="795" t="s">
        <v>84</v>
      </c>
      <c r="X9" s="790"/>
    </row>
    <row r="10" spans="1:24" s="21" customFormat="1" ht="26.25" customHeight="1">
      <c r="A10" s="774"/>
      <c r="B10" s="775"/>
      <c r="C10" s="774"/>
      <c r="D10" s="774"/>
      <c r="E10" s="774"/>
      <c r="F10" s="774"/>
      <c r="G10" s="774"/>
      <c r="H10" s="791"/>
      <c r="I10" s="791"/>
      <c r="J10" s="791"/>
      <c r="K10" s="791"/>
      <c r="L10" s="791"/>
      <c r="M10" s="791"/>
      <c r="N10" s="791"/>
      <c r="O10" s="791"/>
      <c r="P10" s="791"/>
      <c r="Q10" s="791"/>
      <c r="R10" s="779"/>
      <c r="S10" s="794"/>
      <c r="T10" s="795"/>
      <c r="U10" s="779"/>
      <c r="V10" s="794"/>
      <c r="W10" s="795"/>
      <c r="X10" s="791"/>
    </row>
    <row r="11" spans="1:24" s="180" customFormat="1" ht="16.5"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17</v>
      </c>
      <c r="S11" s="23">
        <v>18</v>
      </c>
      <c r="T11" s="23">
        <v>19</v>
      </c>
      <c r="U11" s="23">
        <v>20</v>
      </c>
      <c r="V11" s="23">
        <v>21</v>
      </c>
      <c r="W11" s="23">
        <v>22</v>
      </c>
      <c r="X11" s="23">
        <v>23</v>
      </c>
    </row>
    <row r="12" spans="1:24" s="21" customFormat="1" ht="21" customHeight="1">
      <c r="A12" s="24"/>
      <c r="B12" s="24" t="s">
        <v>13</v>
      </c>
      <c r="C12" s="25"/>
      <c r="D12" s="25"/>
      <c r="E12" s="26"/>
      <c r="F12" s="27">
        <f t="shared" ref="F12:X12" si="0">F13+F55+F63</f>
        <v>5055627</v>
      </c>
      <c r="G12" s="27">
        <f t="shared" si="0"/>
        <v>3570231.1629999997</v>
      </c>
      <c r="H12" s="27">
        <f t="shared" si="0"/>
        <v>346308</v>
      </c>
      <c r="I12" s="27">
        <f t="shared" si="0"/>
        <v>1721915</v>
      </c>
      <c r="J12" s="27">
        <f t="shared" si="0"/>
        <v>1157125</v>
      </c>
      <c r="K12" s="27">
        <f t="shared" si="0"/>
        <v>132982</v>
      </c>
      <c r="L12" s="27">
        <f t="shared" si="0"/>
        <v>431808</v>
      </c>
      <c r="M12" s="27">
        <f t="shared" si="0"/>
        <v>1234704.5</v>
      </c>
      <c r="N12" s="27">
        <f t="shared" si="0"/>
        <v>2171018.5</v>
      </c>
      <c r="O12" s="27">
        <f t="shared" si="0"/>
        <v>2447662.5</v>
      </c>
      <c r="P12" s="27">
        <f t="shared" si="0"/>
        <v>2447662.5</v>
      </c>
      <c r="Q12" s="27">
        <f t="shared" si="0"/>
        <v>0</v>
      </c>
      <c r="R12" s="27" t="e">
        <f t="shared" si="0"/>
        <v>#REF!</v>
      </c>
      <c r="S12" s="27" t="e">
        <f t="shared" si="0"/>
        <v>#REF!</v>
      </c>
      <c r="T12" s="27" t="e">
        <f t="shared" si="0"/>
        <v>#REF!</v>
      </c>
      <c r="U12" s="27" t="e">
        <f t="shared" si="0"/>
        <v>#REF!</v>
      </c>
      <c r="V12" s="27" t="e">
        <f t="shared" si="0"/>
        <v>#REF!</v>
      </c>
      <c r="W12" s="27" t="e">
        <f t="shared" si="0"/>
        <v>#REF!</v>
      </c>
      <c r="X12" s="27">
        <f t="shared" si="0"/>
        <v>0</v>
      </c>
    </row>
    <row r="13" spans="1:24" s="33" customFormat="1" ht="24.75" customHeight="1">
      <c r="A13" s="29" t="s">
        <v>56</v>
      </c>
      <c r="B13" s="30" t="s">
        <v>57</v>
      </c>
      <c r="C13" s="31"/>
      <c r="D13" s="188"/>
      <c r="E13" s="31"/>
      <c r="F13" s="32">
        <f>F14+F25+F41+F44+F47+F53</f>
        <v>3492700</v>
      </c>
      <c r="G13" s="32">
        <f t="shared" ref="G13:Q13" si="1">G14+G25+G41+G44+G47+G53</f>
        <v>2808231.1629999997</v>
      </c>
      <c r="H13" s="32">
        <f t="shared" si="1"/>
        <v>346308</v>
      </c>
      <c r="I13" s="32">
        <f t="shared" si="1"/>
        <v>959915</v>
      </c>
      <c r="J13" s="32">
        <f t="shared" si="1"/>
        <v>492757</v>
      </c>
      <c r="K13" s="32">
        <f t="shared" si="1"/>
        <v>115546</v>
      </c>
      <c r="L13" s="32">
        <f t="shared" si="1"/>
        <v>351612</v>
      </c>
      <c r="M13" s="32">
        <f t="shared" si="1"/>
        <v>1234704.5</v>
      </c>
      <c r="N13" s="32">
        <f t="shared" si="1"/>
        <v>1298672.5</v>
      </c>
      <c r="O13" s="32">
        <f t="shared" si="1"/>
        <v>1575316.5</v>
      </c>
      <c r="P13" s="32">
        <f t="shared" si="1"/>
        <v>1575316.5</v>
      </c>
      <c r="Q13" s="32">
        <f t="shared" si="1"/>
        <v>0</v>
      </c>
      <c r="R13" s="32" t="e">
        <f>R14+R25+R41+R44+R47+#REF!+#REF!+#REF!+#REF!+#REF!+R53+#REF!</f>
        <v>#REF!</v>
      </c>
      <c r="S13" s="32" t="e">
        <f>S14+S25+S41+S44+S47+#REF!+#REF!+#REF!+#REF!+#REF!+S53+#REF!</f>
        <v>#REF!</v>
      </c>
      <c r="T13" s="32" t="e">
        <f>T14+T25+T41+T44+T47+#REF!+#REF!+#REF!+#REF!+#REF!+T53+#REF!</f>
        <v>#REF!</v>
      </c>
      <c r="U13" s="32" t="e">
        <f>U14+U25+U41+U44+U47+#REF!+#REF!+#REF!+#REF!+#REF!+U53+#REF!</f>
        <v>#REF!</v>
      </c>
      <c r="V13" s="32" t="e">
        <f>V14+V25+V41+V44+V47+#REF!+#REF!+#REF!+#REF!+#REF!+V53+#REF!</f>
        <v>#REF!</v>
      </c>
      <c r="W13" s="32" t="e">
        <f>W14+W25+W41+W44+W47+#REF!+#REF!+#REF!+#REF!+#REF!+W53+#REF!</f>
        <v>#REF!</v>
      </c>
      <c r="X13" s="31"/>
    </row>
    <row r="14" spans="1:24" s="38" customFormat="1" ht="33.75" customHeight="1">
      <c r="A14" s="34" t="s">
        <v>58</v>
      </c>
      <c r="B14" s="35" t="s">
        <v>85</v>
      </c>
      <c r="C14" s="24"/>
      <c r="D14" s="189"/>
      <c r="E14" s="36"/>
      <c r="F14" s="37">
        <f t="shared" ref="F14:X14" si="2">F15+F18+F23</f>
        <v>1528818</v>
      </c>
      <c r="G14" s="37">
        <f t="shared" si="2"/>
        <v>1306701.6629999999</v>
      </c>
      <c r="H14" s="37">
        <f t="shared" si="2"/>
        <v>158671</v>
      </c>
      <c r="I14" s="37">
        <f t="shared" si="2"/>
        <v>332368</v>
      </c>
      <c r="J14" s="37">
        <f t="shared" si="2"/>
        <v>235081</v>
      </c>
      <c r="K14" s="37">
        <f t="shared" si="2"/>
        <v>38350</v>
      </c>
      <c r="L14" s="37">
        <f t="shared" si="2"/>
        <v>58937</v>
      </c>
      <c r="M14" s="37">
        <f t="shared" si="2"/>
        <v>585278</v>
      </c>
      <c r="N14" s="37">
        <f t="shared" si="2"/>
        <v>628278</v>
      </c>
      <c r="O14" s="37">
        <f t="shared" si="2"/>
        <v>644215</v>
      </c>
      <c r="P14" s="37">
        <f t="shared" si="2"/>
        <v>644215</v>
      </c>
      <c r="Q14" s="37">
        <f t="shared" si="2"/>
        <v>0</v>
      </c>
      <c r="R14" s="37">
        <f t="shared" si="2"/>
        <v>573305</v>
      </c>
      <c r="S14" s="37">
        <f t="shared" si="2"/>
        <v>0</v>
      </c>
      <c r="T14" s="37">
        <f t="shared" si="2"/>
        <v>0</v>
      </c>
      <c r="U14" s="37">
        <f t="shared" si="2"/>
        <v>632242</v>
      </c>
      <c r="V14" s="37">
        <f t="shared" si="2"/>
        <v>0</v>
      </c>
      <c r="W14" s="37">
        <f t="shared" si="2"/>
        <v>0</v>
      </c>
      <c r="X14" s="37">
        <f t="shared" si="2"/>
        <v>0</v>
      </c>
    </row>
    <row r="15" spans="1:24" s="44" customFormat="1" ht="33.75" customHeight="1">
      <c r="A15" s="40"/>
      <c r="B15" s="41" t="s">
        <v>87</v>
      </c>
      <c r="C15" s="42"/>
      <c r="D15" s="190"/>
      <c r="E15" s="43"/>
      <c r="F15" s="39">
        <f>SUM(F16:F17)</f>
        <v>378663</v>
      </c>
      <c r="G15" s="39">
        <f t="shared" ref="G15:W15" si="3">SUM(G16:G17)</f>
        <v>256358.663</v>
      </c>
      <c r="H15" s="39">
        <f t="shared" si="3"/>
        <v>158671</v>
      </c>
      <c r="I15" s="39">
        <f t="shared" si="3"/>
        <v>95458</v>
      </c>
      <c r="J15" s="39">
        <f t="shared" si="3"/>
        <v>75204</v>
      </c>
      <c r="K15" s="39">
        <f t="shared" si="3"/>
        <v>13400</v>
      </c>
      <c r="L15" s="39">
        <f t="shared" si="3"/>
        <v>6854</v>
      </c>
      <c r="M15" s="39">
        <f t="shared" si="3"/>
        <v>0</v>
      </c>
      <c r="N15" s="39">
        <f t="shared" si="3"/>
        <v>0</v>
      </c>
      <c r="O15" s="39">
        <f t="shared" si="3"/>
        <v>6854</v>
      </c>
      <c r="P15" s="39">
        <f t="shared" si="3"/>
        <v>6854</v>
      </c>
      <c r="Q15" s="39">
        <f t="shared" si="3"/>
        <v>0</v>
      </c>
      <c r="R15" s="39">
        <f t="shared" si="3"/>
        <v>0</v>
      </c>
      <c r="S15" s="39">
        <f t="shared" si="3"/>
        <v>0</v>
      </c>
      <c r="T15" s="39">
        <f t="shared" si="3"/>
        <v>0</v>
      </c>
      <c r="U15" s="39">
        <f t="shared" si="3"/>
        <v>6854</v>
      </c>
      <c r="V15" s="39">
        <f t="shared" si="3"/>
        <v>0</v>
      </c>
      <c r="W15" s="39">
        <f t="shared" si="3"/>
        <v>0</v>
      </c>
      <c r="X15" s="45"/>
    </row>
    <row r="16" spans="1:24" s="21" customFormat="1" ht="33.75" customHeight="1">
      <c r="A16" s="25">
        <v>1</v>
      </c>
      <c r="B16" s="46" t="s">
        <v>88</v>
      </c>
      <c r="C16" s="47" t="s">
        <v>89</v>
      </c>
      <c r="D16" s="47" t="s">
        <v>90</v>
      </c>
      <c r="E16" s="48" t="s">
        <v>91</v>
      </c>
      <c r="F16" s="49">
        <v>33320</v>
      </c>
      <c r="G16" s="49">
        <v>33320</v>
      </c>
      <c r="H16" s="49">
        <v>24000</v>
      </c>
      <c r="I16" s="49">
        <v>9320</v>
      </c>
      <c r="J16" s="49">
        <v>7204</v>
      </c>
      <c r="K16" s="49"/>
      <c r="L16" s="50">
        <f>I16-J16-K16</f>
        <v>2116</v>
      </c>
      <c r="M16" s="50">
        <f>G16-H16-I16</f>
        <v>0</v>
      </c>
      <c r="N16" s="50">
        <f>G16-H16-I16</f>
        <v>0</v>
      </c>
      <c r="O16" s="50">
        <v>2116</v>
      </c>
      <c r="P16" s="50">
        <f>O16</f>
        <v>2116</v>
      </c>
      <c r="Q16" s="50"/>
      <c r="R16" s="50">
        <v>0</v>
      </c>
      <c r="S16" s="50">
        <v>0</v>
      </c>
      <c r="T16" s="50">
        <v>0</v>
      </c>
      <c r="U16" s="50">
        <v>2116</v>
      </c>
      <c r="V16" s="51">
        <v>0</v>
      </c>
      <c r="W16" s="51">
        <v>0</v>
      </c>
      <c r="X16" s="52"/>
    </row>
    <row r="17" spans="1:25" s="21" customFormat="1" ht="33.75" customHeight="1">
      <c r="A17" s="25">
        <v>2</v>
      </c>
      <c r="B17" s="46" t="s">
        <v>92</v>
      </c>
      <c r="C17" s="47" t="s">
        <v>93</v>
      </c>
      <c r="D17" s="47" t="s">
        <v>94</v>
      </c>
      <c r="E17" s="48" t="s">
        <v>499</v>
      </c>
      <c r="F17" s="49">
        <v>345343</v>
      </c>
      <c r="G17" s="49">
        <v>223038.663</v>
      </c>
      <c r="H17" s="49">
        <v>134671</v>
      </c>
      <c r="I17" s="49">
        <v>86138</v>
      </c>
      <c r="J17" s="49">
        <v>68000</v>
      </c>
      <c r="K17" s="49">
        <v>13400</v>
      </c>
      <c r="L17" s="50">
        <f>I17-J17-K17</f>
        <v>4738</v>
      </c>
      <c r="M17" s="50"/>
      <c r="N17" s="50"/>
      <c r="O17" s="50">
        <f>L17</f>
        <v>4738</v>
      </c>
      <c r="P17" s="50">
        <f>O17</f>
        <v>4738</v>
      </c>
      <c r="Q17" s="50"/>
      <c r="R17" s="50"/>
      <c r="S17" s="50">
        <v>0</v>
      </c>
      <c r="T17" s="50">
        <v>0</v>
      </c>
      <c r="U17" s="50">
        <v>4738</v>
      </c>
      <c r="V17" s="51">
        <v>0</v>
      </c>
      <c r="W17" s="51">
        <v>0</v>
      </c>
      <c r="X17" s="52"/>
    </row>
    <row r="18" spans="1:25" s="44" customFormat="1" ht="33.75" customHeight="1">
      <c r="A18" s="40"/>
      <c r="B18" s="41" t="s">
        <v>95</v>
      </c>
      <c r="C18" s="42"/>
      <c r="D18" s="190"/>
      <c r="E18" s="43"/>
      <c r="F18" s="39">
        <f t="shared" ref="F18:W18" si="4">SUM(F19:F22)</f>
        <v>152038</v>
      </c>
      <c r="G18" s="39">
        <f t="shared" si="4"/>
        <v>152038</v>
      </c>
      <c r="H18" s="39">
        <f t="shared" si="4"/>
        <v>0</v>
      </c>
      <c r="I18" s="39">
        <f t="shared" si="4"/>
        <v>136910</v>
      </c>
      <c r="J18" s="39">
        <f t="shared" si="4"/>
        <v>102877</v>
      </c>
      <c r="K18" s="39">
        <f t="shared" si="4"/>
        <v>24950</v>
      </c>
      <c r="L18" s="39">
        <f t="shared" si="4"/>
        <v>9083</v>
      </c>
      <c r="M18" s="39">
        <f t="shared" si="4"/>
        <v>11973</v>
      </c>
      <c r="N18" s="39">
        <f t="shared" si="4"/>
        <v>11973</v>
      </c>
      <c r="O18" s="39">
        <f t="shared" si="4"/>
        <v>21056</v>
      </c>
      <c r="P18" s="39">
        <f t="shared" si="4"/>
        <v>21056</v>
      </c>
      <c r="Q18" s="39">
        <f t="shared" si="4"/>
        <v>0</v>
      </c>
      <c r="R18" s="39">
        <f t="shared" si="4"/>
        <v>0</v>
      </c>
      <c r="S18" s="39">
        <f t="shared" si="4"/>
        <v>0</v>
      </c>
      <c r="T18" s="39">
        <f t="shared" si="4"/>
        <v>0</v>
      </c>
      <c r="U18" s="39">
        <f t="shared" si="4"/>
        <v>9083</v>
      </c>
      <c r="V18" s="39">
        <f t="shared" si="4"/>
        <v>0</v>
      </c>
      <c r="W18" s="39">
        <f t="shared" si="4"/>
        <v>0</v>
      </c>
      <c r="X18" s="52"/>
    </row>
    <row r="19" spans="1:25" s="21" customFormat="1" ht="33.75" customHeight="1">
      <c r="A19" s="25" t="s">
        <v>96</v>
      </c>
      <c r="B19" s="46" t="s">
        <v>97</v>
      </c>
      <c r="C19" s="47" t="s">
        <v>98</v>
      </c>
      <c r="D19" s="47" t="s">
        <v>60</v>
      </c>
      <c r="E19" s="48" t="s">
        <v>503</v>
      </c>
      <c r="F19" s="49">
        <v>56000</v>
      </c>
      <c r="G19" s="49">
        <v>56000</v>
      </c>
      <c r="H19" s="49">
        <v>0</v>
      </c>
      <c r="I19" s="49">
        <v>50400</v>
      </c>
      <c r="J19" s="49">
        <v>27800</v>
      </c>
      <c r="K19" s="49">
        <v>16500</v>
      </c>
      <c r="L19" s="50">
        <f>I19-J19-K19</f>
        <v>6100</v>
      </c>
      <c r="M19" s="50">
        <f>G19-H19-I19</f>
        <v>5600</v>
      </c>
      <c r="N19" s="50">
        <f>G19-H19-I19</f>
        <v>5600</v>
      </c>
      <c r="O19" s="50">
        <f>M19+L19</f>
        <v>11700</v>
      </c>
      <c r="P19" s="50">
        <f>O19</f>
        <v>11700</v>
      </c>
      <c r="Q19" s="50"/>
      <c r="R19" s="49"/>
      <c r="S19" s="49">
        <v>0</v>
      </c>
      <c r="T19" s="49">
        <v>0</v>
      </c>
      <c r="U19" s="49">
        <v>6100</v>
      </c>
      <c r="V19" s="53">
        <v>0</v>
      </c>
      <c r="W19" s="53">
        <v>0</v>
      </c>
      <c r="X19" s="52"/>
    </row>
    <row r="20" spans="1:25" s="21" customFormat="1" ht="33.75" customHeight="1">
      <c r="A20" s="25" t="s">
        <v>99</v>
      </c>
      <c r="B20" s="46" t="s">
        <v>100</v>
      </c>
      <c r="C20" s="47" t="s">
        <v>89</v>
      </c>
      <c r="D20" s="47" t="s">
        <v>60</v>
      </c>
      <c r="E20" s="48" t="s">
        <v>101</v>
      </c>
      <c r="F20" s="49">
        <v>29916</v>
      </c>
      <c r="G20" s="49">
        <v>29916</v>
      </c>
      <c r="H20" s="49">
        <v>0</v>
      </c>
      <c r="I20" s="49">
        <v>27000</v>
      </c>
      <c r="J20" s="49">
        <v>24667</v>
      </c>
      <c r="K20" s="49">
        <v>1700</v>
      </c>
      <c r="L20" s="50">
        <f>I20-J20-K20</f>
        <v>633</v>
      </c>
      <c r="M20" s="50">
        <f>G20-H20-I20</f>
        <v>2916</v>
      </c>
      <c r="N20" s="50">
        <f>G20-H20-I20</f>
        <v>2916</v>
      </c>
      <c r="O20" s="50">
        <f>M20+L20</f>
        <v>3549</v>
      </c>
      <c r="P20" s="50">
        <f>O20</f>
        <v>3549</v>
      </c>
      <c r="Q20" s="50"/>
      <c r="R20" s="49"/>
      <c r="S20" s="49">
        <v>0</v>
      </c>
      <c r="T20" s="49">
        <v>0</v>
      </c>
      <c r="U20" s="49">
        <v>633</v>
      </c>
      <c r="V20" s="53">
        <v>0</v>
      </c>
      <c r="W20" s="53">
        <v>0</v>
      </c>
      <c r="X20" s="52"/>
    </row>
    <row r="21" spans="1:25" s="21" customFormat="1" ht="33.75" customHeight="1">
      <c r="A21" s="25" t="s">
        <v>102</v>
      </c>
      <c r="B21" s="46" t="s">
        <v>103</v>
      </c>
      <c r="C21" s="47" t="s">
        <v>104</v>
      </c>
      <c r="D21" s="47" t="s">
        <v>60</v>
      </c>
      <c r="E21" s="48" t="s">
        <v>105</v>
      </c>
      <c r="F21" s="49">
        <v>34571</v>
      </c>
      <c r="G21" s="49">
        <v>34571</v>
      </c>
      <c r="H21" s="49">
        <v>0</v>
      </c>
      <c r="I21" s="49">
        <v>31114</v>
      </c>
      <c r="J21" s="49">
        <v>26000</v>
      </c>
      <c r="K21" s="49">
        <v>3800</v>
      </c>
      <c r="L21" s="50">
        <f>I21-J21-K21</f>
        <v>1314</v>
      </c>
      <c r="M21" s="50">
        <f>G21-H21-I21</f>
        <v>3457</v>
      </c>
      <c r="N21" s="50">
        <f>G21-H21-I21</f>
        <v>3457</v>
      </c>
      <c r="O21" s="50">
        <f>M21+L21</f>
        <v>4771</v>
      </c>
      <c r="P21" s="50">
        <f>O21</f>
        <v>4771</v>
      </c>
      <c r="Q21" s="50"/>
      <c r="R21" s="49"/>
      <c r="S21" s="49">
        <v>0</v>
      </c>
      <c r="T21" s="49">
        <v>0</v>
      </c>
      <c r="U21" s="49">
        <v>1314</v>
      </c>
      <c r="V21" s="53">
        <v>0</v>
      </c>
      <c r="W21" s="53">
        <v>0</v>
      </c>
      <c r="X21" s="52"/>
    </row>
    <row r="22" spans="1:25" s="21" customFormat="1" ht="33.75" customHeight="1">
      <c r="A22" s="25" t="s">
        <v>106</v>
      </c>
      <c r="B22" s="46" t="s">
        <v>107</v>
      </c>
      <c r="C22" s="47" t="s">
        <v>108</v>
      </c>
      <c r="D22" s="47" t="s">
        <v>60</v>
      </c>
      <c r="E22" s="48" t="s">
        <v>109</v>
      </c>
      <c r="F22" s="49">
        <v>31551</v>
      </c>
      <c r="G22" s="49">
        <v>31551</v>
      </c>
      <c r="H22" s="49">
        <v>0</v>
      </c>
      <c r="I22" s="49">
        <v>28396</v>
      </c>
      <c r="J22" s="49">
        <v>24410</v>
      </c>
      <c r="K22" s="49">
        <v>2950</v>
      </c>
      <c r="L22" s="50">
        <f>I22-J22-K22</f>
        <v>1036</v>
      </c>
      <c r="M22" s="50"/>
      <c r="N22" s="50"/>
      <c r="O22" s="50">
        <f>L22</f>
        <v>1036</v>
      </c>
      <c r="P22" s="50">
        <f>O22</f>
        <v>1036</v>
      </c>
      <c r="Q22" s="50"/>
      <c r="R22" s="49"/>
      <c r="S22" s="49">
        <v>0</v>
      </c>
      <c r="T22" s="49">
        <v>0</v>
      </c>
      <c r="U22" s="49">
        <v>1036</v>
      </c>
      <c r="V22" s="53">
        <v>0</v>
      </c>
      <c r="W22" s="53">
        <v>0</v>
      </c>
      <c r="X22" s="52"/>
    </row>
    <row r="23" spans="1:25" s="44" customFormat="1" ht="33.75" customHeight="1">
      <c r="A23" s="40"/>
      <c r="B23" s="41" t="s">
        <v>113</v>
      </c>
      <c r="C23" s="42"/>
      <c r="D23" s="190"/>
      <c r="E23" s="43"/>
      <c r="F23" s="39">
        <f t="shared" ref="F23:W23" si="5">F24</f>
        <v>998117</v>
      </c>
      <c r="G23" s="39">
        <f t="shared" si="5"/>
        <v>898305</v>
      </c>
      <c r="H23" s="39">
        <f t="shared" si="5"/>
        <v>0</v>
      </c>
      <c r="I23" s="39">
        <f t="shared" si="5"/>
        <v>100000</v>
      </c>
      <c r="J23" s="39">
        <f t="shared" si="5"/>
        <v>57000</v>
      </c>
      <c r="K23" s="39">
        <f t="shared" si="5"/>
        <v>0</v>
      </c>
      <c r="L23" s="39">
        <f t="shared" si="5"/>
        <v>43000</v>
      </c>
      <c r="M23" s="39">
        <f t="shared" si="5"/>
        <v>573305</v>
      </c>
      <c r="N23" s="39">
        <f t="shared" si="5"/>
        <v>616305</v>
      </c>
      <c r="O23" s="39">
        <f t="shared" si="5"/>
        <v>616305</v>
      </c>
      <c r="P23" s="39">
        <f t="shared" si="5"/>
        <v>616305</v>
      </c>
      <c r="Q23" s="39">
        <f t="shared" si="5"/>
        <v>0</v>
      </c>
      <c r="R23" s="39">
        <f t="shared" si="5"/>
        <v>573305</v>
      </c>
      <c r="S23" s="39">
        <f t="shared" si="5"/>
        <v>0</v>
      </c>
      <c r="T23" s="39">
        <f t="shared" si="5"/>
        <v>0</v>
      </c>
      <c r="U23" s="39">
        <f t="shared" si="5"/>
        <v>616305</v>
      </c>
      <c r="V23" s="39">
        <f t="shared" si="5"/>
        <v>0</v>
      </c>
      <c r="W23" s="39">
        <f t="shared" si="5"/>
        <v>0</v>
      </c>
      <c r="X23" s="52"/>
    </row>
    <row r="24" spans="1:25" s="21" customFormat="1" ht="33.75" customHeight="1">
      <c r="A24" s="25" t="s">
        <v>96</v>
      </c>
      <c r="B24" s="46" t="s">
        <v>114</v>
      </c>
      <c r="C24" s="47" t="s">
        <v>59</v>
      </c>
      <c r="D24" s="47" t="s">
        <v>60</v>
      </c>
      <c r="E24" s="48" t="s">
        <v>115</v>
      </c>
      <c r="F24" s="49">
        <v>998117</v>
      </c>
      <c r="G24" s="49">
        <v>898305</v>
      </c>
      <c r="H24" s="49"/>
      <c r="I24" s="49">
        <v>100000</v>
      </c>
      <c r="J24" s="49">
        <v>57000</v>
      </c>
      <c r="K24" s="49"/>
      <c r="L24" s="50">
        <f>I24-J24-K24</f>
        <v>43000</v>
      </c>
      <c r="M24" s="50">
        <f>G24-I24-225000</f>
        <v>573305</v>
      </c>
      <c r="N24" s="50">
        <f>M24+L24</f>
        <v>616305</v>
      </c>
      <c r="O24" s="50">
        <f>N24</f>
        <v>616305</v>
      </c>
      <c r="P24" s="50">
        <f>O24</f>
        <v>616305</v>
      </c>
      <c r="Q24" s="50"/>
      <c r="R24" s="49">
        <v>573305</v>
      </c>
      <c r="S24" s="49">
        <v>0</v>
      </c>
      <c r="T24" s="49">
        <v>0</v>
      </c>
      <c r="U24" s="49">
        <v>616305</v>
      </c>
      <c r="V24" s="53">
        <v>0</v>
      </c>
      <c r="W24" s="53">
        <v>0</v>
      </c>
      <c r="X24" s="54" t="s">
        <v>116</v>
      </c>
    </row>
    <row r="25" spans="1:25" s="38" customFormat="1" ht="33.75" customHeight="1">
      <c r="A25" s="34" t="s">
        <v>61</v>
      </c>
      <c r="B25" s="55" t="s">
        <v>117</v>
      </c>
      <c r="C25" s="56"/>
      <c r="D25" s="47"/>
      <c r="E25" s="57"/>
      <c r="F25" s="37">
        <f>F26+F39</f>
        <v>830184</v>
      </c>
      <c r="G25" s="37">
        <f t="shared" ref="G25:W25" si="6">G26+G39</f>
        <v>572579.5</v>
      </c>
      <c r="H25" s="37">
        <f t="shared" si="6"/>
        <v>157645</v>
      </c>
      <c r="I25" s="37">
        <f t="shared" si="6"/>
        <v>360147</v>
      </c>
      <c r="J25" s="37">
        <f t="shared" si="6"/>
        <v>68669</v>
      </c>
      <c r="K25" s="37">
        <f t="shared" si="6"/>
        <v>29014</v>
      </c>
      <c r="L25" s="37">
        <f t="shared" si="6"/>
        <v>262464</v>
      </c>
      <c r="M25" s="37">
        <f t="shared" si="6"/>
        <v>17942.5</v>
      </c>
      <c r="N25" s="37">
        <f t="shared" si="6"/>
        <v>17942.5</v>
      </c>
      <c r="O25" s="37">
        <f t="shared" si="6"/>
        <v>269406.5</v>
      </c>
      <c r="P25" s="37">
        <f t="shared" si="6"/>
        <v>269406.5</v>
      </c>
      <c r="Q25" s="37">
        <f t="shared" si="6"/>
        <v>0</v>
      </c>
      <c r="R25" s="37">
        <f t="shared" si="6"/>
        <v>0</v>
      </c>
      <c r="S25" s="37">
        <f t="shared" si="6"/>
        <v>0</v>
      </c>
      <c r="T25" s="37">
        <f t="shared" si="6"/>
        <v>0</v>
      </c>
      <c r="U25" s="37">
        <f t="shared" si="6"/>
        <v>236464.00599999999</v>
      </c>
      <c r="V25" s="37">
        <f t="shared" si="6"/>
        <v>80549.649999999994</v>
      </c>
      <c r="W25" s="37">
        <f t="shared" si="6"/>
        <v>0</v>
      </c>
      <c r="X25" s="52"/>
    </row>
    <row r="26" spans="1:25" s="44" customFormat="1" ht="33.75" customHeight="1">
      <c r="A26" s="40"/>
      <c r="B26" s="41" t="s">
        <v>86</v>
      </c>
      <c r="C26" s="42"/>
      <c r="D26" s="190"/>
      <c r="E26" s="43"/>
      <c r="F26" s="39">
        <f>SUM(F27:F38)</f>
        <v>630184</v>
      </c>
      <c r="G26" s="39">
        <f t="shared" ref="G26:W26" si="7">SUM(G27:G38)</f>
        <v>442579.5</v>
      </c>
      <c r="H26" s="39">
        <f t="shared" si="7"/>
        <v>157645</v>
      </c>
      <c r="I26" s="39">
        <f t="shared" si="7"/>
        <v>230147</v>
      </c>
      <c r="J26" s="39">
        <f t="shared" si="7"/>
        <v>68669</v>
      </c>
      <c r="K26" s="39">
        <f t="shared" si="7"/>
        <v>14014</v>
      </c>
      <c r="L26" s="39">
        <f t="shared" si="7"/>
        <v>147464</v>
      </c>
      <c r="M26" s="39">
        <f t="shared" si="7"/>
        <v>17942.5</v>
      </c>
      <c r="N26" s="39">
        <f t="shared" si="7"/>
        <v>17942.5</v>
      </c>
      <c r="O26" s="39">
        <f t="shared" si="7"/>
        <v>154406.5</v>
      </c>
      <c r="P26" s="39">
        <f t="shared" si="7"/>
        <v>154406.5</v>
      </c>
      <c r="Q26" s="39">
        <f t="shared" si="7"/>
        <v>0</v>
      </c>
      <c r="R26" s="39">
        <f t="shared" si="7"/>
        <v>0</v>
      </c>
      <c r="S26" s="39">
        <f t="shared" si="7"/>
        <v>0</v>
      </c>
      <c r="T26" s="39">
        <f t="shared" si="7"/>
        <v>0</v>
      </c>
      <c r="U26" s="39">
        <f t="shared" si="7"/>
        <v>121464.00599999999</v>
      </c>
      <c r="V26" s="39">
        <f t="shared" si="7"/>
        <v>80549.649999999994</v>
      </c>
      <c r="W26" s="39">
        <f t="shared" si="7"/>
        <v>0</v>
      </c>
      <c r="X26" s="58"/>
    </row>
    <row r="27" spans="1:25" s="21" customFormat="1" ht="33.75" customHeight="1">
      <c r="A27" s="25" t="s">
        <v>96</v>
      </c>
      <c r="B27" s="46" t="s">
        <v>118</v>
      </c>
      <c r="C27" s="47" t="s">
        <v>119</v>
      </c>
      <c r="D27" s="47" t="s">
        <v>120</v>
      </c>
      <c r="E27" s="48" t="s">
        <v>493</v>
      </c>
      <c r="F27" s="49">
        <v>54430</v>
      </c>
      <c r="G27" s="49">
        <v>38101</v>
      </c>
      <c r="H27" s="49">
        <v>18042</v>
      </c>
      <c r="I27" s="59">
        <v>16000</v>
      </c>
      <c r="J27" s="59">
        <v>4800</v>
      </c>
      <c r="K27" s="59"/>
      <c r="L27" s="50">
        <f>I27-J27-K27</f>
        <v>11200</v>
      </c>
      <c r="M27" s="50"/>
      <c r="N27" s="50"/>
      <c r="O27" s="50">
        <f>M27+L27</f>
        <v>11200</v>
      </c>
      <c r="P27" s="50">
        <f t="shared" ref="P27:P32" si="8">O27</f>
        <v>11200</v>
      </c>
      <c r="Q27" s="50"/>
      <c r="R27" s="50"/>
      <c r="S27" s="50"/>
      <c r="T27" s="50">
        <v>0</v>
      </c>
      <c r="U27" s="50">
        <v>11200</v>
      </c>
      <c r="V27" s="51">
        <v>5999.8990000000003</v>
      </c>
      <c r="W27" s="39">
        <v>0</v>
      </c>
      <c r="X27" s="58"/>
    </row>
    <row r="28" spans="1:25" s="21" customFormat="1" ht="33.75" customHeight="1">
      <c r="A28" s="25" t="s">
        <v>99</v>
      </c>
      <c r="B28" s="46" t="s">
        <v>122</v>
      </c>
      <c r="C28" s="47" t="s">
        <v>89</v>
      </c>
      <c r="D28" s="47" t="s">
        <v>123</v>
      </c>
      <c r="E28" s="48" t="s">
        <v>492</v>
      </c>
      <c r="F28" s="49">
        <v>70930</v>
      </c>
      <c r="G28" s="49">
        <v>49651</v>
      </c>
      <c r="H28" s="49">
        <v>21815</v>
      </c>
      <c r="I28" s="59">
        <v>28500</v>
      </c>
      <c r="J28" s="59">
        <v>5393</v>
      </c>
      <c r="K28" s="59"/>
      <c r="L28" s="50">
        <f>I28-J28-K28</f>
        <v>23107</v>
      </c>
      <c r="M28" s="50"/>
      <c r="N28" s="50"/>
      <c r="O28" s="50">
        <f>M28+L28</f>
        <v>23107</v>
      </c>
      <c r="P28" s="50">
        <f t="shared" si="8"/>
        <v>23107</v>
      </c>
      <c r="Q28" s="50"/>
      <c r="R28" s="50"/>
      <c r="S28" s="50"/>
      <c r="T28" s="50">
        <v>0</v>
      </c>
      <c r="U28" s="50">
        <v>23107</v>
      </c>
      <c r="V28" s="51">
        <v>16829</v>
      </c>
      <c r="W28" s="39">
        <v>0</v>
      </c>
      <c r="X28" s="58"/>
    </row>
    <row r="29" spans="1:25" s="21" customFormat="1" ht="33.75" customHeight="1">
      <c r="A29" s="25" t="s">
        <v>102</v>
      </c>
      <c r="B29" s="46" t="s">
        <v>125</v>
      </c>
      <c r="C29" s="47" t="s">
        <v>126</v>
      </c>
      <c r="D29" s="47" t="s">
        <v>127</v>
      </c>
      <c r="E29" s="48" t="s">
        <v>494</v>
      </c>
      <c r="F29" s="49">
        <v>22277</v>
      </c>
      <c r="G29" s="49">
        <v>15594</v>
      </c>
      <c r="H29" s="49">
        <v>10755</v>
      </c>
      <c r="I29" s="59">
        <v>3280</v>
      </c>
      <c r="J29" s="59">
        <v>1285</v>
      </c>
      <c r="K29" s="59">
        <v>700</v>
      </c>
      <c r="L29" s="50">
        <f>I29-J29-K29</f>
        <v>1295</v>
      </c>
      <c r="M29" s="50"/>
      <c r="N29" s="50"/>
      <c r="O29" s="50">
        <v>1295</v>
      </c>
      <c r="P29" s="50">
        <f t="shared" si="8"/>
        <v>1295</v>
      </c>
      <c r="Q29" s="50"/>
      <c r="R29" s="50"/>
      <c r="S29" s="50"/>
      <c r="T29" s="50">
        <v>0</v>
      </c>
      <c r="U29" s="50">
        <v>1295</v>
      </c>
      <c r="V29" s="51">
        <v>0</v>
      </c>
      <c r="W29" s="39">
        <v>0</v>
      </c>
      <c r="X29" s="58"/>
    </row>
    <row r="30" spans="1:25" s="21" customFormat="1" ht="33.75" customHeight="1">
      <c r="A30" s="25" t="s">
        <v>106</v>
      </c>
      <c r="B30" s="46" t="s">
        <v>128</v>
      </c>
      <c r="C30" s="47" t="s">
        <v>129</v>
      </c>
      <c r="D30" s="47"/>
      <c r="E30" s="48" t="s">
        <v>495</v>
      </c>
      <c r="F30" s="49">
        <v>33873</v>
      </c>
      <c r="G30" s="49">
        <v>23717</v>
      </c>
      <c r="H30" s="49">
        <v>14000</v>
      </c>
      <c r="I30" s="59">
        <v>2000</v>
      </c>
      <c r="J30" s="59">
        <v>1981</v>
      </c>
      <c r="K30" s="59"/>
      <c r="L30" s="50">
        <f t="shared" ref="L30:L40" si="9">I30-J30-K30</f>
        <v>19</v>
      </c>
      <c r="M30" s="50"/>
      <c r="N30" s="50"/>
      <c r="O30" s="50">
        <v>19</v>
      </c>
      <c r="P30" s="50">
        <f t="shared" si="8"/>
        <v>19</v>
      </c>
      <c r="Q30" s="50"/>
      <c r="R30" s="50"/>
      <c r="S30" s="50"/>
      <c r="T30" s="50">
        <v>0</v>
      </c>
      <c r="U30" s="50">
        <v>19</v>
      </c>
      <c r="V30" s="51">
        <v>0</v>
      </c>
      <c r="W30" s="39">
        <v>0</v>
      </c>
      <c r="X30" s="58"/>
    </row>
    <row r="31" spans="1:25" s="21" customFormat="1" ht="104.25" customHeight="1">
      <c r="A31" s="25" t="s">
        <v>130</v>
      </c>
      <c r="B31" s="46" t="s">
        <v>131</v>
      </c>
      <c r="C31" s="47" t="s">
        <v>89</v>
      </c>
      <c r="D31" s="47" t="s">
        <v>132</v>
      </c>
      <c r="E31" s="48" t="s">
        <v>496</v>
      </c>
      <c r="F31" s="49">
        <v>51675</v>
      </c>
      <c r="G31" s="49">
        <v>36172.5</v>
      </c>
      <c r="H31" s="49">
        <v>5264</v>
      </c>
      <c r="I31" s="59">
        <v>25000</v>
      </c>
      <c r="J31" s="59">
        <v>8515</v>
      </c>
      <c r="K31" s="59">
        <v>2000</v>
      </c>
      <c r="L31" s="50">
        <f t="shared" si="9"/>
        <v>14485</v>
      </c>
      <c r="M31" s="50">
        <f>G31-H31-I31</f>
        <v>5908.5</v>
      </c>
      <c r="N31" s="50">
        <f>G31-H31-I31</f>
        <v>5908.5</v>
      </c>
      <c r="O31" s="50">
        <f>M31+L31-11000</f>
        <v>9393.5</v>
      </c>
      <c r="P31" s="50">
        <f t="shared" si="8"/>
        <v>9393.5</v>
      </c>
      <c r="Q31" s="193" t="s">
        <v>505</v>
      </c>
      <c r="R31" s="50"/>
      <c r="S31" s="50"/>
      <c r="T31" s="50">
        <v>0</v>
      </c>
      <c r="U31" s="50">
        <v>3485</v>
      </c>
      <c r="V31" s="51">
        <v>0</v>
      </c>
      <c r="W31" s="39">
        <v>0</v>
      </c>
      <c r="X31" s="58"/>
      <c r="Y31" s="22">
        <f>L31-P31</f>
        <v>5091.5</v>
      </c>
    </row>
    <row r="32" spans="1:25" s="21" customFormat="1" ht="105.75" customHeight="1">
      <c r="A32" s="25" t="s">
        <v>110</v>
      </c>
      <c r="B32" s="46" t="s">
        <v>133</v>
      </c>
      <c r="C32" s="47" t="s">
        <v>134</v>
      </c>
      <c r="D32" s="47"/>
      <c r="E32" s="48" t="s">
        <v>135</v>
      </c>
      <c r="F32" s="49">
        <v>145000</v>
      </c>
      <c r="G32" s="49">
        <v>101500</v>
      </c>
      <c r="H32" s="49">
        <v>3466</v>
      </c>
      <c r="I32" s="59">
        <v>61000</v>
      </c>
      <c r="J32" s="59">
        <v>20500</v>
      </c>
      <c r="K32" s="59">
        <v>7606</v>
      </c>
      <c r="L32" s="50">
        <f t="shared" si="9"/>
        <v>32894</v>
      </c>
      <c r="M32" s="50">
        <f>N32</f>
        <v>12034</v>
      </c>
      <c r="N32" s="50">
        <f>G32-H32-I32-15000-10000</f>
        <v>12034</v>
      </c>
      <c r="O32" s="50">
        <f>M32+L32</f>
        <v>44928</v>
      </c>
      <c r="P32" s="50">
        <f t="shared" si="8"/>
        <v>44928</v>
      </c>
      <c r="Q32" s="193" t="s">
        <v>506</v>
      </c>
      <c r="R32" s="50"/>
      <c r="S32" s="50"/>
      <c r="T32" s="50">
        <v>0</v>
      </c>
      <c r="U32" s="50">
        <v>17894</v>
      </c>
      <c r="V32" s="51">
        <v>9490.4530000000013</v>
      </c>
      <c r="W32" s="39">
        <v>0</v>
      </c>
      <c r="X32" s="58"/>
    </row>
    <row r="33" spans="1:24" s="21" customFormat="1" ht="33.75" customHeight="1">
      <c r="A33" s="25" t="s">
        <v>136</v>
      </c>
      <c r="B33" s="46" t="s">
        <v>137</v>
      </c>
      <c r="C33" s="47" t="s">
        <v>134</v>
      </c>
      <c r="D33" s="47"/>
      <c r="E33" s="48" t="s">
        <v>138</v>
      </c>
      <c r="F33" s="49">
        <v>18960</v>
      </c>
      <c r="G33" s="49">
        <v>14717</v>
      </c>
      <c r="H33" s="49">
        <v>0</v>
      </c>
      <c r="I33" s="59">
        <v>11000</v>
      </c>
      <c r="J33" s="59">
        <v>4000</v>
      </c>
      <c r="K33" s="59"/>
      <c r="L33" s="50">
        <f t="shared" si="9"/>
        <v>7000</v>
      </c>
      <c r="M33" s="50"/>
      <c r="N33" s="50"/>
      <c r="O33" s="50">
        <f>P33</f>
        <v>7000</v>
      </c>
      <c r="P33" s="50">
        <f>L33</f>
        <v>7000</v>
      </c>
      <c r="Q33" s="50"/>
      <c r="R33" s="50"/>
      <c r="S33" s="50"/>
      <c r="T33" s="50">
        <v>0</v>
      </c>
      <c r="U33" s="50">
        <v>7000</v>
      </c>
      <c r="V33" s="51">
        <v>5976.2920000000004</v>
      </c>
      <c r="W33" s="39">
        <v>0</v>
      </c>
      <c r="X33" s="58"/>
    </row>
    <row r="34" spans="1:24" s="21" customFormat="1" ht="33.75" customHeight="1">
      <c r="A34" s="25" t="s">
        <v>139</v>
      </c>
      <c r="B34" s="46" t="s">
        <v>140</v>
      </c>
      <c r="C34" s="47" t="s">
        <v>141</v>
      </c>
      <c r="D34" s="47"/>
      <c r="E34" s="48" t="s">
        <v>142</v>
      </c>
      <c r="F34" s="49">
        <v>75156</v>
      </c>
      <c r="G34" s="49">
        <v>52609</v>
      </c>
      <c r="H34" s="49">
        <v>13174</v>
      </c>
      <c r="I34" s="59">
        <v>42294</v>
      </c>
      <c r="J34" s="59">
        <v>5000</v>
      </c>
      <c r="K34" s="59">
        <v>714</v>
      </c>
      <c r="L34" s="50">
        <f t="shared" si="9"/>
        <v>36580</v>
      </c>
      <c r="M34" s="50"/>
      <c r="N34" s="50"/>
      <c r="O34" s="50">
        <f>M34+L34</f>
        <v>36580</v>
      </c>
      <c r="P34" s="50">
        <f>O34</f>
        <v>36580</v>
      </c>
      <c r="Q34" s="50"/>
      <c r="R34" s="50"/>
      <c r="S34" s="50"/>
      <c r="T34" s="50">
        <v>0</v>
      </c>
      <c r="U34" s="50">
        <v>36580</v>
      </c>
      <c r="V34" s="51">
        <v>29953</v>
      </c>
      <c r="W34" s="39">
        <v>0</v>
      </c>
      <c r="X34" s="58"/>
    </row>
    <row r="35" spans="1:24" s="21" customFormat="1" ht="33.75" customHeight="1">
      <c r="A35" s="25" t="s">
        <v>143</v>
      </c>
      <c r="B35" s="46" t="s">
        <v>144</v>
      </c>
      <c r="C35" s="47" t="s">
        <v>141</v>
      </c>
      <c r="D35" s="47"/>
      <c r="E35" s="48" t="s">
        <v>145</v>
      </c>
      <c r="F35" s="49">
        <v>35703</v>
      </c>
      <c r="G35" s="49">
        <v>24992</v>
      </c>
      <c r="H35" s="49">
        <v>14785</v>
      </c>
      <c r="I35" s="59">
        <v>11208</v>
      </c>
      <c r="J35" s="59">
        <v>1000</v>
      </c>
      <c r="K35" s="59"/>
      <c r="L35" s="50">
        <f t="shared" si="9"/>
        <v>10208</v>
      </c>
      <c r="M35" s="50"/>
      <c r="N35" s="50"/>
      <c r="O35" s="50">
        <f>M35+L35</f>
        <v>10208</v>
      </c>
      <c r="P35" s="50">
        <f>O35</f>
        <v>10208</v>
      </c>
      <c r="Q35" s="50"/>
      <c r="R35" s="50"/>
      <c r="S35" s="50"/>
      <c r="T35" s="50">
        <v>0</v>
      </c>
      <c r="U35" s="50">
        <v>10208</v>
      </c>
      <c r="V35" s="51">
        <v>7000</v>
      </c>
      <c r="W35" s="39">
        <v>0</v>
      </c>
      <c r="X35" s="58"/>
    </row>
    <row r="36" spans="1:24" s="21" customFormat="1" ht="33.75" customHeight="1">
      <c r="A36" s="25" t="s">
        <v>146</v>
      </c>
      <c r="B36" s="46" t="s">
        <v>147</v>
      </c>
      <c r="C36" s="47" t="s">
        <v>134</v>
      </c>
      <c r="D36" s="47"/>
      <c r="E36" s="48" t="s">
        <v>148</v>
      </c>
      <c r="F36" s="49">
        <v>48192</v>
      </c>
      <c r="G36" s="49">
        <v>33734</v>
      </c>
      <c r="H36" s="49">
        <v>19398</v>
      </c>
      <c r="I36" s="59">
        <v>17000</v>
      </c>
      <c r="J36" s="59">
        <v>12555</v>
      </c>
      <c r="K36" s="59"/>
      <c r="L36" s="50">
        <f t="shared" si="9"/>
        <v>4445</v>
      </c>
      <c r="M36" s="50"/>
      <c r="N36" s="50"/>
      <c r="O36" s="50">
        <f>M36+L36</f>
        <v>4445</v>
      </c>
      <c r="P36" s="50">
        <f>O36</f>
        <v>4445</v>
      </c>
      <c r="Q36" s="50"/>
      <c r="R36" s="50"/>
      <c r="S36" s="50"/>
      <c r="T36" s="50">
        <v>0</v>
      </c>
      <c r="U36" s="50">
        <v>4445.0059999999994</v>
      </c>
      <c r="V36" s="51">
        <v>4441.0059999999994</v>
      </c>
      <c r="W36" s="39">
        <v>0</v>
      </c>
      <c r="X36" s="58"/>
    </row>
    <row r="37" spans="1:24" s="21" customFormat="1" ht="33.75" customHeight="1">
      <c r="A37" s="25" t="s">
        <v>149</v>
      </c>
      <c r="B37" s="46" t="s">
        <v>150</v>
      </c>
      <c r="C37" s="47" t="s">
        <v>119</v>
      </c>
      <c r="D37" s="47"/>
      <c r="E37" s="48" t="s">
        <v>151</v>
      </c>
      <c r="F37" s="49">
        <v>49871</v>
      </c>
      <c r="G37" s="49">
        <v>34910</v>
      </c>
      <c r="H37" s="49">
        <v>23554</v>
      </c>
      <c r="I37" s="59">
        <v>9365</v>
      </c>
      <c r="J37" s="59">
        <v>1000</v>
      </c>
      <c r="K37" s="59">
        <v>2994</v>
      </c>
      <c r="L37" s="50">
        <f t="shared" si="9"/>
        <v>5371</v>
      </c>
      <c r="M37" s="50"/>
      <c r="N37" s="50"/>
      <c r="O37" s="50">
        <v>5371</v>
      </c>
      <c r="P37" s="50">
        <f>O37</f>
        <v>5371</v>
      </c>
      <c r="Q37" s="50"/>
      <c r="R37" s="50"/>
      <c r="S37" s="50"/>
      <c r="T37" s="50">
        <v>0</v>
      </c>
      <c r="U37" s="50">
        <v>5371</v>
      </c>
      <c r="V37" s="51">
        <v>0</v>
      </c>
      <c r="W37" s="39">
        <v>0</v>
      </c>
      <c r="X37" s="58"/>
    </row>
    <row r="38" spans="1:24" s="21" customFormat="1" ht="33.75" customHeight="1">
      <c r="A38" s="25" t="s">
        <v>152</v>
      </c>
      <c r="B38" s="46" t="s">
        <v>153</v>
      </c>
      <c r="C38" s="47" t="s">
        <v>134</v>
      </c>
      <c r="D38" s="47"/>
      <c r="E38" s="48" t="s">
        <v>497</v>
      </c>
      <c r="F38" s="49">
        <v>24117</v>
      </c>
      <c r="G38" s="49">
        <v>16882</v>
      </c>
      <c r="H38" s="49">
        <v>13392</v>
      </c>
      <c r="I38" s="59">
        <v>3500</v>
      </c>
      <c r="J38" s="59">
        <v>2640</v>
      </c>
      <c r="K38" s="59"/>
      <c r="L38" s="50">
        <f t="shared" si="9"/>
        <v>860</v>
      </c>
      <c r="M38" s="50"/>
      <c r="N38" s="50">
        <v>0</v>
      </c>
      <c r="O38" s="50">
        <f>M38+L38</f>
        <v>860</v>
      </c>
      <c r="P38" s="50">
        <f>O38</f>
        <v>860</v>
      </c>
      <c r="Q38" s="50"/>
      <c r="R38" s="50"/>
      <c r="S38" s="50"/>
      <c r="T38" s="50">
        <v>0</v>
      </c>
      <c r="U38" s="50">
        <v>860</v>
      </c>
      <c r="V38" s="51">
        <v>860</v>
      </c>
      <c r="W38" s="39">
        <v>0</v>
      </c>
      <c r="X38" s="58"/>
    </row>
    <row r="39" spans="1:24" s="44" customFormat="1" ht="33.75" customHeight="1">
      <c r="A39" s="40"/>
      <c r="B39" s="41" t="s">
        <v>86</v>
      </c>
      <c r="C39" s="42"/>
      <c r="D39" s="190"/>
      <c r="E39" s="43"/>
      <c r="F39" s="39">
        <f>F40</f>
        <v>200000</v>
      </c>
      <c r="G39" s="39">
        <f t="shared" ref="G39:W39" si="10">G40</f>
        <v>130000</v>
      </c>
      <c r="H39" s="39">
        <f t="shared" si="10"/>
        <v>0</v>
      </c>
      <c r="I39" s="39">
        <f t="shared" si="10"/>
        <v>130000</v>
      </c>
      <c r="J39" s="39">
        <f t="shared" si="10"/>
        <v>0</v>
      </c>
      <c r="K39" s="39">
        <f t="shared" si="10"/>
        <v>15000</v>
      </c>
      <c r="L39" s="39">
        <f t="shared" si="10"/>
        <v>115000</v>
      </c>
      <c r="M39" s="39">
        <f t="shared" si="10"/>
        <v>0</v>
      </c>
      <c r="N39" s="39">
        <f t="shared" si="10"/>
        <v>0</v>
      </c>
      <c r="O39" s="39">
        <f t="shared" si="10"/>
        <v>115000</v>
      </c>
      <c r="P39" s="39">
        <f t="shared" si="10"/>
        <v>115000</v>
      </c>
      <c r="Q39" s="39">
        <f t="shared" si="10"/>
        <v>0</v>
      </c>
      <c r="R39" s="39">
        <f t="shared" si="10"/>
        <v>0</v>
      </c>
      <c r="S39" s="39">
        <f t="shared" si="10"/>
        <v>0</v>
      </c>
      <c r="T39" s="39">
        <f t="shared" si="10"/>
        <v>0</v>
      </c>
      <c r="U39" s="39">
        <f t="shared" si="10"/>
        <v>115000</v>
      </c>
      <c r="V39" s="39">
        <f t="shared" si="10"/>
        <v>0</v>
      </c>
      <c r="W39" s="39">
        <f t="shared" si="10"/>
        <v>0</v>
      </c>
      <c r="X39" s="58"/>
    </row>
    <row r="40" spans="1:24" s="21" customFormat="1" ht="33.75" customHeight="1">
      <c r="A40" s="25">
        <v>14</v>
      </c>
      <c r="B40" s="46" t="s">
        <v>504</v>
      </c>
      <c r="C40" s="47" t="s">
        <v>119</v>
      </c>
      <c r="D40" s="47" t="s">
        <v>502</v>
      </c>
      <c r="E40" s="48" t="s">
        <v>491</v>
      </c>
      <c r="F40" s="49">
        <v>200000</v>
      </c>
      <c r="G40" s="49">
        <v>130000</v>
      </c>
      <c r="H40" s="49"/>
      <c r="I40" s="59">
        <v>130000</v>
      </c>
      <c r="J40" s="59"/>
      <c r="K40" s="59">
        <v>15000</v>
      </c>
      <c r="L40" s="50">
        <f t="shared" si="9"/>
        <v>115000</v>
      </c>
      <c r="M40" s="50">
        <f>G40-H40-I40</f>
        <v>0</v>
      </c>
      <c r="N40" s="50">
        <f>G40-H40-I40</f>
        <v>0</v>
      </c>
      <c r="O40" s="50">
        <f>M40+L40</f>
        <v>115000</v>
      </c>
      <c r="P40" s="50">
        <f>O40</f>
        <v>115000</v>
      </c>
      <c r="Q40" s="50"/>
      <c r="R40" s="50"/>
      <c r="S40" s="50">
        <v>0</v>
      </c>
      <c r="T40" s="50">
        <v>0</v>
      </c>
      <c r="U40" s="50">
        <v>115000</v>
      </c>
      <c r="V40" s="51">
        <v>0</v>
      </c>
      <c r="W40" s="39">
        <v>0</v>
      </c>
      <c r="X40" s="58"/>
    </row>
    <row r="41" spans="1:24" s="38" customFormat="1" ht="33.75" customHeight="1">
      <c r="A41" s="34" t="s">
        <v>65</v>
      </c>
      <c r="B41" s="55" t="s">
        <v>155</v>
      </c>
      <c r="C41" s="56"/>
      <c r="D41" s="47"/>
      <c r="E41" s="57"/>
      <c r="F41" s="37">
        <f>F42</f>
        <v>22000</v>
      </c>
      <c r="G41" s="37">
        <f t="shared" ref="G41:V41" si="11">G42</f>
        <v>20000</v>
      </c>
      <c r="H41" s="37">
        <f t="shared" si="11"/>
        <v>9926</v>
      </c>
      <c r="I41" s="37">
        <f t="shared" si="11"/>
        <v>10000</v>
      </c>
      <c r="J41" s="37">
        <f t="shared" si="11"/>
        <v>5307</v>
      </c>
      <c r="K41" s="37">
        <f t="shared" si="11"/>
        <v>3000</v>
      </c>
      <c r="L41" s="37">
        <f t="shared" si="11"/>
        <v>1693</v>
      </c>
      <c r="M41" s="37">
        <f t="shared" si="11"/>
        <v>0</v>
      </c>
      <c r="N41" s="37">
        <f t="shared" si="11"/>
        <v>0</v>
      </c>
      <c r="O41" s="37">
        <f t="shared" si="11"/>
        <v>1693</v>
      </c>
      <c r="P41" s="37">
        <f t="shared" si="11"/>
        <v>1693</v>
      </c>
      <c r="Q41" s="37">
        <f t="shared" si="11"/>
        <v>0</v>
      </c>
      <c r="R41" s="37">
        <f t="shared" si="11"/>
        <v>0</v>
      </c>
      <c r="S41" s="37">
        <f t="shared" si="11"/>
        <v>0</v>
      </c>
      <c r="T41" s="37">
        <f t="shared" si="11"/>
        <v>0</v>
      </c>
      <c r="U41" s="37">
        <f t="shared" si="11"/>
        <v>1693</v>
      </c>
      <c r="V41" s="37">
        <f t="shared" si="11"/>
        <v>0</v>
      </c>
      <c r="W41" s="37">
        <f t="shared" ref="G41:W42" si="12">W42</f>
        <v>0</v>
      </c>
      <c r="X41" s="58"/>
    </row>
    <row r="42" spans="1:24" s="44" customFormat="1" ht="33.75" customHeight="1">
      <c r="A42" s="40"/>
      <c r="B42" s="60" t="s">
        <v>156</v>
      </c>
      <c r="C42" s="61"/>
      <c r="D42" s="70"/>
      <c r="E42" s="62"/>
      <c r="F42" s="39">
        <f>F43</f>
        <v>22000</v>
      </c>
      <c r="G42" s="39">
        <f t="shared" si="12"/>
        <v>20000</v>
      </c>
      <c r="H42" s="39">
        <f t="shared" si="12"/>
        <v>9926</v>
      </c>
      <c r="I42" s="39">
        <f t="shared" si="12"/>
        <v>10000</v>
      </c>
      <c r="J42" s="39">
        <f t="shared" si="12"/>
        <v>5307</v>
      </c>
      <c r="K42" s="39">
        <f t="shared" si="12"/>
        <v>3000</v>
      </c>
      <c r="L42" s="39">
        <f t="shared" si="12"/>
        <v>1693</v>
      </c>
      <c r="M42" s="39">
        <f t="shared" si="12"/>
        <v>0</v>
      </c>
      <c r="N42" s="39">
        <f t="shared" si="12"/>
        <v>0</v>
      </c>
      <c r="O42" s="39">
        <f t="shared" si="12"/>
        <v>1693</v>
      </c>
      <c r="P42" s="39">
        <f t="shared" si="12"/>
        <v>1693</v>
      </c>
      <c r="Q42" s="39">
        <f t="shared" si="12"/>
        <v>0</v>
      </c>
      <c r="R42" s="39">
        <f t="shared" si="12"/>
        <v>0</v>
      </c>
      <c r="S42" s="39">
        <f t="shared" si="12"/>
        <v>0</v>
      </c>
      <c r="T42" s="39">
        <f t="shared" si="12"/>
        <v>0</v>
      </c>
      <c r="U42" s="39">
        <f t="shared" si="12"/>
        <v>1693</v>
      </c>
      <c r="V42" s="39">
        <f t="shared" si="12"/>
        <v>0</v>
      </c>
      <c r="W42" s="39">
        <f t="shared" si="12"/>
        <v>0</v>
      </c>
      <c r="X42" s="58"/>
    </row>
    <row r="43" spans="1:24" s="21" customFormat="1" ht="33.75" customHeight="1">
      <c r="A43" s="25">
        <v>1</v>
      </c>
      <c r="B43" s="46" t="s">
        <v>157</v>
      </c>
      <c r="C43" s="47" t="s">
        <v>158</v>
      </c>
      <c r="D43" s="47"/>
      <c r="E43" s="48" t="s">
        <v>159</v>
      </c>
      <c r="F43" s="49">
        <v>22000</v>
      </c>
      <c r="G43" s="49">
        <v>20000</v>
      </c>
      <c r="H43" s="49">
        <v>9926</v>
      </c>
      <c r="I43" s="49">
        <v>10000</v>
      </c>
      <c r="J43" s="49">
        <v>5307</v>
      </c>
      <c r="K43" s="49">
        <v>3000</v>
      </c>
      <c r="L43" s="50">
        <f t="shared" ref="L43" si="13">I43-J43-K43</f>
        <v>1693</v>
      </c>
      <c r="M43" s="50"/>
      <c r="N43" s="50"/>
      <c r="O43" s="50">
        <f>M43+L43</f>
        <v>1693</v>
      </c>
      <c r="P43" s="50">
        <f>O43</f>
        <v>1693</v>
      </c>
      <c r="Q43" s="50"/>
      <c r="R43" s="63"/>
      <c r="S43" s="63">
        <v>0</v>
      </c>
      <c r="T43" s="63">
        <v>0</v>
      </c>
      <c r="U43" s="37">
        <v>1693</v>
      </c>
      <c r="V43" s="39">
        <v>0</v>
      </c>
      <c r="W43" s="39">
        <v>0</v>
      </c>
      <c r="X43" s="52"/>
    </row>
    <row r="44" spans="1:24" s="38" customFormat="1" ht="33.75" customHeight="1">
      <c r="A44" s="34" t="s">
        <v>66</v>
      </c>
      <c r="B44" s="55" t="s">
        <v>160</v>
      </c>
      <c r="C44" s="56"/>
      <c r="D44" s="47"/>
      <c r="E44" s="57"/>
      <c r="F44" s="39">
        <f>F45</f>
        <v>84698</v>
      </c>
      <c r="G44" s="39">
        <f t="shared" ref="G44:V44" si="14">G45</f>
        <v>45000</v>
      </c>
      <c r="H44" s="39">
        <f t="shared" si="14"/>
        <v>5000</v>
      </c>
      <c r="I44" s="39">
        <f t="shared" si="14"/>
        <v>35500</v>
      </c>
      <c r="J44" s="39">
        <f t="shared" si="14"/>
        <v>23400</v>
      </c>
      <c r="K44" s="39">
        <f t="shared" si="14"/>
        <v>10000</v>
      </c>
      <c r="L44" s="39">
        <f t="shared" si="14"/>
        <v>2100</v>
      </c>
      <c r="M44" s="39">
        <f t="shared" si="14"/>
        <v>4500</v>
      </c>
      <c r="N44" s="39">
        <f t="shared" si="14"/>
        <v>4500</v>
      </c>
      <c r="O44" s="39">
        <f t="shared" si="14"/>
        <v>6600</v>
      </c>
      <c r="P44" s="39">
        <f t="shared" si="14"/>
        <v>6600</v>
      </c>
      <c r="Q44" s="39">
        <f t="shared" si="14"/>
        <v>0</v>
      </c>
      <c r="R44" s="39">
        <f t="shared" si="14"/>
        <v>0</v>
      </c>
      <c r="S44" s="39">
        <f t="shared" si="14"/>
        <v>0</v>
      </c>
      <c r="T44" s="39">
        <f t="shared" si="14"/>
        <v>0</v>
      </c>
      <c r="U44" s="39">
        <f t="shared" si="14"/>
        <v>2100</v>
      </c>
      <c r="V44" s="39">
        <f t="shared" si="14"/>
        <v>0</v>
      </c>
      <c r="W44" s="39">
        <f t="shared" ref="G44:W45" si="15">W45</f>
        <v>0</v>
      </c>
      <c r="X44" s="58"/>
    </row>
    <row r="45" spans="1:24" s="44" customFormat="1" ht="33.75" customHeight="1">
      <c r="A45" s="40" t="s">
        <v>16</v>
      </c>
      <c r="B45" s="60" t="s">
        <v>156</v>
      </c>
      <c r="C45" s="61"/>
      <c r="D45" s="70"/>
      <c r="E45" s="62"/>
      <c r="F45" s="39">
        <f>F46</f>
        <v>84698</v>
      </c>
      <c r="G45" s="39">
        <f t="shared" si="15"/>
        <v>45000</v>
      </c>
      <c r="H45" s="39">
        <f t="shared" si="15"/>
        <v>5000</v>
      </c>
      <c r="I45" s="39">
        <f t="shared" si="15"/>
        <v>35500</v>
      </c>
      <c r="J45" s="39">
        <f t="shared" si="15"/>
        <v>23400</v>
      </c>
      <c r="K45" s="39">
        <f t="shared" si="15"/>
        <v>10000</v>
      </c>
      <c r="L45" s="39">
        <f t="shared" si="15"/>
        <v>2100</v>
      </c>
      <c r="M45" s="39">
        <f t="shared" si="15"/>
        <v>4500</v>
      </c>
      <c r="N45" s="39">
        <f t="shared" si="15"/>
        <v>4500</v>
      </c>
      <c r="O45" s="39">
        <f t="shared" si="15"/>
        <v>6600</v>
      </c>
      <c r="P45" s="39">
        <f t="shared" si="15"/>
        <v>6600</v>
      </c>
      <c r="Q45" s="39">
        <f t="shared" si="15"/>
        <v>0</v>
      </c>
      <c r="R45" s="39">
        <f t="shared" si="15"/>
        <v>0</v>
      </c>
      <c r="S45" s="39">
        <f t="shared" si="15"/>
        <v>0</v>
      </c>
      <c r="T45" s="39">
        <f t="shared" si="15"/>
        <v>0</v>
      </c>
      <c r="U45" s="39">
        <f t="shared" si="15"/>
        <v>2100</v>
      </c>
      <c r="V45" s="39">
        <f t="shared" si="15"/>
        <v>0</v>
      </c>
      <c r="W45" s="39">
        <f t="shared" si="15"/>
        <v>0</v>
      </c>
      <c r="X45" s="64"/>
    </row>
    <row r="46" spans="1:24" s="21" customFormat="1" ht="33.75" customHeight="1">
      <c r="A46" s="25">
        <v>1</v>
      </c>
      <c r="B46" s="46" t="s">
        <v>161</v>
      </c>
      <c r="C46" s="47" t="s">
        <v>162</v>
      </c>
      <c r="D46" s="47" t="s">
        <v>163</v>
      </c>
      <c r="E46" s="48" t="s">
        <v>486</v>
      </c>
      <c r="F46" s="49">
        <v>84698</v>
      </c>
      <c r="G46" s="49">
        <v>45000</v>
      </c>
      <c r="H46" s="49">
        <v>5000</v>
      </c>
      <c r="I46" s="49">
        <v>35500</v>
      </c>
      <c r="J46" s="49">
        <v>23400</v>
      </c>
      <c r="K46" s="49">
        <v>10000</v>
      </c>
      <c r="L46" s="50">
        <f t="shared" ref="L46" si="16">I46-J46-K46</f>
        <v>2100</v>
      </c>
      <c r="M46" s="50">
        <f>G46-H46-I46</f>
        <v>4500</v>
      </c>
      <c r="N46" s="50">
        <f>G46-H46-I46</f>
        <v>4500</v>
      </c>
      <c r="O46" s="50">
        <f>M46+L46</f>
        <v>6600</v>
      </c>
      <c r="P46" s="50">
        <f>O46</f>
        <v>6600</v>
      </c>
      <c r="Q46" s="50"/>
      <c r="R46" s="50"/>
      <c r="S46" s="50"/>
      <c r="T46" s="50">
        <v>0</v>
      </c>
      <c r="U46" s="50">
        <v>2100</v>
      </c>
      <c r="V46" s="51">
        <v>0</v>
      </c>
      <c r="W46" s="39">
        <v>0</v>
      </c>
      <c r="X46" s="58"/>
    </row>
    <row r="47" spans="1:24" s="38" customFormat="1" ht="33.75" customHeight="1">
      <c r="A47" s="34" t="s">
        <v>164</v>
      </c>
      <c r="B47" s="55" t="s">
        <v>165</v>
      </c>
      <c r="C47" s="56"/>
      <c r="D47" s="47"/>
      <c r="E47" s="57"/>
      <c r="F47" s="37">
        <f>F48+F51</f>
        <v>140000</v>
      </c>
      <c r="G47" s="37">
        <f t="shared" ref="G47:W47" si="17">G48+G51</f>
        <v>110000</v>
      </c>
      <c r="H47" s="37">
        <f t="shared" si="17"/>
        <v>0</v>
      </c>
      <c r="I47" s="37">
        <f t="shared" si="17"/>
        <v>98000</v>
      </c>
      <c r="J47" s="37">
        <f t="shared" si="17"/>
        <v>74300</v>
      </c>
      <c r="K47" s="37">
        <f t="shared" si="17"/>
        <v>18250</v>
      </c>
      <c r="L47" s="37">
        <f t="shared" si="17"/>
        <v>5450</v>
      </c>
      <c r="M47" s="37">
        <f t="shared" si="17"/>
        <v>12000</v>
      </c>
      <c r="N47" s="37">
        <f t="shared" si="17"/>
        <v>12000</v>
      </c>
      <c r="O47" s="37">
        <f t="shared" si="17"/>
        <v>17450</v>
      </c>
      <c r="P47" s="37">
        <f t="shared" si="17"/>
        <v>17450</v>
      </c>
      <c r="Q47" s="37">
        <f t="shared" si="17"/>
        <v>0</v>
      </c>
      <c r="R47" s="37">
        <f t="shared" si="17"/>
        <v>0</v>
      </c>
      <c r="S47" s="37">
        <f t="shared" si="17"/>
        <v>0</v>
      </c>
      <c r="T47" s="37">
        <f t="shared" si="17"/>
        <v>0</v>
      </c>
      <c r="U47" s="37">
        <f t="shared" si="17"/>
        <v>5450</v>
      </c>
      <c r="V47" s="37">
        <f t="shared" si="17"/>
        <v>0</v>
      </c>
      <c r="W47" s="37">
        <f t="shared" si="17"/>
        <v>0</v>
      </c>
      <c r="X47" s="58"/>
    </row>
    <row r="48" spans="1:24" s="44" customFormat="1" ht="33.75" customHeight="1">
      <c r="A48" s="40"/>
      <c r="B48" s="41" t="s">
        <v>95</v>
      </c>
      <c r="C48" s="42"/>
      <c r="D48" s="190"/>
      <c r="E48" s="43"/>
      <c r="F48" s="39">
        <f>F49</f>
        <v>80000</v>
      </c>
      <c r="G48" s="39">
        <f t="shared" ref="G48:V48" si="18">G49</f>
        <v>60000</v>
      </c>
      <c r="H48" s="39">
        <f t="shared" si="18"/>
        <v>0</v>
      </c>
      <c r="I48" s="39">
        <f t="shared" si="18"/>
        <v>54000</v>
      </c>
      <c r="J48" s="39">
        <f t="shared" si="18"/>
        <v>46900</v>
      </c>
      <c r="K48" s="39">
        <f t="shared" si="18"/>
        <v>5750</v>
      </c>
      <c r="L48" s="39">
        <f t="shared" si="18"/>
        <v>1350</v>
      </c>
      <c r="M48" s="39">
        <f t="shared" si="18"/>
        <v>6000</v>
      </c>
      <c r="N48" s="39">
        <f t="shared" si="18"/>
        <v>6000</v>
      </c>
      <c r="O48" s="39">
        <f t="shared" si="18"/>
        <v>7350</v>
      </c>
      <c r="P48" s="39">
        <f t="shared" si="18"/>
        <v>7350</v>
      </c>
      <c r="Q48" s="39">
        <f t="shared" si="18"/>
        <v>0</v>
      </c>
      <c r="R48" s="39">
        <f t="shared" si="18"/>
        <v>0</v>
      </c>
      <c r="S48" s="39">
        <f t="shared" si="18"/>
        <v>0</v>
      </c>
      <c r="T48" s="39">
        <f t="shared" si="18"/>
        <v>0</v>
      </c>
      <c r="U48" s="39">
        <f t="shared" si="18"/>
        <v>1350</v>
      </c>
      <c r="V48" s="39">
        <f t="shared" si="18"/>
        <v>0</v>
      </c>
      <c r="W48" s="39">
        <f t="shared" ref="G48:W49" si="19">W49</f>
        <v>0</v>
      </c>
      <c r="X48" s="58"/>
    </row>
    <row r="49" spans="1:24" s="44" customFormat="1" ht="33.75" customHeight="1">
      <c r="A49" s="192" t="s">
        <v>16</v>
      </c>
      <c r="B49" s="60" t="s">
        <v>166</v>
      </c>
      <c r="C49" s="61"/>
      <c r="D49" s="70"/>
      <c r="E49" s="62"/>
      <c r="F49" s="39">
        <f>F50</f>
        <v>80000</v>
      </c>
      <c r="G49" s="39">
        <f t="shared" si="19"/>
        <v>60000</v>
      </c>
      <c r="H49" s="39">
        <f t="shared" si="19"/>
        <v>0</v>
      </c>
      <c r="I49" s="39">
        <f t="shared" si="19"/>
        <v>54000</v>
      </c>
      <c r="J49" s="39">
        <f t="shared" si="19"/>
        <v>46900</v>
      </c>
      <c r="K49" s="39">
        <f t="shared" si="19"/>
        <v>5750</v>
      </c>
      <c r="L49" s="39">
        <f t="shared" si="19"/>
        <v>1350</v>
      </c>
      <c r="M49" s="39">
        <f t="shared" si="19"/>
        <v>6000</v>
      </c>
      <c r="N49" s="39">
        <f t="shared" si="19"/>
        <v>6000</v>
      </c>
      <c r="O49" s="39">
        <f t="shared" si="19"/>
        <v>7350</v>
      </c>
      <c r="P49" s="39">
        <f t="shared" si="19"/>
        <v>7350</v>
      </c>
      <c r="Q49" s="39">
        <f t="shared" si="19"/>
        <v>0</v>
      </c>
      <c r="R49" s="39">
        <f t="shared" si="19"/>
        <v>0</v>
      </c>
      <c r="S49" s="39">
        <f t="shared" si="19"/>
        <v>0</v>
      </c>
      <c r="T49" s="39">
        <f t="shared" si="19"/>
        <v>0</v>
      </c>
      <c r="U49" s="39">
        <f t="shared" si="19"/>
        <v>1350</v>
      </c>
      <c r="V49" s="39">
        <f t="shared" si="19"/>
        <v>0</v>
      </c>
      <c r="W49" s="39">
        <f t="shared" si="19"/>
        <v>0</v>
      </c>
      <c r="X49" s="58"/>
    </row>
    <row r="50" spans="1:24" s="21" customFormat="1" ht="33.75" customHeight="1">
      <c r="A50" s="25">
        <v>1</v>
      </c>
      <c r="B50" s="46" t="s">
        <v>167</v>
      </c>
      <c r="C50" s="47" t="s">
        <v>59</v>
      </c>
      <c r="D50" s="47" t="s">
        <v>168</v>
      </c>
      <c r="E50" s="48" t="s">
        <v>169</v>
      </c>
      <c r="F50" s="49">
        <v>80000</v>
      </c>
      <c r="G50" s="49">
        <v>60000</v>
      </c>
      <c r="H50" s="49">
        <v>0</v>
      </c>
      <c r="I50" s="59">
        <v>54000</v>
      </c>
      <c r="J50" s="59">
        <v>46900</v>
      </c>
      <c r="K50" s="59">
        <v>5750</v>
      </c>
      <c r="L50" s="50">
        <f t="shared" ref="L50:L52" si="20">I50-J50-K50</f>
        <v>1350</v>
      </c>
      <c r="M50" s="50">
        <f>G50-H50-I50</f>
        <v>6000</v>
      </c>
      <c r="N50" s="50">
        <f>G50-H50-I50</f>
        <v>6000</v>
      </c>
      <c r="O50" s="50">
        <f>M50+L50</f>
        <v>7350</v>
      </c>
      <c r="P50" s="50">
        <f>O50</f>
        <v>7350</v>
      </c>
      <c r="Q50" s="50"/>
      <c r="R50" s="50"/>
      <c r="S50" s="50">
        <v>0</v>
      </c>
      <c r="T50" s="50">
        <v>0</v>
      </c>
      <c r="U50" s="50">
        <v>1350</v>
      </c>
      <c r="V50" s="51">
        <v>0</v>
      </c>
      <c r="W50" s="39">
        <v>0</v>
      </c>
      <c r="X50" s="58"/>
    </row>
    <row r="51" spans="1:24" s="44" customFormat="1" ht="33.75" customHeight="1">
      <c r="A51" s="192" t="s">
        <v>17</v>
      </c>
      <c r="B51" s="60" t="s">
        <v>170</v>
      </c>
      <c r="C51" s="61"/>
      <c r="D51" s="70"/>
      <c r="E51" s="62"/>
      <c r="F51" s="39">
        <f>F52</f>
        <v>60000</v>
      </c>
      <c r="G51" s="39">
        <f t="shared" ref="G51:X51" si="21">G52</f>
        <v>50000</v>
      </c>
      <c r="H51" s="39">
        <f t="shared" si="21"/>
        <v>0</v>
      </c>
      <c r="I51" s="39">
        <f t="shared" si="21"/>
        <v>44000</v>
      </c>
      <c r="J51" s="39">
        <f t="shared" si="21"/>
        <v>27400</v>
      </c>
      <c r="K51" s="39">
        <f t="shared" si="21"/>
        <v>12500</v>
      </c>
      <c r="L51" s="39">
        <f t="shared" si="21"/>
        <v>4100</v>
      </c>
      <c r="M51" s="39">
        <f t="shared" si="21"/>
        <v>6000</v>
      </c>
      <c r="N51" s="39">
        <f t="shared" si="21"/>
        <v>6000</v>
      </c>
      <c r="O51" s="39">
        <f t="shared" si="21"/>
        <v>10100</v>
      </c>
      <c r="P51" s="39">
        <f t="shared" si="21"/>
        <v>10100</v>
      </c>
      <c r="Q51" s="39">
        <f t="shared" si="21"/>
        <v>0</v>
      </c>
      <c r="R51" s="39">
        <f t="shared" si="21"/>
        <v>0</v>
      </c>
      <c r="S51" s="39">
        <f t="shared" si="21"/>
        <v>0</v>
      </c>
      <c r="T51" s="39">
        <f t="shared" si="21"/>
        <v>0</v>
      </c>
      <c r="U51" s="39">
        <f t="shared" si="21"/>
        <v>4100</v>
      </c>
      <c r="V51" s="39">
        <f t="shared" si="21"/>
        <v>0</v>
      </c>
      <c r="W51" s="39">
        <f t="shared" si="21"/>
        <v>0</v>
      </c>
      <c r="X51" s="39">
        <f t="shared" si="21"/>
        <v>0</v>
      </c>
    </row>
    <row r="52" spans="1:24" s="21" customFormat="1" ht="33.75" customHeight="1">
      <c r="A52" s="25">
        <v>2</v>
      </c>
      <c r="B52" s="46" t="s">
        <v>171</v>
      </c>
      <c r="C52" s="47" t="s">
        <v>59</v>
      </c>
      <c r="D52" s="47" t="s">
        <v>60</v>
      </c>
      <c r="E52" s="48" t="s">
        <v>172</v>
      </c>
      <c r="F52" s="49">
        <v>60000</v>
      </c>
      <c r="G52" s="49">
        <v>50000</v>
      </c>
      <c r="H52" s="49"/>
      <c r="I52" s="59">
        <v>44000</v>
      </c>
      <c r="J52" s="59">
        <v>27400</v>
      </c>
      <c r="K52" s="59">
        <v>12500</v>
      </c>
      <c r="L52" s="50">
        <f t="shared" si="20"/>
        <v>4100</v>
      </c>
      <c r="M52" s="50">
        <f>G52-H52-I52</f>
        <v>6000</v>
      </c>
      <c r="N52" s="50">
        <f>G52-H52-I52</f>
        <v>6000</v>
      </c>
      <c r="O52" s="50">
        <f>M52+L52</f>
        <v>10100</v>
      </c>
      <c r="P52" s="50">
        <f>O52</f>
        <v>10100</v>
      </c>
      <c r="Q52" s="27"/>
      <c r="R52" s="49"/>
      <c r="S52" s="49">
        <v>0</v>
      </c>
      <c r="T52" s="49">
        <v>0</v>
      </c>
      <c r="U52" s="37">
        <v>4100</v>
      </c>
      <c r="V52" s="39">
        <v>0</v>
      </c>
      <c r="W52" s="39">
        <v>0</v>
      </c>
      <c r="X52" s="58"/>
    </row>
    <row r="53" spans="1:24" s="66" customFormat="1" ht="33.75" customHeight="1">
      <c r="A53" s="65" t="s">
        <v>196</v>
      </c>
      <c r="B53" s="79" t="s">
        <v>197</v>
      </c>
      <c r="C53" s="56"/>
      <c r="D53" s="47"/>
      <c r="E53" s="57"/>
      <c r="F53" s="37">
        <f>F54</f>
        <v>887000</v>
      </c>
      <c r="G53" s="37">
        <f t="shared" ref="G53:W53" si="22">G54</f>
        <v>753950</v>
      </c>
      <c r="H53" s="37">
        <f t="shared" si="22"/>
        <v>15066</v>
      </c>
      <c r="I53" s="37">
        <f t="shared" si="22"/>
        <v>123900</v>
      </c>
      <c r="J53" s="37">
        <f t="shared" si="22"/>
        <v>86000</v>
      </c>
      <c r="K53" s="37">
        <f t="shared" si="22"/>
        <v>16932</v>
      </c>
      <c r="L53" s="37">
        <f t="shared" si="22"/>
        <v>20968</v>
      </c>
      <c r="M53" s="37">
        <f t="shared" si="22"/>
        <v>614984</v>
      </c>
      <c r="N53" s="37">
        <f t="shared" si="22"/>
        <v>635952</v>
      </c>
      <c r="O53" s="37">
        <f t="shared" si="22"/>
        <v>635952</v>
      </c>
      <c r="P53" s="37">
        <f t="shared" si="22"/>
        <v>635952</v>
      </c>
      <c r="Q53" s="37">
        <f t="shared" si="22"/>
        <v>0</v>
      </c>
      <c r="R53" s="37">
        <f t="shared" si="22"/>
        <v>0</v>
      </c>
      <c r="S53" s="37">
        <f t="shared" si="22"/>
        <v>0</v>
      </c>
      <c r="T53" s="37">
        <f t="shared" si="22"/>
        <v>0</v>
      </c>
      <c r="U53" s="37">
        <f t="shared" si="22"/>
        <v>20968</v>
      </c>
      <c r="V53" s="37">
        <f t="shared" si="22"/>
        <v>0</v>
      </c>
      <c r="W53" s="37">
        <f t="shared" si="22"/>
        <v>0</v>
      </c>
      <c r="X53" s="58"/>
    </row>
    <row r="54" spans="1:24" s="66" customFormat="1" ht="33.75" customHeight="1">
      <c r="A54" s="25">
        <v>1</v>
      </c>
      <c r="B54" s="80" t="s">
        <v>198</v>
      </c>
      <c r="C54" s="81" t="s">
        <v>199</v>
      </c>
      <c r="D54" s="47" t="s">
        <v>60</v>
      </c>
      <c r="E54" s="82" t="s">
        <v>200</v>
      </c>
      <c r="F54" s="83">
        <v>887000</v>
      </c>
      <c r="G54" s="83">
        <v>753950</v>
      </c>
      <c r="H54" s="49">
        <v>15066</v>
      </c>
      <c r="I54" s="49">
        <v>123900</v>
      </c>
      <c r="J54" s="49">
        <v>86000</v>
      </c>
      <c r="K54" s="49">
        <v>16932</v>
      </c>
      <c r="L54" s="50">
        <f t="shared" ref="L54" si="23">I54-J54-K54</f>
        <v>20968</v>
      </c>
      <c r="M54" s="50">
        <f>G54-I54-H54</f>
        <v>614984</v>
      </c>
      <c r="N54" s="50">
        <f>M54+L54</f>
        <v>635952</v>
      </c>
      <c r="O54" s="50">
        <f>N54</f>
        <v>635952</v>
      </c>
      <c r="P54" s="50">
        <f>O54</f>
        <v>635952</v>
      </c>
      <c r="Q54" s="50"/>
      <c r="R54" s="50"/>
      <c r="S54" s="50">
        <v>0</v>
      </c>
      <c r="T54" s="50">
        <v>0</v>
      </c>
      <c r="U54" s="50">
        <v>20968</v>
      </c>
      <c r="V54" s="51">
        <v>0</v>
      </c>
      <c r="W54" s="51">
        <v>0</v>
      </c>
      <c r="X54" s="58"/>
    </row>
    <row r="55" spans="1:24" s="66" customFormat="1" ht="33.75" customHeight="1">
      <c r="A55" s="65" t="s">
        <v>67</v>
      </c>
      <c r="B55" s="84" t="s">
        <v>202</v>
      </c>
      <c r="C55" s="56"/>
      <c r="D55" s="47"/>
      <c r="E55" s="56"/>
      <c r="F55" s="37">
        <f>SUM(F56:F62)</f>
        <v>70777</v>
      </c>
      <c r="G55" s="37">
        <f t="shared" ref="G55:W55" si="24">SUM(G56:G62)</f>
        <v>62000</v>
      </c>
      <c r="H55" s="37">
        <f t="shared" si="24"/>
        <v>0</v>
      </c>
      <c r="I55" s="37">
        <f t="shared" si="24"/>
        <v>62000</v>
      </c>
      <c r="J55" s="37">
        <f t="shared" si="24"/>
        <v>34368</v>
      </c>
      <c r="K55" s="37">
        <f t="shared" si="24"/>
        <v>17436</v>
      </c>
      <c r="L55" s="37">
        <f t="shared" si="24"/>
        <v>10196</v>
      </c>
      <c r="M55" s="37">
        <f t="shared" si="24"/>
        <v>0</v>
      </c>
      <c r="N55" s="37">
        <f t="shared" si="24"/>
        <v>10196</v>
      </c>
      <c r="O55" s="37">
        <f t="shared" si="24"/>
        <v>10196</v>
      </c>
      <c r="P55" s="37">
        <f t="shared" si="24"/>
        <v>10196</v>
      </c>
      <c r="Q55" s="37">
        <f t="shared" si="24"/>
        <v>0</v>
      </c>
      <c r="R55" s="37">
        <f t="shared" si="24"/>
        <v>0</v>
      </c>
      <c r="S55" s="37">
        <f t="shared" si="24"/>
        <v>0</v>
      </c>
      <c r="T55" s="37">
        <f t="shared" si="24"/>
        <v>0</v>
      </c>
      <c r="U55" s="37">
        <f t="shared" si="24"/>
        <v>10198</v>
      </c>
      <c r="V55" s="37">
        <f t="shared" si="24"/>
        <v>156</v>
      </c>
      <c r="W55" s="37">
        <f t="shared" si="24"/>
        <v>0</v>
      </c>
      <c r="X55" s="58"/>
    </row>
    <row r="56" spans="1:24" s="66" customFormat="1" ht="33.75" customHeight="1">
      <c r="A56" s="25">
        <v>1</v>
      </c>
      <c r="B56" s="80" t="s">
        <v>203</v>
      </c>
      <c r="C56" s="81" t="s">
        <v>89</v>
      </c>
      <c r="D56" s="47" t="s">
        <v>168</v>
      </c>
      <c r="E56" s="54" t="s">
        <v>204</v>
      </c>
      <c r="F56" s="83">
        <v>9620</v>
      </c>
      <c r="G56" s="83">
        <v>8000</v>
      </c>
      <c r="H56" s="49">
        <v>0</v>
      </c>
      <c r="I56" s="49">
        <v>8000</v>
      </c>
      <c r="J56" s="49"/>
      <c r="K56" s="49"/>
      <c r="L56" s="50">
        <f t="shared" ref="L56:L62" si="25">I56-J56-K56</f>
        <v>8000</v>
      </c>
      <c r="M56" s="50">
        <f>G56-I56-H56</f>
        <v>0</v>
      </c>
      <c r="N56" s="50">
        <f t="shared" ref="N56:N62" si="26">M56+L56</f>
        <v>8000</v>
      </c>
      <c r="O56" s="50">
        <f t="shared" ref="O56:P62" si="27">N56</f>
        <v>8000</v>
      </c>
      <c r="P56" s="50">
        <f t="shared" si="27"/>
        <v>8000</v>
      </c>
      <c r="Q56" s="50"/>
      <c r="R56" s="50">
        <v>0</v>
      </c>
      <c r="S56" s="50"/>
      <c r="T56" s="50">
        <v>0</v>
      </c>
      <c r="U56" s="50">
        <v>8000</v>
      </c>
      <c r="V56" s="51">
        <v>0</v>
      </c>
      <c r="W56" s="51">
        <v>0</v>
      </c>
      <c r="X56" s="58"/>
    </row>
    <row r="57" spans="1:24" s="66" customFormat="1" ht="33.75" customHeight="1">
      <c r="A57" s="25">
        <v>2</v>
      </c>
      <c r="B57" s="80" t="s">
        <v>205</v>
      </c>
      <c r="C57" s="81" t="s">
        <v>206</v>
      </c>
      <c r="D57" s="47" t="s">
        <v>168</v>
      </c>
      <c r="E57" s="191" t="s">
        <v>488</v>
      </c>
      <c r="F57" s="83">
        <v>12837</v>
      </c>
      <c r="G57" s="83">
        <v>10000</v>
      </c>
      <c r="H57" s="49">
        <v>0</v>
      </c>
      <c r="I57" s="49">
        <v>10000</v>
      </c>
      <c r="J57" s="49">
        <v>7246</v>
      </c>
      <c r="K57" s="49">
        <v>2576</v>
      </c>
      <c r="L57" s="50">
        <f t="shared" si="25"/>
        <v>178</v>
      </c>
      <c r="M57" s="50">
        <f>G57-I57-H57</f>
        <v>0</v>
      </c>
      <c r="N57" s="50">
        <f t="shared" si="26"/>
        <v>178</v>
      </c>
      <c r="O57" s="50">
        <f t="shared" si="27"/>
        <v>178</v>
      </c>
      <c r="P57" s="50">
        <f t="shared" si="27"/>
        <v>178</v>
      </c>
      <c r="Q57" s="50"/>
      <c r="R57" s="50"/>
      <c r="S57" s="50"/>
      <c r="T57" s="50">
        <v>0</v>
      </c>
      <c r="U57" s="50">
        <v>179</v>
      </c>
      <c r="V57" s="51">
        <v>0</v>
      </c>
      <c r="W57" s="51">
        <v>0</v>
      </c>
      <c r="X57" s="58"/>
    </row>
    <row r="58" spans="1:24" s="66" customFormat="1" ht="33.75" customHeight="1">
      <c r="A58" s="25">
        <v>3</v>
      </c>
      <c r="B58" s="80" t="s">
        <v>207</v>
      </c>
      <c r="C58" s="81" t="s">
        <v>208</v>
      </c>
      <c r="D58" s="47" t="s">
        <v>168</v>
      </c>
      <c r="E58" s="191" t="s">
        <v>489</v>
      </c>
      <c r="F58" s="83">
        <v>8680</v>
      </c>
      <c r="G58" s="83">
        <v>8000</v>
      </c>
      <c r="H58" s="49">
        <v>0</v>
      </c>
      <c r="I58" s="49">
        <v>8000</v>
      </c>
      <c r="J58" s="49">
        <v>7963</v>
      </c>
      <c r="K58" s="49"/>
      <c r="L58" s="50">
        <f t="shared" si="25"/>
        <v>37</v>
      </c>
      <c r="M58" s="50">
        <f>G58-I58-H58</f>
        <v>0</v>
      </c>
      <c r="N58" s="50">
        <f t="shared" si="26"/>
        <v>37</v>
      </c>
      <c r="O58" s="50">
        <f t="shared" si="27"/>
        <v>37</v>
      </c>
      <c r="P58" s="50">
        <f t="shared" si="27"/>
        <v>37</v>
      </c>
      <c r="Q58" s="50"/>
      <c r="R58" s="50"/>
      <c r="S58" s="50"/>
      <c r="T58" s="50">
        <v>0</v>
      </c>
      <c r="U58" s="50">
        <v>37</v>
      </c>
      <c r="V58" s="51">
        <v>0</v>
      </c>
      <c r="W58" s="51">
        <v>0</v>
      </c>
      <c r="X58" s="58"/>
    </row>
    <row r="59" spans="1:24" s="66" customFormat="1" ht="33.75" customHeight="1">
      <c r="A59" s="25">
        <v>4</v>
      </c>
      <c r="B59" s="80" t="s">
        <v>209</v>
      </c>
      <c r="C59" s="81" t="s">
        <v>210</v>
      </c>
      <c r="D59" s="47" t="s">
        <v>168</v>
      </c>
      <c r="E59" s="54" t="s">
        <v>211</v>
      </c>
      <c r="F59" s="83">
        <v>11140</v>
      </c>
      <c r="G59" s="83">
        <v>10000</v>
      </c>
      <c r="H59" s="49">
        <v>0</v>
      </c>
      <c r="I59" s="49">
        <v>10000</v>
      </c>
      <c r="J59" s="49">
        <v>2892</v>
      </c>
      <c r="K59" s="49">
        <v>6860</v>
      </c>
      <c r="L59" s="50">
        <f t="shared" si="25"/>
        <v>248</v>
      </c>
      <c r="M59" s="50">
        <f>G59-I59-H59</f>
        <v>0</v>
      </c>
      <c r="N59" s="50">
        <f t="shared" si="26"/>
        <v>248</v>
      </c>
      <c r="O59" s="50">
        <f t="shared" si="27"/>
        <v>248</v>
      </c>
      <c r="P59" s="50">
        <f t="shared" si="27"/>
        <v>248</v>
      </c>
      <c r="Q59" s="50"/>
      <c r="R59" s="50"/>
      <c r="S59" s="50"/>
      <c r="T59" s="50">
        <v>0</v>
      </c>
      <c r="U59" s="50">
        <v>249</v>
      </c>
      <c r="V59" s="51">
        <v>0</v>
      </c>
      <c r="W59" s="51">
        <v>0</v>
      </c>
      <c r="X59" s="58"/>
    </row>
    <row r="60" spans="1:24" s="66" customFormat="1" ht="33.75" customHeight="1">
      <c r="A60" s="25">
        <v>5</v>
      </c>
      <c r="B60" s="80" t="s">
        <v>212</v>
      </c>
      <c r="C60" s="81" t="s">
        <v>213</v>
      </c>
      <c r="D60" s="47" t="s">
        <v>168</v>
      </c>
      <c r="E60" s="82" t="s">
        <v>214</v>
      </c>
      <c r="F60" s="83">
        <v>9000</v>
      </c>
      <c r="G60" s="83">
        <v>9000</v>
      </c>
      <c r="H60" s="49">
        <v>0</v>
      </c>
      <c r="I60" s="49">
        <v>9000</v>
      </c>
      <c r="J60" s="49"/>
      <c r="K60" s="49">
        <v>8000</v>
      </c>
      <c r="L60" s="50">
        <f t="shared" si="25"/>
        <v>1000</v>
      </c>
      <c r="M60" s="50">
        <f>G60-I60</f>
        <v>0</v>
      </c>
      <c r="N60" s="50">
        <f t="shared" si="26"/>
        <v>1000</v>
      </c>
      <c r="O60" s="50">
        <f t="shared" si="27"/>
        <v>1000</v>
      </c>
      <c r="P60" s="50">
        <f t="shared" si="27"/>
        <v>1000</v>
      </c>
      <c r="Q60" s="50"/>
      <c r="R60" s="50"/>
      <c r="S60" s="50"/>
      <c r="T60" s="50">
        <v>0</v>
      </c>
      <c r="U60" s="50">
        <v>1000</v>
      </c>
      <c r="V60" s="51">
        <v>0</v>
      </c>
      <c r="W60" s="51">
        <v>0</v>
      </c>
      <c r="X60" s="58"/>
    </row>
    <row r="61" spans="1:24" s="66" customFormat="1" ht="33.75" customHeight="1">
      <c r="A61" s="25">
        <v>6</v>
      </c>
      <c r="B61" s="80" t="s">
        <v>215</v>
      </c>
      <c r="C61" s="81" t="s">
        <v>216</v>
      </c>
      <c r="D61" s="47" t="s">
        <v>168</v>
      </c>
      <c r="E61" s="54" t="s">
        <v>490</v>
      </c>
      <c r="F61" s="83">
        <v>7500</v>
      </c>
      <c r="G61" s="83">
        <v>7000</v>
      </c>
      <c r="H61" s="49">
        <v>0</v>
      </c>
      <c r="I61" s="49">
        <v>7000</v>
      </c>
      <c r="J61" s="49">
        <v>6594</v>
      </c>
      <c r="K61" s="49"/>
      <c r="L61" s="50">
        <f t="shared" si="25"/>
        <v>406</v>
      </c>
      <c r="M61" s="50">
        <f>G61-I61</f>
        <v>0</v>
      </c>
      <c r="N61" s="50">
        <f t="shared" si="26"/>
        <v>406</v>
      </c>
      <c r="O61" s="50">
        <f t="shared" si="27"/>
        <v>406</v>
      </c>
      <c r="P61" s="50">
        <f t="shared" si="27"/>
        <v>406</v>
      </c>
      <c r="Q61" s="50"/>
      <c r="R61" s="50"/>
      <c r="S61" s="50"/>
      <c r="T61" s="50">
        <v>0</v>
      </c>
      <c r="U61" s="50">
        <v>406</v>
      </c>
      <c r="V61" s="51">
        <v>156</v>
      </c>
      <c r="W61" s="51">
        <v>0</v>
      </c>
      <c r="X61" s="58"/>
    </row>
    <row r="62" spans="1:24" s="66" customFormat="1" ht="33.75" customHeight="1">
      <c r="A62" s="25">
        <v>7</v>
      </c>
      <c r="B62" s="80" t="s">
        <v>217</v>
      </c>
      <c r="C62" s="81" t="s">
        <v>129</v>
      </c>
      <c r="D62" s="47" t="s">
        <v>168</v>
      </c>
      <c r="E62" s="54" t="s">
        <v>218</v>
      </c>
      <c r="F62" s="83">
        <v>12000</v>
      </c>
      <c r="G62" s="83">
        <v>10000</v>
      </c>
      <c r="H62" s="49">
        <v>0</v>
      </c>
      <c r="I62" s="49">
        <v>10000</v>
      </c>
      <c r="J62" s="49">
        <v>9673</v>
      </c>
      <c r="K62" s="49"/>
      <c r="L62" s="50">
        <f t="shared" si="25"/>
        <v>327</v>
      </c>
      <c r="M62" s="50">
        <f>G62-I62</f>
        <v>0</v>
      </c>
      <c r="N62" s="50">
        <f t="shared" si="26"/>
        <v>327</v>
      </c>
      <c r="O62" s="50">
        <f t="shared" si="27"/>
        <v>327</v>
      </c>
      <c r="P62" s="50">
        <f t="shared" si="27"/>
        <v>327</v>
      </c>
      <c r="Q62" s="50"/>
      <c r="R62" s="50"/>
      <c r="S62" s="50"/>
      <c r="T62" s="50">
        <v>0</v>
      </c>
      <c r="U62" s="50">
        <v>327</v>
      </c>
      <c r="V62" s="51">
        <v>0</v>
      </c>
      <c r="W62" s="51">
        <v>0</v>
      </c>
      <c r="X62" s="58"/>
    </row>
    <row r="63" spans="1:24" s="66" customFormat="1" ht="33.75" customHeight="1">
      <c r="A63" s="179" t="s">
        <v>72</v>
      </c>
      <c r="B63" s="79" t="s">
        <v>466</v>
      </c>
      <c r="C63" s="56"/>
      <c r="D63" s="47"/>
      <c r="E63" s="57"/>
      <c r="F63" s="37">
        <f t="shared" ref="F63:W63" si="28">SUM(F64:F64)</f>
        <v>1492150</v>
      </c>
      <c r="G63" s="37">
        <f t="shared" si="28"/>
        <v>700000</v>
      </c>
      <c r="H63" s="37">
        <f t="shared" si="28"/>
        <v>0</v>
      </c>
      <c r="I63" s="37">
        <f t="shared" si="28"/>
        <v>700000</v>
      </c>
      <c r="J63" s="37">
        <f t="shared" si="28"/>
        <v>630000</v>
      </c>
      <c r="K63" s="37">
        <f t="shared" si="28"/>
        <v>0</v>
      </c>
      <c r="L63" s="37">
        <f t="shared" si="28"/>
        <v>70000</v>
      </c>
      <c r="M63" s="37">
        <f t="shared" si="28"/>
        <v>0</v>
      </c>
      <c r="N63" s="37">
        <f t="shared" si="28"/>
        <v>862150</v>
      </c>
      <c r="O63" s="37">
        <f t="shared" si="28"/>
        <v>862150</v>
      </c>
      <c r="P63" s="37">
        <f t="shared" si="28"/>
        <v>862150</v>
      </c>
      <c r="Q63" s="37">
        <f t="shared" si="28"/>
        <v>0</v>
      </c>
      <c r="R63" s="37">
        <f t="shared" si="28"/>
        <v>0</v>
      </c>
      <c r="S63" s="37">
        <f t="shared" si="28"/>
        <v>0</v>
      </c>
      <c r="T63" s="37">
        <f t="shared" si="28"/>
        <v>0</v>
      </c>
      <c r="U63" s="37">
        <f t="shared" si="28"/>
        <v>0</v>
      </c>
      <c r="V63" s="37">
        <f t="shared" si="28"/>
        <v>0</v>
      </c>
      <c r="W63" s="37">
        <f t="shared" si="28"/>
        <v>0</v>
      </c>
      <c r="X63" s="58"/>
    </row>
    <row r="64" spans="1:24" s="21" customFormat="1" ht="33.75" customHeight="1">
      <c r="A64" s="73" t="s">
        <v>96</v>
      </c>
      <c r="B64" s="74" t="s">
        <v>464</v>
      </c>
      <c r="C64" s="75" t="s">
        <v>59</v>
      </c>
      <c r="D64" s="76"/>
      <c r="E64" s="77" t="s">
        <v>465</v>
      </c>
      <c r="F64" s="78">
        <v>1492150</v>
      </c>
      <c r="G64" s="78">
        <v>700000</v>
      </c>
      <c r="H64" s="49"/>
      <c r="I64" s="59">
        <v>700000</v>
      </c>
      <c r="J64" s="59">
        <v>630000</v>
      </c>
      <c r="K64" s="59"/>
      <c r="L64" s="50">
        <f>I64-J64-K64</f>
        <v>70000</v>
      </c>
      <c r="M64" s="50">
        <f>G64-I64</f>
        <v>0</v>
      </c>
      <c r="N64" s="50">
        <v>862150</v>
      </c>
      <c r="O64" s="50">
        <v>862150</v>
      </c>
      <c r="P64" s="50">
        <f>O64</f>
        <v>862150</v>
      </c>
      <c r="Q64" s="50"/>
      <c r="R64" s="50"/>
      <c r="S64" s="50"/>
      <c r="T64" s="50"/>
      <c r="U64" s="50"/>
      <c r="V64" s="51"/>
      <c r="W64" s="51"/>
      <c r="X64" s="58"/>
    </row>
    <row r="65" spans="1:24" ht="33.75" customHeight="1">
      <c r="A65" s="85"/>
      <c r="B65" s="85"/>
      <c r="C65" s="85"/>
      <c r="D65" s="85"/>
      <c r="E65" s="85"/>
      <c r="F65" s="85"/>
      <c r="G65" s="85"/>
      <c r="H65" s="85"/>
      <c r="I65" s="85"/>
      <c r="J65" s="85"/>
      <c r="K65" s="85"/>
      <c r="L65" s="871" t="s">
        <v>507</v>
      </c>
      <c r="M65" s="871"/>
      <c r="N65" s="871"/>
      <c r="O65" s="871"/>
      <c r="P65" s="871"/>
      <c r="Q65" s="871"/>
      <c r="V65" s="85"/>
      <c r="W65" s="85"/>
      <c r="X65" s="93"/>
    </row>
    <row r="66" spans="1:24" ht="33.75" customHeight="1">
      <c r="A66" s="85"/>
      <c r="B66" s="85"/>
      <c r="C66" s="85"/>
      <c r="D66" s="85"/>
      <c r="E66" s="85"/>
      <c r="F66" s="85"/>
      <c r="G66" s="85"/>
      <c r="H66" s="85"/>
      <c r="I66" s="85"/>
      <c r="J66" s="85"/>
      <c r="K66" s="85"/>
      <c r="V66" s="85"/>
      <c r="W66" s="85"/>
      <c r="X66" s="93"/>
    </row>
    <row r="67" spans="1:24" ht="33.75" customHeight="1">
      <c r="A67" s="85"/>
      <c r="B67" s="85"/>
      <c r="C67" s="85"/>
      <c r="D67" s="85"/>
      <c r="E67" s="85"/>
      <c r="F67" s="85"/>
      <c r="G67" s="85"/>
      <c r="H67" s="85"/>
      <c r="I67" s="85"/>
      <c r="J67" s="85"/>
      <c r="K67" s="85"/>
      <c r="V67" s="85"/>
      <c r="W67" s="85"/>
      <c r="X67" s="93"/>
    </row>
    <row r="68" spans="1:24" ht="33.75" customHeight="1">
      <c r="A68" s="85"/>
      <c r="B68" s="85"/>
      <c r="C68" s="85"/>
      <c r="D68" s="85"/>
      <c r="E68" s="85"/>
      <c r="F68" s="85"/>
      <c r="G68" s="85"/>
      <c r="H68" s="85"/>
      <c r="I68" s="85"/>
      <c r="J68" s="85"/>
      <c r="K68" s="85"/>
      <c r="V68" s="85"/>
      <c r="W68" s="85"/>
      <c r="X68" s="93"/>
    </row>
    <row r="69" spans="1:24" ht="33.75" customHeight="1">
      <c r="A69" s="85"/>
      <c r="B69" s="85"/>
      <c r="C69" s="85"/>
      <c r="D69" s="85"/>
      <c r="E69" s="85"/>
      <c r="F69" s="85"/>
      <c r="G69" s="85"/>
      <c r="H69" s="85"/>
      <c r="I69" s="85"/>
      <c r="J69" s="85"/>
      <c r="K69" s="85"/>
      <c r="V69" s="85"/>
      <c r="W69" s="85"/>
      <c r="X69" s="93"/>
    </row>
    <row r="70" spans="1:24" ht="33.75" customHeight="1">
      <c r="A70" s="85"/>
      <c r="B70" s="85"/>
      <c r="C70" s="85"/>
      <c r="D70" s="85"/>
      <c r="E70" s="85"/>
      <c r="F70" s="85"/>
      <c r="G70" s="85"/>
      <c r="H70" s="85"/>
      <c r="I70" s="85"/>
      <c r="J70" s="85"/>
      <c r="K70" s="85"/>
      <c r="V70" s="85"/>
      <c r="W70" s="85"/>
      <c r="X70" s="93"/>
    </row>
    <row r="71" spans="1:24" ht="33.75" customHeight="1">
      <c r="A71" s="85"/>
      <c r="B71" s="85"/>
      <c r="C71" s="85"/>
      <c r="D71" s="85"/>
      <c r="E71" s="85"/>
      <c r="F71" s="85"/>
      <c r="G71" s="85"/>
      <c r="H71" s="85"/>
      <c r="I71" s="85"/>
      <c r="J71" s="85"/>
      <c r="K71" s="85"/>
      <c r="V71" s="85"/>
      <c r="W71" s="85"/>
      <c r="X71" s="93"/>
    </row>
    <row r="72" spans="1:24" ht="33.75" customHeight="1">
      <c r="A72" s="85"/>
      <c r="B72" s="85"/>
      <c r="C72" s="85"/>
      <c r="D72" s="85"/>
      <c r="E72" s="85"/>
      <c r="F72" s="85"/>
      <c r="G72" s="85"/>
      <c r="H72" s="85"/>
      <c r="I72" s="85"/>
      <c r="J72" s="85"/>
      <c r="K72" s="85"/>
      <c r="V72" s="85"/>
      <c r="W72" s="85"/>
      <c r="X72" s="93"/>
    </row>
    <row r="73" spans="1:24" ht="33.75" customHeight="1">
      <c r="A73" s="85"/>
      <c r="B73" s="85"/>
      <c r="C73" s="85"/>
      <c r="D73" s="85"/>
      <c r="E73" s="85"/>
      <c r="F73" s="85"/>
      <c r="G73" s="85"/>
      <c r="H73" s="85"/>
      <c r="I73" s="85"/>
      <c r="J73" s="85"/>
      <c r="K73" s="85"/>
      <c r="V73" s="85"/>
      <c r="W73" s="85"/>
      <c r="X73" s="93"/>
    </row>
    <row r="74" spans="1:24" ht="33.75" customHeight="1">
      <c r="A74" s="85"/>
      <c r="B74" s="85"/>
      <c r="C74" s="85"/>
      <c r="D74" s="85"/>
      <c r="E74" s="85"/>
      <c r="F74" s="85"/>
      <c r="G74" s="85"/>
      <c r="H74" s="85"/>
      <c r="I74" s="85"/>
      <c r="J74" s="85"/>
      <c r="K74" s="85"/>
      <c r="V74" s="85"/>
      <c r="W74" s="85"/>
      <c r="X74" s="93"/>
    </row>
    <row r="75" spans="1:24" ht="33.75" customHeight="1">
      <c r="A75" s="85"/>
      <c r="B75" s="85"/>
      <c r="C75" s="85"/>
      <c r="D75" s="85"/>
      <c r="E75" s="85"/>
      <c r="F75" s="85"/>
      <c r="G75" s="85"/>
      <c r="H75" s="85"/>
      <c r="I75" s="85"/>
      <c r="J75" s="85"/>
      <c r="K75" s="85"/>
      <c r="V75" s="85"/>
      <c r="W75" s="85"/>
      <c r="X75" s="93"/>
    </row>
    <row r="76" spans="1:24" ht="33.75" customHeight="1">
      <c r="A76" s="85"/>
      <c r="B76" s="85"/>
      <c r="C76" s="85"/>
      <c r="D76" s="85"/>
      <c r="E76" s="85"/>
      <c r="F76" s="85"/>
      <c r="G76" s="85"/>
      <c r="H76" s="85"/>
      <c r="I76" s="85"/>
      <c r="J76" s="85"/>
      <c r="K76" s="85"/>
      <c r="V76" s="85"/>
      <c r="W76" s="85"/>
      <c r="X76" s="93"/>
    </row>
    <row r="77" spans="1:24" ht="33.75" customHeight="1">
      <c r="A77" s="85"/>
      <c r="B77" s="85"/>
      <c r="C77" s="85"/>
      <c r="D77" s="85"/>
      <c r="E77" s="85"/>
      <c r="F77" s="85"/>
      <c r="G77" s="85"/>
      <c r="H77" s="85"/>
      <c r="I77" s="85"/>
      <c r="J77" s="85"/>
      <c r="K77" s="85"/>
      <c r="V77" s="85"/>
      <c r="W77" s="85"/>
      <c r="X77" s="93"/>
    </row>
    <row r="78" spans="1:24" ht="33.75" customHeight="1">
      <c r="A78" s="85"/>
      <c r="B78" s="85"/>
      <c r="C78" s="85"/>
      <c r="D78" s="85"/>
      <c r="E78" s="85"/>
      <c r="F78" s="85"/>
      <c r="G78" s="85"/>
      <c r="H78" s="85"/>
      <c r="I78" s="85"/>
      <c r="J78" s="85"/>
      <c r="K78" s="85"/>
      <c r="V78" s="85"/>
      <c r="W78" s="85"/>
      <c r="X78" s="93"/>
    </row>
    <row r="79" spans="1:24" ht="33.75" customHeight="1">
      <c r="A79" s="85"/>
      <c r="B79" s="85"/>
      <c r="C79" s="85"/>
      <c r="D79" s="85"/>
      <c r="E79" s="85"/>
      <c r="F79" s="85"/>
      <c r="G79" s="85"/>
      <c r="H79" s="85"/>
      <c r="I79" s="85"/>
      <c r="J79" s="85"/>
      <c r="K79" s="85"/>
      <c r="V79" s="85"/>
      <c r="W79" s="85"/>
      <c r="X79" s="93"/>
    </row>
    <row r="80" spans="1:24" ht="33.75" customHeight="1">
      <c r="A80" s="85"/>
      <c r="B80" s="85"/>
      <c r="C80" s="85"/>
      <c r="D80" s="85"/>
      <c r="E80" s="85"/>
      <c r="F80" s="85"/>
      <c r="G80" s="85"/>
      <c r="H80" s="85"/>
      <c r="I80" s="85"/>
      <c r="J80" s="85"/>
      <c r="K80" s="85"/>
      <c r="V80" s="85"/>
      <c r="W80" s="85"/>
      <c r="X80" s="93"/>
    </row>
    <row r="81" spans="1:24" ht="33.75" customHeight="1">
      <c r="A81" s="85"/>
      <c r="B81" s="85"/>
      <c r="C81" s="85"/>
      <c r="D81" s="85"/>
      <c r="E81" s="85"/>
      <c r="F81" s="85"/>
      <c r="G81" s="85"/>
      <c r="H81" s="85"/>
      <c r="I81" s="85"/>
      <c r="J81" s="85"/>
      <c r="K81" s="85"/>
      <c r="V81" s="85"/>
      <c r="W81" s="85"/>
      <c r="X81" s="93"/>
    </row>
    <row r="82" spans="1:24" ht="33.75" customHeight="1">
      <c r="A82" s="85"/>
      <c r="B82" s="85"/>
      <c r="C82" s="85"/>
      <c r="D82" s="85"/>
      <c r="E82" s="85"/>
      <c r="F82" s="85"/>
      <c r="G82" s="85"/>
      <c r="H82" s="85"/>
      <c r="I82" s="85"/>
      <c r="J82" s="85"/>
      <c r="K82" s="85"/>
      <c r="V82" s="85"/>
      <c r="W82" s="85"/>
      <c r="X82" s="93"/>
    </row>
    <row r="83" spans="1:24" ht="33.75" customHeight="1">
      <c r="A83" s="85"/>
      <c r="B83" s="85"/>
      <c r="C83" s="85"/>
      <c r="D83" s="85"/>
      <c r="E83" s="85"/>
      <c r="F83" s="85"/>
      <c r="G83" s="85"/>
      <c r="H83" s="85"/>
      <c r="I83" s="85"/>
      <c r="J83" s="85"/>
      <c r="K83" s="85"/>
      <c r="V83" s="85"/>
      <c r="W83" s="85"/>
      <c r="X83" s="93"/>
    </row>
    <row r="84" spans="1:24" ht="33.75" customHeight="1">
      <c r="A84" s="85"/>
      <c r="B84" s="85"/>
      <c r="C84" s="85"/>
      <c r="D84" s="85"/>
      <c r="E84" s="85"/>
      <c r="F84" s="85"/>
      <c r="G84" s="85"/>
      <c r="H84" s="85"/>
      <c r="I84" s="85"/>
      <c r="J84" s="85"/>
      <c r="K84" s="85"/>
      <c r="V84" s="85"/>
      <c r="W84" s="85"/>
      <c r="X84" s="93"/>
    </row>
    <row r="85" spans="1:24" ht="33.75" customHeight="1">
      <c r="A85" s="85"/>
      <c r="B85" s="85"/>
      <c r="C85" s="85"/>
      <c r="D85" s="85"/>
      <c r="E85" s="85"/>
      <c r="F85" s="85"/>
      <c r="G85" s="85"/>
      <c r="H85" s="85"/>
      <c r="I85" s="85"/>
      <c r="J85" s="85"/>
      <c r="K85" s="85"/>
      <c r="V85" s="85"/>
      <c r="W85" s="85"/>
      <c r="X85" s="93"/>
    </row>
    <row r="86" spans="1:24" ht="33.75" customHeight="1">
      <c r="A86" s="85"/>
      <c r="B86" s="85"/>
      <c r="C86" s="85"/>
      <c r="D86" s="85"/>
      <c r="E86" s="85"/>
      <c r="F86" s="85"/>
      <c r="G86" s="85"/>
      <c r="H86" s="85"/>
      <c r="I86" s="85"/>
      <c r="J86" s="85"/>
      <c r="K86" s="85"/>
      <c r="V86" s="85"/>
      <c r="W86" s="85"/>
      <c r="X86" s="93"/>
    </row>
    <row r="87" spans="1:24" ht="33.75" customHeight="1">
      <c r="A87" s="85"/>
      <c r="B87" s="85"/>
      <c r="C87" s="85"/>
      <c r="D87" s="85"/>
      <c r="E87" s="85"/>
      <c r="F87" s="85"/>
      <c r="G87" s="85"/>
      <c r="H87" s="85"/>
      <c r="I87" s="85"/>
      <c r="J87" s="85"/>
      <c r="K87" s="85"/>
      <c r="V87" s="85"/>
      <c r="W87" s="85"/>
      <c r="X87" s="93"/>
    </row>
    <row r="88" spans="1:24" ht="33.75" customHeight="1">
      <c r="A88" s="85"/>
      <c r="B88" s="85"/>
      <c r="C88" s="85"/>
      <c r="D88" s="85"/>
      <c r="E88" s="85"/>
      <c r="F88" s="85"/>
      <c r="G88" s="85"/>
      <c r="H88" s="85"/>
      <c r="I88" s="85"/>
      <c r="J88" s="85"/>
      <c r="K88" s="85"/>
      <c r="V88" s="85"/>
      <c r="W88" s="85"/>
      <c r="X88" s="93"/>
    </row>
    <row r="89" spans="1:24" ht="33.75" customHeight="1">
      <c r="A89" s="85"/>
      <c r="B89" s="85"/>
      <c r="C89" s="85"/>
      <c r="D89" s="85"/>
      <c r="E89" s="85"/>
      <c r="F89" s="85"/>
      <c r="G89" s="85"/>
      <c r="H89" s="85"/>
      <c r="I89" s="85"/>
      <c r="J89" s="85"/>
      <c r="K89" s="85"/>
      <c r="V89" s="85"/>
      <c r="W89" s="85"/>
      <c r="X89" s="93"/>
    </row>
    <row r="90" spans="1:24" ht="33.75" customHeight="1">
      <c r="A90" s="85"/>
      <c r="B90" s="85"/>
      <c r="C90" s="85"/>
      <c r="D90" s="85"/>
      <c r="E90" s="85"/>
      <c r="F90" s="85"/>
      <c r="G90" s="85"/>
      <c r="H90" s="85"/>
      <c r="I90" s="85"/>
      <c r="J90" s="85"/>
      <c r="K90" s="85"/>
      <c r="V90" s="85"/>
      <c r="W90" s="85"/>
      <c r="X90" s="93"/>
    </row>
    <row r="91" spans="1:24" ht="33.75" customHeight="1">
      <c r="A91" s="85"/>
      <c r="B91" s="85"/>
      <c r="C91" s="85"/>
      <c r="D91" s="85"/>
      <c r="E91" s="85"/>
      <c r="F91" s="85"/>
      <c r="G91" s="85"/>
      <c r="H91" s="85"/>
      <c r="I91" s="85"/>
      <c r="J91" s="85"/>
      <c r="K91" s="85"/>
      <c r="V91" s="85"/>
      <c r="W91" s="85"/>
      <c r="X91" s="93"/>
    </row>
    <row r="92" spans="1:24" ht="33.75" customHeight="1">
      <c r="A92" s="85"/>
      <c r="B92" s="85"/>
      <c r="C92" s="85"/>
      <c r="D92" s="85"/>
      <c r="E92" s="85"/>
      <c r="F92" s="85"/>
      <c r="G92" s="85"/>
      <c r="H92" s="85"/>
      <c r="I92" s="85"/>
      <c r="J92" s="85"/>
      <c r="K92" s="85"/>
      <c r="V92" s="85"/>
      <c r="W92" s="85"/>
      <c r="X92" s="93"/>
    </row>
    <row r="93" spans="1:24" ht="33.75" customHeight="1">
      <c r="A93" s="85"/>
      <c r="B93" s="85"/>
      <c r="C93" s="85"/>
      <c r="D93" s="85"/>
      <c r="E93" s="85"/>
      <c r="F93" s="85"/>
      <c r="G93" s="85"/>
      <c r="H93" s="85"/>
      <c r="I93" s="85"/>
      <c r="J93" s="85"/>
      <c r="K93" s="85"/>
      <c r="V93" s="85"/>
      <c r="W93" s="85"/>
      <c r="X93" s="93"/>
    </row>
    <row r="94" spans="1:24" ht="33.75" customHeight="1">
      <c r="A94" s="85"/>
      <c r="B94" s="85"/>
      <c r="C94" s="85"/>
      <c r="D94" s="85"/>
      <c r="E94" s="85"/>
      <c r="F94" s="85"/>
      <c r="G94" s="85"/>
      <c r="H94" s="85"/>
      <c r="I94" s="85"/>
      <c r="J94" s="85"/>
      <c r="K94" s="85"/>
      <c r="V94" s="85"/>
      <c r="W94" s="85"/>
      <c r="X94" s="93"/>
    </row>
    <row r="95" spans="1:24" ht="33.75" customHeight="1">
      <c r="A95" s="85"/>
      <c r="B95" s="85"/>
      <c r="C95" s="85"/>
      <c r="D95" s="85"/>
      <c r="E95" s="85"/>
      <c r="F95" s="85"/>
      <c r="G95" s="85"/>
      <c r="H95" s="85"/>
      <c r="I95" s="85"/>
      <c r="J95" s="85"/>
      <c r="K95" s="85"/>
      <c r="V95" s="85"/>
      <c r="W95" s="85"/>
      <c r="X95" s="93"/>
    </row>
    <row r="96" spans="1:24" ht="33.75" customHeight="1">
      <c r="A96" s="85"/>
      <c r="B96" s="85"/>
      <c r="C96" s="85"/>
      <c r="D96" s="85"/>
      <c r="E96" s="85"/>
      <c r="F96" s="85"/>
      <c r="G96" s="85"/>
      <c r="H96" s="85"/>
      <c r="I96" s="85"/>
      <c r="J96" s="85"/>
      <c r="K96" s="85"/>
      <c r="V96" s="85"/>
      <c r="W96" s="85"/>
      <c r="X96" s="93"/>
    </row>
    <row r="97" spans="1:24" ht="33.75" customHeight="1">
      <c r="A97" s="85"/>
      <c r="B97" s="85"/>
      <c r="C97" s="85"/>
      <c r="D97" s="85"/>
      <c r="E97" s="85"/>
      <c r="F97" s="85"/>
      <c r="G97" s="85"/>
      <c r="H97" s="85"/>
      <c r="I97" s="85"/>
      <c r="J97" s="85"/>
      <c r="K97" s="85"/>
      <c r="V97" s="85"/>
      <c r="W97" s="85"/>
      <c r="X97" s="93"/>
    </row>
    <row r="98" spans="1:24" ht="33.75" customHeight="1">
      <c r="A98" s="85"/>
      <c r="B98" s="85"/>
      <c r="C98" s="85"/>
      <c r="D98" s="85"/>
      <c r="E98" s="85"/>
      <c r="F98" s="85"/>
      <c r="G98" s="85"/>
      <c r="H98" s="85"/>
      <c r="I98" s="85"/>
      <c r="J98" s="85"/>
      <c r="K98" s="85"/>
      <c r="V98" s="85"/>
      <c r="W98" s="85"/>
      <c r="X98" s="93"/>
    </row>
    <row r="99" spans="1:24" ht="33.75" customHeight="1">
      <c r="A99" s="85"/>
      <c r="B99" s="85"/>
      <c r="C99" s="85"/>
      <c r="D99" s="85"/>
      <c r="E99" s="85"/>
      <c r="F99" s="85"/>
      <c r="G99" s="85"/>
      <c r="H99" s="85"/>
      <c r="I99" s="85"/>
      <c r="J99" s="85"/>
      <c r="K99" s="85"/>
      <c r="V99" s="85"/>
      <c r="W99" s="85"/>
      <c r="X99" s="93"/>
    </row>
    <row r="100" spans="1:24" ht="33.75" customHeight="1">
      <c r="A100" s="85"/>
      <c r="B100" s="85"/>
      <c r="C100" s="85"/>
      <c r="D100" s="85"/>
      <c r="E100" s="85"/>
      <c r="F100" s="85"/>
      <c r="G100" s="85"/>
      <c r="H100" s="85"/>
      <c r="I100" s="85"/>
      <c r="J100" s="85"/>
      <c r="K100" s="85"/>
      <c r="V100" s="85"/>
      <c r="W100" s="85"/>
      <c r="X100" s="93"/>
    </row>
    <row r="101" spans="1:24" ht="33.75" customHeight="1">
      <c r="A101" s="85"/>
      <c r="B101" s="85"/>
      <c r="C101" s="85"/>
      <c r="D101" s="85"/>
      <c r="E101" s="85"/>
      <c r="F101" s="85"/>
      <c r="G101" s="85"/>
      <c r="H101" s="85"/>
      <c r="I101" s="85"/>
      <c r="J101" s="85"/>
      <c r="K101" s="85"/>
      <c r="V101" s="85"/>
      <c r="W101" s="85"/>
      <c r="X101" s="93"/>
    </row>
    <row r="102" spans="1:24" ht="33.75" customHeight="1">
      <c r="A102" s="85"/>
      <c r="B102" s="85"/>
      <c r="C102" s="85"/>
      <c r="D102" s="85"/>
      <c r="E102" s="85"/>
      <c r="F102" s="85"/>
      <c r="G102" s="85"/>
      <c r="H102" s="85"/>
      <c r="I102" s="85"/>
      <c r="J102" s="85"/>
      <c r="K102" s="85"/>
      <c r="V102" s="85"/>
      <c r="W102" s="85"/>
      <c r="X102" s="93"/>
    </row>
    <row r="103" spans="1:24" ht="33.75" customHeight="1">
      <c r="A103" s="85"/>
      <c r="B103" s="85"/>
      <c r="C103" s="85"/>
      <c r="D103" s="85"/>
      <c r="E103" s="85"/>
      <c r="F103" s="85"/>
      <c r="G103" s="85"/>
      <c r="H103" s="85"/>
      <c r="I103" s="85"/>
      <c r="J103" s="85"/>
      <c r="K103" s="85"/>
      <c r="V103" s="85"/>
      <c r="W103" s="85"/>
      <c r="X103" s="93"/>
    </row>
    <row r="104" spans="1:24" ht="33.75" customHeight="1">
      <c r="A104" s="85"/>
      <c r="B104" s="85"/>
      <c r="C104" s="85"/>
      <c r="D104" s="85"/>
      <c r="E104" s="85"/>
      <c r="F104" s="85"/>
      <c r="G104" s="85"/>
      <c r="H104" s="85"/>
      <c r="I104" s="85"/>
      <c r="J104" s="85"/>
      <c r="K104" s="85"/>
      <c r="V104" s="85"/>
      <c r="W104" s="85"/>
      <c r="X104" s="93"/>
    </row>
    <row r="105" spans="1:24" ht="33.75" customHeight="1">
      <c r="A105" s="85"/>
      <c r="B105" s="85"/>
      <c r="C105" s="85"/>
      <c r="D105" s="85"/>
      <c r="E105" s="85"/>
      <c r="F105" s="85"/>
      <c r="G105" s="85"/>
      <c r="H105" s="85"/>
      <c r="I105" s="85"/>
      <c r="J105" s="85"/>
      <c r="K105" s="85"/>
      <c r="V105" s="85"/>
      <c r="W105" s="85"/>
      <c r="X105" s="93"/>
    </row>
    <row r="106" spans="1:24" ht="33.75" customHeight="1">
      <c r="A106" s="85"/>
      <c r="B106" s="85"/>
      <c r="C106" s="85"/>
      <c r="D106" s="85"/>
      <c r="E106" s="85"/>
      <c r="F106" s="85"/>
      <c r="G106" s="85"/>
      <c r="H106" s="85"/>
      <c r="I106" s="85"/>
      <c r="J106" s="85"/>
      <c r="K106" s="85"/>
      <c r="V106" s="85"/>
      <c r="W106" s="85"/>
      <c r="X106" s="93"/>
    </row>
    <row r="107" spans="1:24" ht="33.75" customHeight="1">
      <c r="A107" s="85"/>
      <c r="B107" s="85"/>
      <c r="C107" s="85"/>
      <c r="D107" s="85"/>
      <c r="E107" s="85"/>
      <c r="F107" s="85"/>
      <c r="G107" s="85"/>
      <c r="H107" s="85"/>
      <c r="I107" s="85"/>
      <c r="J107" s="85"/>
      <c r="K107" s="85"/>
      <c r="V107" s="85"/>
      <c r="W107" s="85"/>
      <c r="X107" s="93"/>
    </row>
    <row r="108" spans="1:24" ht="33.75" customHeight="1">
      <c r="A108" s="85"/>
      <c r="B108" s="85"/>
      <c r="C108" s="85"/>
      <c r="D108" s="85"/>
      <c r="E108" s="85"/>
      <c r="F108" s="85"/>
      <c r="G108" s="85"/>
      <c r="H108" s="85"/>
      <c r="I108" s="85"/>
      <c r="J108" s="85"/>
      <c r="K108" s="85"/>
      <c r="V108" s="85"/>
      <c r="W108" s="85"/>
      <c r="X108" s="93"/>
    </row>
    <row r="109" spans="1:24" ht="33.75" customHeight="1">
      <c r="A109" s="85"/>
      <c r="B109" s="85"/>
      <c r="C109" s="85"/>
      <c r="D109" s="85"/>
      <c r="E109" s="85"/>
      <c r="F109" s="85"/>
      <c r="G109" s="85"/>
      <c r="H109" s="85"/>
      <c r="I109" s="85"/>
      <c r="J109" s="85"/>
      <c r="K109" s="85"/>
      <c r="V109" s="85"/>
      <c r="W109" s="85"/>
      <c r="X109" s="93"/>
    </row>
    <row r="110" spans="1:24" ht="33.75" customHeight="1">
      <c r="A110" s="85"/>
      <c r="B110" s="85"/>
      <c r="C110" s="85"/>
      <c r="D110" s="85"/>
      <c r="E110" s="85"/>
      <c r="F110" s="85"/>
      <c r="G110" s="85"/>
      <c r="H110" s="85"/>
      <c r="I110" s="85"/>
      <c r="J110" s="85"/>
      <c r="K110" s="85"/>
      <c r="V110" s="85"/>
      <c r="W110" s="85"/>
      <c r="X110" s="93"/>
    </row>
    <row r="111" spans="1:24" ht="33.75" customHeight="1">
      <c r="A111" s="85"/>
      <c r="B111" s="85"/>
      <c r="C111" s="85"/>
      <c r="D111" s="85"/>
      <c r="E111" s="85"/>
      <c r="F111" s="85"/>
      <c r="G111" s="85"/>
      <c r="H111" s="85"/>
      <c r="I111" s="85"/>
      <c r="J111" s="85"/>
      <c r="K111" s="85"/>
      <c r="V111" s="85"/>
      <c r="W111" s="85"/>
      <c r="X111" s="93"/>
    </row>
    <row r="112" spans="1:24" ht="33.75" customHeight="1">
      <c r="A112" s="85"/>
      <c r="B112" s="85"/>
      <c r="C112" s="85"/>
      <c r="D112" s="85"/>
      <c r="E112" s="85"/>
      <c r="F112" s="85"/>
      <c r="G112" s="85"/>
      <c r="H112" s="85"/>
      <c r="I112" s="85"/>
      <c r="J112" s="85"/>
      <c r="K112" s="85"/>
      <c r="V112" s="85"/>
      <c r="W112" s="85"/>
      <c r="X112" s="93"/>
    </row>
    <row r="113" spans="1:24" ht="33.75" customHeight="1">
      <c r="A113" s="85"/>
      <c r="B113" s="85"/>
      <c r="C113" s="85"/>
      <c r="D113" s="85"/>
      <c r="E113" s="85"/>
      <c r="F113" s="85"/>
      <c r="G113" s="85"/>
      <c r="H113" s="85"/>
      <c r="I113" s="85"/>
      <c r="J113" s="85"/>
      <c r="K113" s="85"/>
      <c r="V113" s="85"/>
      <c r="W113" s="85"/>
      <c r="X113" s="93"/>
    </row>
    <row r="114" spans="1:24" ht="33.75" customHeight="1">
      <c r="A114" s="85"/>
      <c r="B114" s="85"/>
      <c r="C114" s="85"/>
      <c r="D114" s="85"/>
      <c r="E114" s="85"/>
      <c r="F114" s="85"/>
      <c r="G114" s="85"/>
      <c r="H114" s="85"/>
      <c r="I114" s="85"/>
      <c r="J114" s="85"/>
      <c r="K114" s="85"/>
      <c r="V114" s="85"/>
      <c r="W114" s="85"/>
      <c r="X114" s="93"/>
    </row>
    <row r="115" spans="1:24" ht="33.75" customHeight="1">
      <c r="A115" s="85"/>
      <c r="B115" s="85"/>
      <c r="C115" s="85"/>
      <c r="D115" s="85"/>
      <c r="E115" s="85"/>
      <c r="F115" s="85"/>
      <c r="G115" s="85"/>
      <c r="H115" s="85"/>
      <c r="I115" s="85"/>
      <c r="J115" s="85"/>
      <c r="K115" s="85"/>
      <c r="V115" s="85"/>
      <c r="W115" s="85"/>
      <c r="X115" s="93"/>
    </row>
    <row r="116" spans="1:24" ht="33.75" customHeight="1">
      <c r="A116" s="85"/>
      <c r="B116" s="85"/>
      <c r="C116" s="85"/>
      <c r="D116" s="85"/>
      <c r="E116" s="85"/>
      <c r="F116" s="85"/>
      <c r="G116" s="85"/>
      <c r="H116" s="85"/>
      <c r="I116" s="85"/>
      <c r="J116" s="85"/>
      <c r="K116" s="85"/>
      <c r="V116" s="85"/>
      <c r="W116" s="85"/>
      <c r="X116" s="93"/>
    </row>
    <row r="117" spans="1:24" ht="33.75" customHeight="1">
      <c r="A117" s="85"/>
      <c r="B117" s="85"/>
      <c r="C117" s="85"/>
      <c r="D117" s="85"/>
      <c r="E117" s="85"/>
      <c r="F117" s="85"/>
      <c r="G117" s="85"/>
      <c r="H117" s="85"/>
      <c r="I117" s="85"/>
      <c r="J117" s="85"/>
      <c r="K117" s="85"/>
      <c r="V117" s="85"/>
      <c r="W117" s="85"/>
      <c r="X117" s="93"/>
    </row>
    <row r="118" spans="1:24" ht="33.75" customHeight="1">
      <c r="A118" s="85"/>
      <c r="B118" s="85"/>
      <c r="C118" s="85"/>
      <c r="D118" s="85"/>
      <c r="E118" s="85"/>
      <c r="F118" s="85"/>
      <c r="G118" s="85"/>
      <c r="H118" s="85"/>
      <c r="I118" s="85"/>
      <c r="J118" s="85"/>
      <c r="K118" s="85"/>
      <c r="V118" s="85"/>
      <c r="W118" s="85"/>
      <c r="X118" s="93"/>
    </row>
    <row r="119" spans="1:24" ht="33.75" customHeight="1">
      <c r="A119" s="85"/>
      <c r="B119" s="85"/>
      <c r="C119" s="85"/>
      <c r="D119" s="85"/>
      <c r="E119" s="85"/>
      <c r="F119" s="85"/>
      <c r="G119" s="85"/>
      <c r="H119" s="85"/>
      <c r="I119" s="85"/>
      <c r="J119" s="85"/>
      <c r="K119" s="85"/>
      <c r="V119" s="85"/>
      <c r="W119" s="85"/>
      <c r="X119" s="93"/>
    </row>
    <row r="120" spans="1:24" ht="33.75" customHeight="1">
      <c r="A120" s="85"/>
      <c r="B120" s="85"/>
      <c r="C120" s="85"/>
      <c r="D120" s="85"/>
      <c r="E120" s="85"/>
      <c r="F120" s="85"/>
      <c r="G120" s="85"/>
      <c r="H120" s="85"/>
      <c r="I120" s="85"/>
      <c r="J120" s="85"/>
      <c r="K120" s="85"/>
      <c r="V120" s="85"/>
      <c r="W120" s="85"/>
      <c r="X120" s="93"/>
    </row>
    <row r="121" spans="1:24" ht="33.75" customHeight="1">
      <c r="A121" s="85"/>
      <c r="B121" s="85"/>
      <c r="C121" s="85"/>
      <c r="D121" s="85"/>
      <c r="E121" s="85"/>
      <c r="F121" s="85"/>
      <c r="G121" s="85"/>
      <c r="H121" s="85"/>
      <c r="I121" s="85"/>
      <c r="J121" s="85"/>
      <c r="K121" s="85"/>
      <c r="V121" s="85"/>
      <c r="W121" s="85"/>
      <c r="X121" s="93"/>
    </row>
    <row r="122" spans="1:24" ht="33.75" customHeight="1">
      <c r="A122" s="85"/>
      <c r="B122" s="85"/>
      <c r="C122" s="85"/>
      <c r="D122" s="85"/>
      <c r="E122" s="85"/>
      <c r="F122" s="85"/>
      <c r="G122" s="85"/>
      <c r="H122" s="85"/>
      <c r="I122" s="85"/>
      <c r="J122" s="85"/>
      <c r="K122" s="85"/>
      <c r="V122" s="85"/>
      <c r="W122" s="85"/>
      <c r="X122" s="93"/>
    </row>
    <row r="123" spans="1:24" ht="33.75" customHeight="1">
      <c r="A123" s="85"/>
      <c r="B123" s="85"/>
      <c r="C123" s="85"/>
      <c r="D123" s="85"/>
      <c r="E123" s="85"/>
      <c r="F123" s="85"/>
      <c r="G123" s="85"/>
      <c r="H123" s="85"/>
      <c r="I123" s="85"/>
      <c r="J123" s="85"/>
      <c r="K123" s="85"/>
      <c r="V123" s="85"/>
      <c r="W123" s="85"/>
      <c r="X123" s="93"/>
    </row>
    <row r="124" spans="1:24" ht="33.75" customHeight="1">
      <c r="A124" s="85"/>
      <c r="B124" s="85"/>
      <c r="C124" s="85"/>
      <c r="D124" s="85"/>
      <c r="E124" s="85"/>
      <c r="F124" s="85"/>
      <c r="G124" s="85"/>
      <c r="H124" s="85"/>
      <c r="I124" s="85"/>
      <c r="J124" s="85"/>
      <c r="K124" s="85"/>
      <c r="V124" s="85"/>
      <c r="W124" s="85"/>
      <c r="X124" s="93"/>
    </row>
    <row r="125" spans="1:24" ht="33.75" customHeight="1">
      <c r="A125" s="85"/>
      <c r="B125" s="85"/>
      <c r="C125" s="85"/>
      <c r="D125" s="85"/>
      <c r="E125" s="85"/>
      <c r="F125" s="85"/>
      <c r="G125" s="85"/>
      <c r="H125" s="85"/>
      <c r="I125" s="85"/>
      <c r="J125" s="85"/>
      <c r="K125" s="85"/>
      <c r="V125" s="85"/>
      <c r="W125" s="85"/>
      <c r="X125" s="93"/>
    </row>
    <row r="126" spans="1:24" ht="33.75" customHeight="1">
      <c r="A126" s="85"/>
      <c r="B126" s="85"/>
      <c r="C126" s="85"/>
      <c r="D126" s="85"/>
      <c r="E126" s="85"/>
      <c r="F126" s="85"/>
      <c r="G126" s="85"/>
      <c r="H126" s="85"/>
      <c r="I126" s="85"/>
      <c r="J126" s="85"/>
      <c r="K126" s="85"/>
      <c r="V126" s="85"/>
      <c r="W126" s="85"/>
      <c r="X126" s="93"/>
    </row>
    <row r="127" spans="1:24" ht="33.75" customHeight="1">
      <c r="A127" s="85"/>
      <c r="B127" s="85"/>
      <c r="C127" s="85"/>
      <c r="D127" s="85"/>
      <c r="E127" s="85"/>
      <c r="F127" s="85"/>
      <c r="G127" s="85"/>
      <c r="H127" s="85"/>
      <c r="I127" s="85"/>
      <c r="J127" s="85"/>
      <c r="K127" s="85"/>
      <c r="V127" s="85"/>
      <c r="W127" s="85"/>
      <c r="X127" s="93"/>
    </row>
    <row r="128" spans="1:24" ht="33.75" customHeight="1">
      <c r="A128" s="85"/>
      <c r="B128" s="85"/>
      <c r="C128" s="85"/>
      <c r="D128" s="85"/>
      <c r="E128" s="85"/>
      <c r="F128" s="85"/>
      <c r="G128" s="85"/>
      <c r="H128" s="85"/>
      <c r="I128" s="85"/>
      <c r="J128" s="85"/>
      <c r="K128" s="85"/>
      <c r="V128" s="85"/>
      <c r="W128" s="85"/>
      <c r="X128" s="93"/>
    </row>
    <row r="129" spans="1:24" ht="33.75" customHeight="1">
      <c r="A129" s="85"/>
      <c r="B129" s="85"/>
      <c r="C129" s="85"/>
      <c r="D129" s="85"/>
      <c r="E129" s="85"/>
      <c r="F129" s="85"/>
      <c r="G129" s="85"/>
      <c r="H129" s="85"/>
      <c r="I129" s="85"/>
      <c r="J129" s="85"/>
      <c r="K129" s="85"/>
      <c r="V129" s="85"/>
      <c r="W129" s="85"/>
      <c r="X129" s="93"/>
    </row>
    <row r="130" spans="1:24" ht="33.75" customHeight="1">
      <c r="A130" s="85"/>
      <c r="B130" s="85"/>
      <c r="C130" s="85"/>
      <c r="D130" s="85"/>
      <c r="E130" s="85"/>
      <c r="F130" s="85"/>
      <c r="G130" s="85"/>
      <c r="H130" s="85"/>
      <c r="I130" s="85"/>
      <c r="J130" s="85"/>
      <c r="K130" s="85"/>
      <c r="V130" s="85"/>
      <c r="W130" s="85"/>
      <c r="X130" s="93"/>
    </row>
    <row r="131" spans="1:24" ht="33.75" customHeight="1">
      <c r="A131" s="85"/>
      <c r="B131" s="85"/>
      <c r="C131" s="85"/>
      <c r="D131" s="85"/>
      <c r="E131" s="85"/>
      <c r="F131" s="85"/>
      <c r="G131" s="85"/>
      <c r="H131" s="85"/>
      <c r="I131" s="85"/>
      <c r="J131" s="85"/>
      <c r="K131" s="85"/>
      <c r="V131" s="85"/>
      <c r="W131" s="85"/>
      <c r="X131" s="93"/>
    </row>
    <row r="132" spans="1:24" ht="33.75" customHeight="1">
      <c r="A132" s="85"/>
      <c r="B132" s="85"/>
      <c r="C132" s="85"/>
      <c r="D132" s="85"/>
      <c r="E132" s="85"/>
      <c r="F132" s="85"/>
      <c r="G132" s="85"/>
      <c r="H132" s="85"/>
      <c r="I132" s="85"/>
      <c r="J132" s="85"/>
      <c r="K132" s="85"/>
      <c r="V132" s="85"/>
      <c r="W132" s="85"/>
      <c r="X132" s="93"/>
    </row>
    <row r="133" spans="1:24" ht="33.75" customHeight="1">
      <c r="A133" s="85"/>
      <c r="B133" s="85"/>
      <c r="C133" s="85"/>
      <c r="D133" s="85"/>
      <c r="E133" s="85"/>
      <c r="F133" s="85"/>
      <c r="G133" s="85"/>
      <c r="H133" s="85"/>
      <c r="I133" s="85"/>
      <c r="J133" s="85"/>
      <c r="K133" s="85"/>
      <c r="V133" s="85"/>
      <c r="W133" s="85"/>
      <c r="X133" s="93"/>
    </row>
    <row r="134" spans="1:24" ht="33.75" customHeight="1">
      <c r="A134" s="85"/>
      <c r="B134" s="85"/>
      <c r="C134" s="85"/>
      <c r="D134" s="85"/>
      <c r="E134" s="85"/>
      <c r="F134" s="85"/>
      <c r="G134" s="85"/>
      <c r="H134" s="85"/>
      <c r="I134" s="85"/>
      <c r="J134" s="85"/>
      <c r="K134" s="85"/>
      <c r="V134" s="85"/>
      <c r="W134" s="85"/>
      <c r="X134" s="93"/>
    </row>
    <row r="135" spans="1:24" ht="33.75" customHeight="1">
      <c r="A135" s="85"/>
      <c r="B135" s="85"/>
      <c r="C135" s="85"/>
      <c r="D135" s="85"/>
      <c r="E135" s="85"/>
      <c r="F135" s="85"/>
      <c r="G135" s="85"/>
      <c r="H135" s="85"/>
      <c r="I135" s="85"/>
      <c r="J135" s="85"/>
      <c r="K135" s="85"/>
      <c r="V135" s="85"/>
      <c r="W135" s="85"/>
      <c r="X135" s="93"/>
    </row>
    <row r="136" spans="1:24" ht="33.75" customHeight="1">
      <c r="A136" s="85"/>
      <c r="B136" s="85"/>
      <c r="C136" s="85"/>
      <c r="D136" s="85"/>
      <c r="E136" s="85"/>
      <c r="F136" s="85"/>
      <c r="G136" s="85"/>
      <c r="H136" s="85"/>
      <c r="I136" s="85"/>
      <c r="J136" s="85"/>
      <c r="K136" s="85"/>
      <c r="V136" s="85"/>
      <c r="W136" s="85"/>
      <c r="X136" s="93"/>
    </row>
    <row r="137" spans="1:24" ht="33.75" customHeight="1">
      <c r="A137" s="85"/>
      <c r="B137" s="85"/>
      <c r="C137" s="85"/>
      <c r="D137" s="85"/>
      <c r="E137" s="85"/>
      <c r="F137" s="85"/>
      <c r="G137" s="85"/>
      <c r="H137" s="85"/>
      <c r="I137" s="85"/>
      <c r="J137" s="85"/>
      <c r="K137" s="85"/>
      <c r="V137" s="85"/>
      <c r="W137" s="85"/>
      <c r="X137" s="93"/>
    </row>
    <row r="138" spans="1:24" ht="33.75" customHeight="1">
      <c r="A138" s="85"/>
      <c r="B138" s="85"/>
      <c r="C138" s="85"/>
      <c r="D138" s="85"/>
      <c r="E138" s="85"/>
      <c r="F138" s="85"/>
      <c r="G138" s="85"/>
      <c r="H138" s="85"/>
      <c r="I138" s="85"/>
      <c r="J138" s="85"/>
      <c r="K138" s="85"/>
      <c r="V138" s="85"/>
      <c r="W138" s="85"/>
      <c r="X138" s="93"/>
    </row>
    <row r="139" spans="1:24" ht="33.75" customHeight="1">
      <c r="A139" s="85"/>
      <c r="B139" s="85"/>
      <c r="C139" s="85"/>
      <c r="D139" s="85"/>
      <c r="E139" s="85"/>
      <c r="F139" s="85"/>
      <c r="G139" s="85"/>
      <c r="H139" s="85"/>
      <c r="I139" s="85"/>
      <c r="J139" s="85"/>
      <c r="K139" s="85"/>
      <c r="V139" s="85"/>
      <c r="W139" s="85"/>
      <c r="X139" s="93"/>
    </row>
    <row r="140" spans="1:24" ht="33.75" customHeight="1">
      <c r="A140" s="85"/>
      <c r="B140" s="85"/>
      <c r="C140" s="85"/>
      <c r="D140" s="85"/>
      <c r="E140" s="85"/>
      <c r="F140" s="85"/>
      <c r="G140" s="85"/>
      <c r="H140" s="85"/>
      <c r="I140" s="85"/>
      <c r="J140" s="85"/>
      <c r="K140" s="85"/>
      <c r="V140" s="85"/>
      <c r="W140" s="85"/>
      <c r="X140" s="93"/>
    </row>
    <row r="141" spans="1:24" ht="33.75" customHeight="1">
      <c r="A141" s="85"/>
      <c r="B141" s="85"/>
      <c r="C141" s="85"/>
      <c r="D141" s="85"/>
      <c r="E141" s="85"/>
      <c r="F141" s="85"/>
      <c r="G141" s="85"/>
      <c r="H141" s="85"/>
      <c r="I141" s="85"/>
      <c r="J141" s="85"/>
      <c r="K141" s="85"/>
      <c r="V141" s="85"/>
      <c r="W141" s="85"/>
      <c r="X141" s="93"/>
    </row>
    <row r="142" spans="1:24" ht="33.75" customHeight="1">
      <c r="A142" s="85"/>
      <c r="B142" s="85"/>
      <c r="C142" s="85"/>
      <c r="D142" s="85"/>
      <c r="E142" s="85"/>
      <c r="F142" s="85"/>
      <c r="G142" s="85"/>
      <c r="H142" s="85"/>
      <c r="I142" s="85"/>
      <c r="J142" s="85"/>
      <c r="K142" s="85"/>
      <c r="V142" s="85"/>
      <c r="W142" s="85"/>
      <c r="X142" s="93"/>
    </row>
    <row r="143" spans="1:24" ht="33.75" customHeight="1">
      <c r="A143" s="85"/>
      <c r="B143" s="85"/>
      <c r="C143" s="85"/>
      <c r="D143" s="85"/>
      <c r="E143" s="85"/>
      <c r="F143" s="85"/>
      <c r="G143" s="85"/>
      <c r="H143" s="85"/>
      <c r="I143" s="85"/>
      <c r="J143" s="85"/>
      <c r="K143" s="85"/>
      <c r="V143" s="85"/>
      <c r="W143" s="85"/>
      <c r="X143" s="93"/>
    </row>
    <row r="144" spans="1:24" ht="33.75" customHeight="1">
      <c r="A144" s="85"/>
      <c r="B144" s="85"/>
      <c r="C144" s="85"/>
      <c r="D144" s="85"/>
      <c r="E144" s="85"/>
      <c r="F144" s="85"/>
      <c r="G144" s="85"/>
      <c r="H144" s="85"/>
      <c r="I144" s="85"/>
      <c r="J144" s="85"/>
      <c r="K144" s="85"/>
      <c r="V144" s="85"/>
      <c r="W144" s="85"/>
      <c r="X144" s="93"/>
    </row>
    <row r="145" spans="1:24" ht="33.75" customHeight="1">
      <c r="A145" s="85"/>
      <c r="B145" s="85"/>
      <c r="C145" s="85"/>
      <c r="D145" s="85"/>
      <c r="E145" s="85"/>
      <c r="F145" s="85"/>
      <c r="G145" s="85"/>
      <c r="H145" s="85"/>
      <c r="I145" s="85"/>
      <c r="J145" s="85"/>
      <c r="K145" s="85"/>
      <c r="V145" s="85"/>
      <c r="W145" s="85"/>
      <c r="X145" s="93"/>
    </row>
    <row r="146" spans="1:24" ht="33.75" customHeight="1">
      <c r="A146" s="85"/>
      <c r="B146" s="85"/>
      <c r="C146" s="85"/>
      <c r="D146" s="85"/>
      <c r="E146" s="85"/>
      <c r="F146" s="85"/>
      <c r="G146" s="85"/>
      <c r="H146" s="85"/>
      <c r="I146" s="85"/>
      <c r="J146" s="85"/>
      <c r="K146" s="85"/>
      <c r="V146" s="85"/>
      <c r="W146" s="85"/>
      <c r="X146" s="93"/>
    </row>
    <row r="147" spans="1:24" ht="33.75" customHeight="1">
      <c r="A147" s="85"/>
      <c r="B147" s="85"/>
      <c r="C147" s="85"/>
      <c r="D147" s="85"/>
      <c r="E147" s="85"/>
      <c r="F147" s="85"/>
      <c r="G147" s="85"/>
      <c r="H147" s="85"/>
      <c r="I147" s="85"/>
      <c r="J147" s="85"/>
      <c r="K147" s="85"/>
      <c r="V147" s="85"/>
      <c r="W147" s="85"/>
      <c r="X147" s="93"/>
    </row>
    <row r="148" spans="1:24" ht="33.75" customHeight="1">
      <c r="A148" s="85"/>
      <c r="B148" s="85"/>
      <c r="C148" s="85"/>
      <c r="D148" s="85"/>
      <c r="E148" s="85"/>
      <c r="F148" s="85"/>
      <c r="G148" s="85"/>
      <c r="H148" s="85"/>
      <c r="I148" s="85"/>
      <c r="J148" s="85"/>
      <c r="K148" s="85"/>
      <c r="V148" s="85"/>
      <c r="W148" s="85"/>
      <c r="X148" s="93"/>
    </row>
    <row r="149" spans="1:24" ht="33.75" customHeight="1">
      <c r="A149" s="85"/>
      <c r="B149" s="85"/>
      <c r="C149" s="85"/>
      <c r="D149" s="85"/>
      <c r="E149" s="85"/>
      <c r="F149" s="85"/>
      <c r="G149" s="85"/>
      <c r="H149" s="85"/>
      <c r="I149" s="85"/>
      <c r="J149" s="85"/>
      <c r="K149" s="85"/>
      <c r="V149" s="85"/>
      <c r="W149" s="85"/>
      <c r="X149" s="93"/>
    </row>
    <row r="150" spans="1:24" ht="33.75" customHeight="1">
      <c r="A150" s="85"/>
      <c r="B150" s="85"/>
      <c r="C150" s="85"/>
      <c r="D150" s="85"/>
      <c r="E150" s="85"/>
      <c r="F150" s="85"/>
      <c r="G150" s="85"/>
      <c r="H150" s="85"/>
      <c r="I150" s="85"/>
      <c r="J150" s="85"/>
      <c r="K150" s="85"/>
      <c r="V150" s="85"/>
      <c r="W150" s="85"/>
      <c r="X150" s="93"/>
    </row>
    <row r="151" spans="1:24" ht="33.75" customHeight="1">
      <c r="A151" s="85"/>
      <c r="B151" s="85"/>
      <c r="C151" s="85"/>
      <c r="D151" s="85"/>
      <c r="E151" s="85"/>
      <c r="F151" s="85"/>
      <c r="G151" s="85"/>
      <c r="H151" s="85"/>
      <c r="I151" s="85"/>
      <c r="J151" s="85"/>
      <c r="K151" s="85"/>
      <c r="V151" s="85"/>
      <c r="W151" s="85"/>
      <c r="X151" s="93"/>
    </row>
    <row r="152" spans="1:24" ht="33.75" customHeight="1">
      <c r="A152" s="85"/>
      <c r="B152" s="85"/>
      <c r="C152" s="85"/>
      <c r="D152" s="85"/>
      <c r="E152" s="85"/>
      <c r="F152" s="85"/>
      <c r="G152" s="85"/>
      <c r="H152" s="85"/>
      <c r="I152" s="85"/>
      <c r="J152" s="85"/>
      <c r="K152" s="85"/>
      <c r="V152" s="85"/>
      <c r="W152" s="85"/>
      <c r="X152" s="93"/>
    </row>
    <row r="153" spans="1:24" ht="33.75" customHeight="1">
      <c r="A153" s="85"/>
      <c r="B153" s="85"/>
      <c r="C153" s="85"/>
      <c r="D153" s="85"/>
      <c r="E153" s="85"/>
      <c r="F153" s="85"/>
      <c r="G153" s="85"/>
      <c r="H153" s="85"/>
      <c r="I153" s="85"/>
      <c r="J153" s="85"/>
      <c r="K153" s="85"/>
      <c r="V153" s="85"/>
      <c r="W153" s="85"/>
      <c r="X153" s="93"/>
    </row>
    <row r="154" spans="1:24" ht="33.75" customHeight="1">
      <c r="A154" s="85"/>
      <c r="B154" s="85"/>
      <c r="C154" s="85"/>
      <c r="D154" s="85"/>
      <c r="E154" s="85"/>
      <c r="F154" s="85"/>
      <c r="G154" s="85"/>
      <c r="H154" s="85"/>
      <c r="I154" s="85"/>
      <c r="J154" s="85"/>
      <c r="K154" s="85"/>
      <c r="V154" s="85"/>
      <c r="W154" s="85"/>
      <c r="X154" s="93"/>
    </row>
    <row r="155" spans="1:24" ht="33.75" customHeight="1">
      <c r="A155" s="85"/>
      <c r="B155" s="85"/>
      <c r="C155" s="85"/>
      <c r="D155" s="85"/>
      <c r="E155" s="85"/>
      <c r="F155" s="85"/>
      <c r="G155" s="85"/>
      <c r="H155" s="85"/>
      <c r="I155" s="85"/>
      <c r="J155" s="85"/>
      <c r="K155" s="85"/>
      <c r="V155" s="85"/>
      <c r="W155" s="85"/>
      <c r="X155" s="93"/>
    </row>
    <row r="156" spans="1:24" ht="33.75" customHeight="1">
      <c r="A156" s="85"/>
      <c r="B156" s="85"/>
      <c r="C156" s="85"/>
      <c r="D156" s="85"/>
      <c r="E156" s="85"/>
      <c r="F156" s="85"/>
      <c r="G156" s="85"/>
      <c r="H156" s="85"/>
      <c r="I156" s="85"/>
      <c r="J156" s="85"/>
      <c r="K156" s="85"/>
      <c r="V156" s="85"/>
      <c r="W156" s="85"/>
      <c r="X156" s="93"/>
    </row>
    <row r="157" spans="1:24" ht="33.75" customHeight="1">
      <c r="A157" s="85"/>
      <c r="B157" s="85"/>
      <c r="C157" s="85"/>
      <c r="D157" s="85"/>
      <c r="E157" s="85"/>
      <c r="F157" s="85"/>
      <c r="G157" s="85"/>
      <c r="H157" s="85"/>
      <c r="I157" s="85"/>
      <c r="J157" s="85"/>
      <c r="K157" s="85"/>
      <c r="V157" s="85"/>
      <c r="W157" s="85"/>
      <c r="X157" s="93"/>
    </row>
    <row r="158" spans="1:24" ht="33.75" customHeight="1">
      <c r="A158" s="85"/>
      <c r="B158" s="85"/>
      <c r="C158" s="85"/>
      <c r="D158" s="85"/>
      <c r="E158" s="85"/>
      <c r="F158" s="85"/>
      <c r="G158" s="85"/>
      <c r="H158" s="85"/>
      <c r="I158" s="85"/>
      <c r="J158" s="85"/>
      <c r="K158" s="85"/>
      <c r="V158" s="85"/>
      <c r="W158" s="85"/>
      <c r="X158" s="93"/>
    </row>
    <row r="159" spans="1:24" ht="33.75" customHeight="1">
      <c r="A159" s="85"/>
      <c r="B159" s="85"/>
      <c r="C159" s="85"/>
      <c r="D159" s="85"/>
      <c r="E159" s="85"/>
      <c r="F159" s="85"/>
      <c r="G159" s="85"/>
      <c r="H159" s="85"/>
      <c r="I159" s="85"/>
      <c r="J159" s="85"/>
      <c r="K159" s="85"/>
      <c r="V159" s="85"/>
      <c r="W159" s="85"/>
      <c r="X159" s="93"/>
    </row>
    <row r="160" spans="1:24" ht="33.75" customHeight="1">
      <c r="A160" s="85"/>
      <c r="B160" s="85"/>
      <c r="C160" s="85"/>
      <c r="D160" s="85"/>
      <c r="E160" s="85"/>
      <c r="F160" s="85"/>
      <c r="G160" s="85"/>
      <c r="H160" s="85"/>
      <c r="I160" s="85"/>
      <c r="J160" s="85"/>
      <c r="K160" s="85"/>
      <c r="V160" s="85"/>
      <c r="W160" s="85"/>
      <c r="X160" s="93"/>
    </row>
    <row r="161" spans="1:24" ht="33.75" customHeight="1">
      <c r="A161" s="85"/>
      <c r="B161" s="85"/>
      <c r="C161" s="85"/>
      <c r="D161" s="85"/>
      <c r="E161" s="85"/>
      <c r="F161" s="85"/>
      <c r="G161" s="85"/>
      <c r="H161" s="85"/>
      <c r="I161" s="85"/>
      <c r="J161" s="85"/>
      <c r="K161" s="85"/>
      <c r="V161" s="85"/>
      <c r="W161" s="85"/>
      <c r="X161" s="93"/>
    </row>
    <row r="162" spans="1:24" ht="33.75" customHeight="1">
      <c r="A162" s="85"/>
      <c r="B162" s="85"/>
      <c r="C162" s="85"/>
      <c r="D162" s="85"/>
      <c r="E162" s="85"/>
      <c r="F162" s="85"/>
      <c r="G162" s="85"/>
      <c r="H162" s="85"/>
      <c r="I162" s="85"/>
      <c r="J162" s="85"/>
      <c r="K162" s="85"/>
      <c r="V162" s="85"/>
      <c r="W162" s="85"/>
      <c r="X162" s="93"/>
    </row>
    <row r="163" spans="1:24" ht="33.75" customHeight="1">
      <c r="A163" s="85"/>
      <c r="B163" s="85"/>
      <c r="C163" s="85"/>
      <c r="D163" s="85"/>
      <c r="E163" s="85"/>
      <c r="F163" s="85"/>
      <c r="G163" s="85"/>
      <c r="H163" s="85"/>
      <c r="I163" s="85"/>
      <c r="J163" s="85"/>
      <c r="K163" s="85"/>
      <c r="V163" s="85"/>
      <c r="W163" s="85"/>
      <c r="X163" s="93"/>
    </row>
    <row r="164" spans="1:24" ht="33.75" customHeight="1">
      <c r="A164" s="85"/>
      <c r="B164" s="85"/>
      <c r="C164" s="85"/>
      <c r="D164" s="85"/>
      <c r="E164" s="85"/>
      <c r="F164" s="85"/>
      <c r="G164" s="85"/>
      <c r="H164" s="85"/>
      <c r="I164" s="85"/>
      <c r="J164" s="85"/>
      <c r="K164" s="85"/>
      <c r="V164" s="85"/>
      <c r="W164" s="85"/>
      <c r="X164" s="93"/>
    </row>
    <row r="165" spans="1:24" ht="33.75" customHeight="1">
      <c r="A165" s="85"/>
      <c r="B165" s="85"/>
      <c r="C165" s="85"/>
      <c r="D165" s="85"/>
      <c r="E165" s="85"/>
      <c r="F165" s="85"/>
      <c r="G165" s="85"/>
      <c r="H165" s="85"/>
      <c r="I165" s="85"/>
      <c r="J165" s="85"/>
      <c r="K165" s="85"/>
      <c r="V165" s="85"/>
      <c r="W165" s="85"/>
      <c r="X165" s="93"/>
    </row>
    <row r="166" spans="1:24" ht="33.75" customHeight="1">
      <c r="A166" s="85"/>
      <c r="B166" s="85"/>
      <c r="C166" s="85"/>
      <c r="D166" s="85"/>
      <c r="E166" s="85"/>
      <c r="F166" s="85"/>
      <c r="G166" s="85"/>
      <c r="H166" s="85"/>
      <c r="I166" s="85"/>
      <c r="J166" s="85"/>
      <c r="K166" s="85"/>
      <c r="V166" s="85"/>
      <c r="W166" s="85"/>
      <c r="X166" s="93"/>
    </row>
    <row r="167" spans="1:24" ht="33.75" customHeight="1">
      <c r="A167" s="85"/>
      <c r="B167" s="85"/>
      <c r="C167" s="85"/>
      <c r="D167" s="85"/>
      <c r="E167" s="85"/>
      <c r="F167" s="85"/>
      <c r="G167" s="85"/>
      <c r="H167" s="85"/>
      <c r="I167" s="85"/>
      <c r="J167" s="85"/>
      <c r="K167" s="85"/>
      <c r="V167" s="85"/>
      <c r="W167" s="85"/>
      <c r="X167" s="93"/>
    </row>
    <row r="168" spans="1:24" ht="33.75" customHeight="1">
      <c r="A168" s="85"/>
      <c r="B168" s="85"/>
      <c r="C168" s="85"/>
      <c r="D168" s="85"/>
      <c r="E168" s="85"/>
      <c r="F168" s="85"/>
      <c r="G168" s="85"/>
      <c r="H168" s="85"/>
      <c r="I168" s="85"/>
      <c r="J168" s="85"/>
      <c r="K168" s="85"/>
      <c r="V168" s="85"/>
      <c r="W168" s="85"/>
      <c r="X168" s="93"/>
    </row>
    <row r="169" spans="1:24" ht="33.75" customHeight="1">
      <c r="A169" s="85"/>
      <c r="B169" s="85"/>
      <c r="C169" s="85"/>
      <c r="D169" s="85"/>
      <c r="E169" s="85"/>
      <c r="F169" s="85"/>
      <c r="G169" s="85"/>
      <c r="H169" s="85"/>
      <c r="I169" s="85"/>
      <c r="J169" s="85"/>
      <c r="K169" s="85"/>
      <c r="V169" s="85"/>
      <c r="W169" s="85"/>
      <c r="X169" s="93"/>
    </row>
    <row r="170" spans="1:24" ht="33.75" customHeight="1">
      <c r="A170" s="85"/>
      <c r="B170" s="85"/>
      <c r="C170" s="85"/>
      <c r="D170" s="85"/>
      <c r="E170" s="85"/>
      <c r="F170" s="85"/>
      <c r="G170" s="85"/>
      <c r="H170" s="85"/>
      <c r="I170" s="85"/>
      <c r="J170" s="85"/>
      <c r="K170" s="85"/>
      <c r="V170" s="85"/>
      <c r="W170" s="85"/>
      <c r="X170" s="93"/>
    </row>
    <row r="171" spans="1:24" ht="33.75" customHeight="1">
      <c r="A171" s="85"/>
      <c r="B171" s="85"/>
      <c r="C171" s="85"/>
      <c r="D171" s="85"/>
      <c r="E171" s="85"/>
      <c r="F171" s="85"/>
      <c r="G171" s="85"/>
      <c r="H171" s="85"/>
      <c r="I171" s="85"/>
      <c r="J171" s="85"/>
      <c r="K171" s="85"/>
      <c r="V171" s="85"/>
      <c r="W171" s="85"/>
      <c r="X171" s="93"/>
    </row>
    <row r="172" spans="1:24" ht="33.75" customHeight="1">
      <c r="A172" s="85"/>
      <c r="B172" s="85"/>
      <c r="C172" s="85"/>
      <c r="D172" s="85"/>
      <c r="E172" s="85"/>
      <c r="F172" s="85"/>
      <c r="G172" s="85"/>
      <c r="H172" s="85"/>
      <c r="I172" s="85"/>
      <c r="J172" s="85"/>
      <c r="K172" s="85"/>
      <c r="V172" s="85"/>
      <c r="W172" s="85"/>
      <c r="X172" s="93"/>
    </row>
    <row r="173" spans="1:24" ht="33.75" customHeight="1">
      <c r="A173" s="85"/>
      <c r="B173" s="85"/>
      <c r="C173" s="85"/>
      <c r="D173" s="85"/>
      <c r="E173" s="85"/>
      <c r="F173" s="85"/>
      <c r="G173" s="85"/>
      <c r="H173" s="85"/>
      <c r="I173" s="85"/>
      <c r="J173" s="85"/>
      <c r="K173" s="85"/>
      <c r="V173" s="85"/>
      <c r="W173" s="85"/>
      <c r="X173" s="93"/>
    </row>
    <row r="174" spans="1:24" ht="33.75" customHeight="1">
      <c r="A174" s="85"/>
      <c r="B174" s="85"/>
      <c r="C174" s="85"/>
      <c r="D174" s="85"/>
      <c r="E174" s="85"/>
      <c r="F174" s="85"/>
      <c r="G174" s="85"/>
      <c r="H174" s="85"/>
      <c r="I174" s="85"/>
      <c r="J174" s="85"/>
      <c r="K174" s="85"/>
      <c r="V174" s="85"/>
      <c r="W174" s="85"/>
      <c r="X174" s="93"/>
    </row>
    <row r="175" spans="1:24" ht="33.75" customHeight="1">
      <c r="A175" s="85"/>
      <c r="B175" s="85"/>
      <c r="C175" s="85"/>
      <c r="D175" s="85"/>
      <c r="E175" s="85"/>
      <c r="F175" s="85"/>
      <c r="G175" s="85"/>
      <c r="H175" s="85"/>
      <c r="I175" s="85"/>
      <c r="J175" s="85"/>
      <c r="K175" s="85"/>
      <c r="V175" s="85"/>
      <c r="W175" s="85"/>
      <c r="X175" s="93"/>
    </row>
    <row r="176" spans="1:24" ht="33.75" customHeight="1">
      <c r="A176" s="85"/>
      <c r="B176" s="85"/>
      <c r="C176" s="85"/>
      <c r="D176" s="85"/>
      <c r="E176" s="85"/>
      <c r="F176" s="85"/>
      <c r="G176" s="85"/>
      <c r="H176" s="85"/>
      <c r="I176" s="85"/>
      <c r="J176" s="85"/>
      <c r="K176" s="85"/>
      <c r="V176" s="85"/>
      <c r="W176" s="85"/>
      <c r="X176" s="93"/>
    </row>
    <row r="177" spans="1:24" ht="33.75" customHeight="1">
      <c r="A177" s="85"/>
      <c r="B177" s="85"/>
      <c r="C177" s="85"/>
      <c r="D177" s="85"/>
      <c r="E177" s="85"/>
      <c r="F177" s="85"/>
      <c r="G177" s="85"/>
      <c r="H177" s="85"/>
      <c r="I177" s="85"/>
      <c r="J177" s="85"/>
      <c r="K177" s="85"/>
      <c r="V177" s="85"/>
      <c r="W177" s="85"/>
      <c r="X177" s="93"/>
    </row>
    <row r="178" spans="1:24" ht="33.75" customHeight="1">
      <c r="A178" s="85"/>
      <c r="B178" s="85"/>
      <c r="C178" s="85"/>
      <c r="D178" s="85"/>
      <c r="E178" s="85"/>
      <c r="F178" s="85"/>
      <c r="G178" s="85"/>
      <c r="H178" s="85"/>
      <c r="I178" s="85"/>
      <c r="J178" s="85"/>
      <c r="K178" s="85"/>
      <c r="V178" s="85"/>
      <c r="W178" s="85"/>
      <c r="X178" s="93"/>
    </row>
    <row r="179" spans="1:24" ht="33.75" customHeight="1">
      <c r="A179" s="85"/>
      <c r="B179" s="85"/>
      <c r="C179" s="85"/>
      <c r="D179" s="85"/>
      <c r="E179" s="85"/>
      <c r="F179" s="85"/>
      <c r="G179" s="85"/>
      <c r="H179" s="85"/>
      <c r="I179" s="85"/>
      <c r="J179" s="85"/>
      <c r="K179" s="85"/>
      <c r="V179" s="85"/>
      <c r="W179" s="85"/>
      <c r="X179" s="93"/>
    </row>
    <row r="180" spans="1:24" ht="33.75" customHeight="1">
      <c r="A180" s="85"/>
      <c r="B180" s="85"/>
      <c r="C180" s="85"/>
      <c r="D180" s="85"/>
      <c r="E180" s="85"/>
      <c r="F180" s="85"/>
      <c r="G180" s="85"/>
      <c r="H180" s="85"/>
      <c r="I180" s="85"/>
      <c r="J180" s="85"/>
      <c r="K180" s="85"/>
      <c r="V180" s="85"/>
      <c r="W180" s="85"/>
      <c r="X180" s="93"/>
    </row>
    <row r="181" spans="1:24" ht="33.75" customHeight="1">
      <c r="A181" s="85"/>
      <c r="B181" s="85"/>
      <c r="C181" s="85"/>
      <c r="D181" s="85"/>
      <c r="E181" s="85"/>
      <c r="F181" s="85"/>
      <c r="G181" s="85"/>
      <c r="H181" s="85"/>
      <c r="I181" s="85"/>
      <c r="J181" s="85"/>
      <c r="K181" s="85"/>
      <c r="V181" s="85"/>
      <c r="W181" s="85"/>
      <c r="X181" s="93"/>
    </row>
    <row r="182" spans="1:24" ht="33.75" customHeight="1">
      <c r="A182" s="85"/>
      <c r="B182" s="85"/>
      <c r="C182" s="85"/>
      <c r="D182" s="85"/>
      <c r="E182" s="85"/>
      <c r="F182" s="85"/>
      <c r="G182" s="85"/>
      <c r="H182" s="85"/>
      <c r="I182" s="85"/>
      <c r="J182" s="85"/>
      <c r="K182" s="85"/>
      <c r="V182" s="85"/>
      <c r="W182" s="85"/>
      <c r="X182" s="93"/>
    </row>
    <row r="183" spans="1:24" ht="33.75" customHeight="1">
      <c r="A183" s="85"/>
      <c r="B183" s="85"/>
      <c r="C183" s="85"/>
      <c r="D183" s="85"/>
      <c r="E183" s="85"/>
      <c r="F183" s="85"/>
      <c r="G183" s="85"/>
      <c r="H183" s="85"/>
      <c r="I183" s="85"/>
      <c r="J183" s="85"/>
      <c r="K183" s="85"/>
      <c r="V183" s="85"/>
      <c r="W183" s="85"/>
      <c r="X183" s="93"/>
    </row>
    <row r="184" spans="1:24" ht="33.75" customHeight="1">
      <c r="A184" s="85"/>
      <c r="B184" s="85"/>
      <c r="C184" s="85"/>
      <c r="D184" s="85"/>
      <c r="E184" s="85"/>
      <c r="F184" s="85"/>
      <c r="G184" s="85"/>
      <c r="H184" s="85"/>
      <c r="I184" s="85"/>
      <c r="J184" s="85"/>
      <c r="K184" s="85"/>
      <c r="V184" s="85"/>
      <c r="W184" s="85"/>
      <c r="X184" s="93"/>
    </row>
    <row r="185" spans="1:24" ht="33.75" customHeight="1">
      <c r="A185" s="85"/>
      <c r="B185" s="85"/>
      <c r="C185" s="85"/>
      <c r="D185" s="85"/>
      <c r="E185" s="85"/>
      <c r="F185" s="85"/>
      <c r="G185" s="85"/>
      <c r="H185" s="85"/>
      <c r="I185" s="85"/>
      <c r="J185" s="85"/>
      <c r="K185" s="85"/>
      <c r="V185" s="85"/>
      <c r="W185" s="85"/>
      <c r="X185" s="93"/>
    </row>
    <row r="186" spans="1:24" ht="33.75" customHeight="1">
      <c r="A186" s="85"/>
      <c r="B186" s="85"/>
      <c r="C186" s="85"/>
      <c r="D186" s="85"/>
      <c r="E186" s="85"/>
      <c r="F186" s="85"/>
      <c r="G186" s="85"/>
      <c r="H186" s="85"/>
      <c r="I186" s="85"/>
      <c r="J186" s="85"/>
      <c r="K186" s="85"/>
      <c r="V186" s="85"/>
      <c r="W186" s="85"/>
      <c r="X186" s="93"/>
    </row>
    <row r="187" spans="1:24" ht="33.75" customHeight="1">
      <c r="A187" s="85"/>
      <c r="B187" s="85"/>
      <c r="C187" s="85"/>
      <c r="D187" s="85"/>
      <c r="E187" s="85"/>
      <c r="F187" s="85"/>
      <c r="G187" s="85"/>
      <c r="H187" s="85"/>
      <c r="I187" s="85"/>
      <c r="J187" s="85"/>
      <c r="K187" s="85"/>
      <c r="V187" s="85"/>
      <c r="W187" s="85"/>
      <c r="X187" s="93"/>
    </row>
    <row r="188" spans="1:24" ht="33.75" customHeight="1">
      <c r="A188" s="85"/>
      <c r="B188" s="85"/>
      <c r="C188" s="85"/>
      <c r="D188" s="85"/>
      <c r="E188" s="85"/>
      <c r="F188" s="85"/>
      <c r="G188" s="85"/>
      <c r="H188" s="85"/>
      <c r="I188" s="85"/>
      <c r="J188" s="85"/>
      <c r="K188" s="85"/>
      <c r="V188" s="85"/>
      <c r="W188" s="85"/>
      <c r="X188" s="93"/>
    </row>
    <row r="189" spans="1:24" ht="33.75" customHeight="1">
      <c r="A189" s="85"/>
      <c r="B189" s="85"/>
      <c r="C189" s="85"/>
      <c r="D189" s="85"/>
      <c r="E189" s="85"/>
      <c r="F189" s="85"/>
      <c r="G189" s="85"/>
      <c r="H189" s="85"/>
      <c r="I189" s="85"/>
      <c r="J189" s="85"/>
      <c r="K189" s="85"/>
      <c r="V189" s="85"/>
      <c r="W189" s="85"/>
      <c r="X189" s="93"/>
    </row>
    <row r="190" spans="1:24" ht="33.75" customHeight="1">
      <c r="A190" s="85"/>
      <c r="B190" s="85"/>
      <c r="C190" s="85"/>
      <c r="D190" s="85"/>
      <c r="E190" s="85"/>
      <c r="F190" s="85"/>
      <c r="G190" s="85"/>
      <c r="H190" s="85"/>
      <c r="I190" s="85"/>
      <c r="J190" s="85"/>
      <c r="K190" s="85"/>
      <c r="V190" s="85"/>
      <c r="W190" s="85"/>
      <c r="X190" s="93"/>
    </row>
    <row r="191" spans="1:24" ht="33.75" customHeight="1">
      <c r="A191" s="85"/>
      <c r="B191" s="85"/>
      <c r="C191" s="85"/>
      <c r="D191" s="85"/>
      <c r="E191" s="85"/>
      <c r="F191" s="85"/>
      <c r="G191" s="85"/>
      <c r="H191" s="85"/>
      <c r="I191" s="85"/>
      <c r="J191" s="85"/>
      <c r="K191" s="85"/>
      <c r="V191" s="85"/>
      <c r="W191" s="85"/>
      <c r="X191" s="93"/>
    </row>
    <row r="192" spans="1:24" ht="33.75" customHeight="1">
      <c r="A192" s="85"/>
      <c r="B192" s="85"/>
      <c r="C192" s="85"/>
      <c r="D192" s="85"/>
      <c r="E192" s="85"/>
      <c r="F192" s="85"/>
      <c r="G192" s="85"/>
      <c r="H192" s="85"/>
      <c r="I192" s="85"/>
      <c r="J192" s="85"/>
      <c r="K192" s="85"/>
      <c r="V192" s="85"/>
      <c r="W192" s="85"/>
      <c r="X192" s="93"/>
    </row>
    <row r="193" spans="1:24" ht="33.75" customHeight="1">
      <c r="A193" s="85"/>
      <c r="B193" s="85"/>
      <c r="C193" s="85"/>
      <c r="D193" s="85"/>
      <c r="E193" s="85"/>
      <c r="F193" s="85"/>
      <c r="G193" s="85"/>
      <c r="H193" s="85"/>
      <c r="I193" s="85"/>
      <c r="J193" s="85"/>
      <c r="K193" s="85"/>
      <c r="V193" s="85"/>
      <c r="W193" s="85"/>
      <c r="X193" s="93"/>
    </row>
    <row r="194" spans="1:24" ht="33.75" customHeight="1">
      <c r="A194" s="85"/>
      <c r="B194" s="85"/>
      <c r="C194" s="85"/>
      <c r="D194" s="85"/>
      <c r="E194" s="85"/>
      <c r="F194" s="85"/>
      <c r="G194" s="85"/>
      <c r="H194" s="85"/>
      <c r="I194" s="85"/>
      <c r="J194" s="85"/>
      <c r="K194" s="85"/>
      <c r="V194" s="85"/>
      <c r="W194" s="85"/>
      <c r="X194" s="93"/>
    </row>
    <row r="195" spans="1:24" ht="33.75" customHeight="1">
      <c r="A195" s="85"/>
      <c r="B195" s="85"/>
      <c r="C195" s="85"/>
      <c r="D195" s="85"/>
      <c r="E195" s="85"/>
      <c r="F195" s="85"/>
      <c r="G195" s="85"/>
      <c r="H195" s="85"/>
      <c r="I195" s="85"/>
      <c r="J195" s="85"/>
      <c r="K195" s="85"/>
      <c r="V195" s="85"/>
      <c r="W195" s="85"/>
      <c r="X195" s="93"/>
    </row>
    <row r="196" spans="1:24" ht="33.75" customHeight="1">
      <c r="A196" s="85"/>
      <c r="B196" s="85"/>
      <c r="C196" s="85"/>
      <c r="D196" s="85"/>
      <c r="E196" s="85"/>
      <c r="F196" s="85"/>
      <c r="G196" s="85"/>
      <c r="H196" s="85"/>
      <c r="I196" s="85"/>
      <c r="J196" s="85"/>
      <c r="K196" s="85"/>
      <c r="V196" s="85"/>
      <c r="W196" s="85"/>
      <c r="X196" s="93"/>
    </row>
    <row r="197" spans="1:24" ht="33.75" customHeight="1">
      <c r="A197" s="85"/>
      <c r="B197" s="85"/>
      <c r="C197" s="85"/>
      <c r="D197" s="85"/>
      <c r="E197" s="85"/>
      <c r="F197" s="85"/>
      <c r="G197" s="85"/>
      <c r="H197" s="85"/>
      <c r="I197" s="85"/>
      <c r="J197" s="85"/>
      <c r="K197" s="85"/>
      <c r="V197" s="85"/>
      <c r="W197" s="85"/>
      <c r="X197" s="93"/>
    </row>
    <row r="198" spans="1:24" ht="33.75" customHeight="1">
      <c r="A198" s="85"/>
      <c r="B198" s="85"/>
      <c r="C198" s="85"/>
      <c r="D198" s="85"/>
      <c r="E198" s="85"/>
      <c r="F198" s="85"/>
      <c r="G198" s="85"/>
      <c r="H198" s="85"/>
      <c r="I198" s="85"/>
      <c r="J198" s="85"/>
      <c r="K198" s="85"/>
      <c r="V198" s="85"/>
      <c r="W198" s="85"/>
      <c r="X198" s="93"/>
    </row>
    <row r="199" spans="1:24" ht="33.75" customHeight="1">
      <c r="A199" s="85"/>
      <c r="B199" s="85"/>
      <c r="C199" s="85"/>
      <c r="D199" s="85"/>
      <c r="E199" s="85"/>
      <c r="F199" s="85"/>
      <c r="G199" s="85"/>
      <c r="H199" s="85"/>
      <c r="I199" s="85"/>
      <c r="J199" s="85"/>
      <c r="K199" s="85"/>
      <c r="V199" s="85"/>
      <c r="W199" s="85"/>
      <c r="X199" s="93"/>
    </row>
    <row r="200" spans="1:24" ht="33.75" customHeight="1">
      <c r="A200" s="85"/>
      <c r="B200" s="85"/>
      <c r="C200" s="85"/>
      <c r="D200" s="85"/>
      <c r="E200" s="85"/>
      <c r="F200" s="85"/>
      <c r="G200" s="85"/>
      <c r="H200" s="85"/>
      <c r="I200" s="85"/>
      <c r="J200" s="85"/>
      <c r="K200" s="85"/>
      <c r="V200" s="85"/>
      <c r="W200" s="85"/>
      <c r="X200" s="93"/>
    </row>
    <row r="201" spans="1:24" ht="33.75" customHeight="1">
      <c r="A201" s="85"/>
      <c r="B201" s="85"/>
      <c r="C201" s="85"/>
      <c r="D201" s="85"/>
      <c r="E201" s="85"/>
      <c r="F201" s="85"/>
      <c r="G201" s="85"/>
      <c r="H201" s="85"/>
      <c r="I201" s="85"/>
      <c r="J201" s="85"/>
      <c r="K201" s="85"/>
      <c r="V201" s="85"/>
      <c r="W201" s="85"/>
      <c r="X201" s="93"/>
    </row>
    <row r="202" spans="1:24" ht="33.75" customHeight="1">
      <c r="A202" s="85"/>
      <c r="B202" s="85"/>
      <c r="C202" s="85"/>
      <c r="D202" s="85"/>
      <c r="E202" s="85"/>
      <c r="F202" s="85"/>
      <c r="G202" s="85"/>
      <c r="H202" s="85"/>
      <c r="I202" s="85"/>
      <c r="J202" s="85"/>
      <c r="K202" s="85"/>
      <c r="V202" s="85"/>
      <c r="W202" s="85"/>
      <c r="X202" s="93"/>
    </row>
    <row r="203" spans="1:24" ht="33.75" customHeight="1">
      <c r="A203" s="85"/>
      <c r="B203" s="85"/>
      <c r="C203" s="85"/>
      <c r="D203" s="85"/>
      <c r="E203" s="85"/>
      <c r="F203" s="85"/>
      <c r="G203" s="85"/>
      <c r="H203" s="85"/>
      <c r="I203" s="85"/>
      <c r="J203" s="85"/>
      <c r="K203" s="85"/>
      <c r="V203" s="85"/>
      <c r="W203" s="85"/>
      <c r="X203" s="93"/>
    </row>
    <row r="204" spans="1:24" ht="33.75" customHeight="1">
      <c r="A204" s="85"/>
      <c r="B204" s="85"/>
      <c r="C204" s="85"/>
      <c r="D204" s="85"/>
      <c r="E204" s="85"/>
      <c r="F204" s="85"/>
      <c r="G204" s="85"/>
      <c r="H204" s="85"/>
      <c r="I204" s="85"/>
      <c r="J204" s="85"/>
      <c r="K204" s="85"/>
      <c r="V204" s="85"/>
      <c r="W204" s="85"/>
      <c r="X204" s="93"/>
    </row>
    <row r="205" spans="1:24" ht="33.75" customHeight="1">
      <c r="A205" s="85"/>
      <c r="B205" s="85"/>
      <c r="C205" s="85"/>
      <c r="D205" s="85"/>
      <c r="E205" s="85"/>
      <c r="F205" s="85"/>
      <c r="G205" s="85"/>
      <c r="H205" s="85"/>
      <c r="I205" s="85"/>
      <c r="J205" s="85"/>
      <c r="K205" s="85"/>
      <c r="V205" s="85"/>
      <c r="W205" s="85"/>
      <c r="X205" s="93"/>
    </row>
    <row r="206" spans="1:24" ht="33.75" customHeight="1">
      <c r="A206" s="85"/>
      <c r="B206" s="85"/>
      <c r="C206" s="85"/>
      <c r="D206" s="85"/>
      <c r="E206" s="85"/>
      <c r="F206" s="85"/>
      <c r="G206" s="85"/>
      <c r="H206" s="85"/>
      <c r="I206" s="85"/>
      <c r="J206" s="85"/>
      <c r="K206" s="85"/>
      <c r="V206" s="85"/>
      <c r="W206" s="85"/>
      <c r="X206" s="93"/>
    </row>
    <row r="207" spans="1:24" ht="33.75" customHeight="1">
      <c r="A207" s="85"/>
      <c r="B207" s="85"/>
      <c r="C207" s="85"/>
      <c r="D207" s="85"/>
      <c r="E207" s="85"/>
      <c r="F207" s="85"/>
      <c r="G207" s="85"/>
      <c r="H207" s="85"/>
      <c r="I207" s="85"/>
      <c r="J207" s="85"/>
      <c r="K207" s="85"/>
      <c r="V207" s="85"/>
      <c r="W207" s="85"/>
      <c r="X207" s="93"/>
    </row>
    <row r="208" spans="1:24" ht="33.75" customHeight="1">
      <c r="A208" s="85"/>
      <c r="B208" s="85"/>
      <c r="C208" s="85"/>
      <c r="D208" s="85"/>
      <c r="E208" s="85"/>
      <c r="F208" s="85"/>
      <c r="G208" s="85"/>
      <c r="H208" s="85"/>
      <c r="I208" s="85"/>
      <c r="J208" s="85"/>
      <c r="K208" s="85"/>
      <c r="V208" s="85"/>
      <c r="W208" s="85"/>
      <c r="X208" s="93"/>
    </row>
    <row r="209" spans="1:24" ht="33.75" customHeight="1">
      <c r="A209" s="85"/>
      <c r="B209" s="85"/>
      <c r="C209" s="85"/>
      <c r="D209" s="85"/>
      <c r="E209" s="85"/>
      <c r="F209" s="85"/>
      <c r="G209" s="85"/>
      <c r="H209" s="85"/>
      <c r="I209" s="85"/>
      <c r="J209" s="85"/>
      <c r="K209" s="85"/>
      <c r="V209" s="85"/>
      <c r="W209" s="85"/>
      <c r="X209" s="93"/>
    </row>
    <row r="210" spans="1:24" ht="33.75" customHeight="1">
      <c r="A210" s="85"/>
      <c r="B210" s="85"/>
      <c r="C210" s="85"/>
      <c r="D210" s="85"/>
      <c r="E210" s="85"/>
      <c r="F210" s="85"/>
      <c r="G210" s="85"/>
      <c r="H210" s="85"/>
      <c r="I210" s="85"/>
      <c r="J210" s="85"/>
      <c r="K210" s="85"/>
      <c r="V210" s="85"/>
      <c r="W210" s="85"/>
      <c r="X210" s="93"/>
    </row>
    <row r="211" spans="1:24" ht="33.75" customHeight="1">
      <c r="A211" s="85"/>
      <c r="B211" s="85"/>
      <c r="C211" s="85"/>
      <c r="D211" s="85"/>
      <c r="E211" s="85"/>
      <c r="F211" s="85"/>
      <c r="G211" s="85"/>
      <c r="H211" s="85"/>
      <c r="I211" s="85"/>
      <c r="J211" s="85"/>
      <c r="K211" s="85"/>
      <c r="V211" s="85"/>
      <c r="W211" s="85"/>
      <c r="X211" s="93"/>
    </row>
    <row r="212" spans="1:24" ht="33.75" customHeight="1">
      <c r="A212" s="85"/>
      <c r="B212" s="85"/>
      <c r="C212" s="85"/>
      <c r="D212" s="85"/>
      <c r="E212" s="85"/>
      <c r="F212" s="85"/>
      <c r="G212" s="85"/>
      <c r="H212" s="85"/>
      <c r="I212" s="85"/>
      <c r="J212" s="85"/>
      <c r="K212" s="85"/>
      <c r="V212" s="85"/>
      <c r="W212" s="85"/>
      <c r="X212" s="93"/>
    </row>
    <row r="213" spans="1:24" ht="33.75" customHeight="1">
      <c r="A213" s="85"/>
      <c r="B213" s="85"/>
      <c r="C213" s="85"/>
      <c r="D213" s="85"/>
      <c r="E213" s="85"/>
      <c r="F213" s="85"/>
      <c r="G213" s="85"/>
      <c r="H213" s="85"/>
      <c r="I213" s="85"/>
      <c r="J213" s="85"/>
      <c r="K213" s="85"/>
      <c r="V213" s="85"/>
      <c r="W213" s="85"/>
      <c r="X213" s="93"/>
    </row>
    <row r="214" spans="1:24" ht="33.75" customHeight="1">
      <c r="A214" s="85"/>
      <c r="B214" s="85"/>
      <c r="C214" s="85"/>
      <c r="D214" s="85"/>
      <c r="E214" s="85"/>
      <c r="F214" s="85"/>
      <c r="G214" s="85"/>
      <c r="H214" s="85"/>
      <c r="I214" s="85"/>
      <c r="J214" s="85"/>
      <c r="K214" s="85"/>
      <c r="V214" s="85"/>
      <c r="W214" s="85"/>
      <c r="X214" s="93"/>
    </row>
    <row r="215" spans="1:24" ht="33.75" customHeight="1">
      <c r="A215" s="85"/>
      <c r="B215" s="85"/>
      <c r="C215" s="85"/>
      <c r="D215" s="85"/>
      <c r="E215" s="85"/>
      <c r="F215" s="85"/>
      <c r="G215" s="85"/>
      <c r="H215" s="85"/>
      <c r="I215" s="85"/>
      <c r="J215" s="85"/>
      <c r="K215" s="85"/>
      <c r="V215" s="85"/>
      <c r="W215" s="85"/>
      <c r="X215" s="93"/>
    </row>
    <row r="216" spans="1:24" ht="33.75" customHeight="1">
      <c r="A216" s="85"/>
      <c r="B216" s="85"/>
      <c r="C216" s="85"/>
      <c r="D216" s="85"/>
      <c r="E216" s="85"/>
      <c r="F216" s="85"/>
      <c r="G216" s="85"/>
      <c r="H216" s="85"/>
      <c r="I216" s="85"/>
      <c r="J216" s="85"/>
      <c r="K216" s="85"/>
      <c r="V216" s="85"/>
      <c r="W216" s="85"/>
      <c r="X216" s="93"/>
    </row>
    <row r="217" spans="1:24" ht="33.75" customHeight="1">
      <c r="A217" s="85"/>
      <c r="B217" s="85"/>
      <c r="C217" s="85"/>
      <c r="D217" s="85"/>
      <c r="E217" s="85"/>
      <c r="F217" s="85"/>
      <c r="G217" s="85"/>
      <c r="H217" s="85"/>
      <c r="I217" s="85"/>
      <c r="J217" s="85"/>
      <c r="K217" s="85"/>
      <c r="V217" s="85"/>
      <c r="W217" s="85"/>
      <c r="X217" s="93"/>
    </row>
    <row r="218" spans="1:24" ht="33.75" customHeight="1">
      <c r="A218" s="85"/>
      <c r="B218" s="85"/>
      <c r="C218" s="85"/>
      <c r="D218" s="85"/>
      <c r="E218" s="85"/>
      <c r="F218" s="85"/>
      <c r="G218" s="85"/>
      <c r="H218" s="85"/>
      <c r="I218" s="85"/>
      <c r="J218" s="85"/>
      <c r="K218" s="85"/>
      <c r="V218" s="85"/>
      <c r="W218" s="85"/>
      <c r="X218" s="93"/>
    </row>
    <row r="219" spans="1:24" ht="33.75" customHeight="1">
      <c r="A219" s="85"/>
      <c r="B219" s="85"/>
      <c r="C219" s="85"/>
      <c r="D219" s="85"/>
      <c r="E219" s="85"/>
      <c r="F219" s="85"/>
      <c r="G219" s="85"/>
      <c r="H219" s="85"/>
      <c r="I219" s="85"/>
      <c r="J219" s="85"/>
      <c r="K219" s="85"/>
      <c r="V219" s="85"/>
      <c r="W219" s="85"/>
      <c r="X219" s="93"/>
    </row>
    <row r="220" spans="1:24" ht="33.75" customHeight="1">
      <c r="A220" s="85"/>
      <c r="B220" s="85"/>
      <c r="C220" s="85"/>
      <c r="D220" s="85"/>
      <c r="E220" s="85"/>
      <c r="F220" s="85"/>
      <c r="G220" s="85"/>
      <c r="H220" s="85"/>
      <c r="I220" s="85"/>
      <c r="J220" s="85"/>
      <c r="K220" s="85"/>
      <c r="V220" s="85"/>
      <c r="W220" s="85"/>
      <c r="X220" s="93"/>
    </row>
    <row r="221" spans="1:24" ht="33.75" customHeight="1">
      <c r="A221" s="85"/>
      <c r="B221" s="85"/>
      <c r="C221" s="85"/>
      <c r="D221" s="85"/>
      <c r="E221" s="85"/>
      <c r="F221" s="85"/>
      <c r="G221" s="85"/>
      <c r="H221" s="85"/>
      <c r="I221" s="85"/>
      <c r="J221" s="85"/>
      <c r="K221" s="85"/>
      <c r="V221" s="85"/>
      <c r="W221" s="85"/>
      <c r="X221" s="93"/>
    </row>
    <row r="222" spans="1:24" ht="33.75" customHeight="1">
      <c r="A222" s="85"/>
      <c r="B222" s="85"/>
      <c r="C222" s="85"/>
      <c r="D222" s="85"/>
      <c r="E222" s="85"/>
      <c r="F222" s="85"/>
      <c r="G222" s="85"/>
      <c r="H222" s="85"/>
      <c r="I222" s="85"/>
      <c r="J222" s="85"/>
      <c r="K222" s="85"/>
      <c r="V222" s="85"/>
      <c r="W222" s="85"/>
      <c r="X222" s="93"/>
    </row>
    <row r="223" spans="1:24" ht="33.75" customHeight="1">
      <c r="A223" s="85"/>
      <c r="B223" s="85"/>
      <c r="C223" s="85"/>
      <c r="D223" s="85"/>
      <c r="E223" s="85"/>
      <c r="F223" s="85"/>
      <c r="G223" s="85"/>
      <c r="H223" s="85"/>
      <c r="I223" s="85"/>
      <c r="J223" s="85"/>
      <c r="K223" s="85"/>
      <c r="V223" s="85"/>
      <c r="W223" s="85"/>
      <c r="X223" s="93"/>
    </row>
    <row r="224" spans="1:24" ht="33.75" customHeight="1">
      <c r="A224" s="85"/>
      <c r="B224" s="85"/>
      <c r="C224" s="85"/>
      <c r="D224" s="85"/>
      <c r="E224" s="85"/>
      <c r="F224" s="85"/>
      <c r="G224" s="85"/>
      <c r="H224" s="85"/>
      <c r="I224" s="85"/>
      <c r="J224" s="85"/>
      <c r="K224" s="85"/>
      <c r="V224" s="85"/>
      <c r="W224" s="85"/>
      <c r="X224" s="93"/>
    </row>
    <row r="225" spans="1:24" ht="33.75" customHeight="1">
      <c r="A225" s="85"/>
      <c r="B225" s="85"/>
      <c r="C225" s="85"/>
      <c r="D225" s="85"/>
      <c r="E225" s="85"/>
      <c r="F225" s="85"/>
      <c r="G225" s="85"/>
      <c r="H225" s="85"/>
      <c r="I225" s="85"/>
      <c r="J225" s="85"/>
      <c r="K225" s="85"/>
      <c r="V225" s="85"/>
      <c r="W225" s="85"/>
      <c r="X225" s="93"/>
    </row>
    <row r="226" spans="1:24" ht="33.75" customHeight="1">
      <c r="A226" s="85"/>
      <c r="B226" s="85"/>
      <c r="C226" s="85"/>
      <c r="D226" s="85"/>
      <c r="E226" s="85"/>
      <c r="F226" s="85"/>
      <c r="G226" s="85"/>
      <c r="H226" s="85"/>
      <c r="I226" s="85"/>
      <c r="J226" s="85"/>
      <c r="K226" s="85"/>
      <c r="V226" s="85"/>
      <c r="W226" s="85"/>
      <c r="X226" s="93"/>
    </row>
    <row r="227" spans="1:24" ht="33.75" customHeight="1">
      <c r="A227" s="85"/>
      <c r="B227" s="85"/>
      <c r="C227" s="85"/>
      <c r="D227" s="85"/>
      <c r="E227" s="85"/>
      <c r="F227" s="85"/>
      <c r="G227" s="85"/>
      <c r="H227" s="85"/>
      <c r="I227" s="85"/>
      <c r="J227" s="85"/>
      <c r="K227" s="85"/>
      <c r="V227" s="85"/>
      <c r="W227" s="85"/>
      <c r="X227" s="93"/>
    </row>
    <row r="228" spans="1:24" ht="33.75" customHeight="1">
      <c r="A228" s="85"/>
      <c r="B228" s="85"/>
      <c r="C228" s="85"/>
      <c r="D228" s="85"/>
      <c r="E228" s="85"/>
      <c r="F228" s="85"/>
      <c r="G228" s="85"/>
      <c r="H228" s="85"/>
      <c r="I228" s="85"/>
      <c r="J228" s="85"/>
      <c r="K228" s="85"/>
      <c r="V228" s="85"/>
      <c r="W228" s="85"/>
      <c r="X228" s="93"/>
    </row>
    <row r="229" spans="1:24" ht="33.75" customHeight="1">
      <c r="A229" s="85"/>
      <c r="B229" s="85"/>
      <c r="C229" s="85"/>
      <c r="D229" s="85"/>
      <c r="E229" s="85"/>
      <c r="F229" s="85"/>
      <c r="G229" s="85"/>
      <c r="H229" s="85"/>
      <c r="I229" s="85"/>
      <c r="J229" s="85"/>
      <c r="K229" s="85"/>
      <c r="V229" s="85"/>
      <c r="W229" s="85"/>
      <c r="X229" s="93"/>
    </row>
    <row r="230" spans="1:24" ht="33.75" customHeight="1">
      <c r="A230" s="85"/>
      <c r="B230" s="85"/>
      <c r="C230" s="85"/>
      <c r="D230" s="85"/>
      <c r="E230" s="85"/>
      <c r="F230" s="85"/>
      <c r="G230" s="85"/>
      <c r="H230" s="85"/>
      <c r="I230" s="85"/>
      <c r="J230" s="85"/>
      <c r="K230" s="85"/>
      <c r="V230" s="85"/>
      <c r="W230" s="85"/>
      <c r="X230" s="93"/>
    </row>
    <row r="231" spans="1:24" ht="33.75" customHeight="1">
      <c r="A231" s="85"/>
      <c r="B231" s="85"/>
      <c r="C231" s="85"/>
      <c r="D231" s="85"/>
      <c r="E231" s="85"/>
      <c r="F231" s="85"/>
      <c r="G231" s="85"/>
      <c r="H231" s="85"/>
      <c r="I231" s="85"/>
      <c r="J231" s="85"/>
      <c r="K231" s="85"/>
      <c r="V231" s="85"/>
      <c r="W231" s="85"/>
      <c r="X231" s="93"/>
    </row>
    <row r="232" spans="1:24" ht="33.75" customHeight="1">
      <c r="A232" s="85"/>
      <c r="B232" s="85"/>
      <c r="C232" s="85"/>
      <c r="D232" s="85"/>
      <c r="E232" s="85"/>
      <c r="F232" s="85"/>
      <c r="G232" s="85"/>
      <c r="H232" s="85"/>
      <c r="I232" s="85"/>
      <c r="J232" s="85"/>
      <c r="K232" s="85"/>
      <c r="V232" s="85"/>
      <c r="W232" s="85"/>
      <c r="X232" s="93"/>
    </row>
    <row r="233" spans="1:24" ht="33.75" customHeight="1">
      <c r="A233" s="85"/>
      <c r="B233" s="85"/>
      <c r="C233" s="85"/>
      <c r="D233" s="85"/>
      <c r="E233" s="85"/>
      <c r="F233" s="85"/>
      <c r="G233" s="85"/>
      <c r="H233" s="85"/>
      <c r="I233" s="85"/>
      <c r="J233" s="85"/>
      <c r="K233" s="85"/>
      <c r="V233" s="85"/>
      <c r="W233" s="85"/>
      <c r="X233" s="93"/>
    </row>
    <row r="234" spans="1:24" ht="33.75" customHeight="1">
      <c r="A234" s="85"/>
      <c r="B234" s="85"/>
      <c r="C234" s="85"/>
      <c r="D234" s="85"/>
      <c r="E234" s="85"/>
      <c r="F234" s="85"/>
      <c r="G234" s="85"/>
      <c r="H234" s="85"/>
      <c r="I234" s="85"/>
      <c r="J234" s="85"/>
      <c r="K234" s="85"/>
      <c r="V234" s="85"/>
      <c r="W234" s="85"/>
      <c r="X234" s="93"/>
    </row>
    <row r="235" spans="1:24" ht="33.75" customHeight="1">
      <c r="A235" s="85"/>
      <c r="B235" s="85"/>
      <c r="C235" s="85"/>
      <c r="D235" s="85"/>
      <c r="E235" s="85"/>
      <c r="F235" s="85"/>
      <c r="G235" s="85"/>
      <c r="H235" s="85"/>
      <c r="I235" s="85"/>
      <c r="J235" s="85"/>
      <c r="K235" s="85"/>
      <c r="V235" s="85"/>
      <c r="W235" s="85"/>
      <c r="X235" s="93"/>
    </row>
    <row r="236" spans="1:24" ht="33.75" customHeight="1">
      <c r="A236" s="85"/>
      <c r="B236" s="85"/>
      <c r="C236" s="85"/>
      <c r="D236" s="85"/>
      <c r="E236" s="85"/>
      <c r="F236" s="85"/>
      <c r="G236" s="85"/>
      <c r="H236" s="85"/>
      <c r="I236" s="85"/>
      <c r="J236" s="85"/>
      <c r="K236" s="85"/>
      <c r="V236" s="85"/>
      <c r="W236" s="85"/>
      <c r="X236" s="93"/>
    </row>
  </sheetData>
  <mergeCells count="37">
    <mergeCell ref="L65:Q65"/>
    <mergeCell ref="E7:E10"/>
    <mergeCell ref="F7:G7"/>
    <mergeCell ref="R7:T7"/>
    <mergeCell ref="U7:W7"/>
    <mergeCell ref="F8:F10"/>
    <mergeCell ref="G8:G10"/>
    <mergeCell ref="R8:R10"/>
    <mergeCell ref="S8:T8"/>
    <mergeCell ref="U8:U10"/>
    <mergeCell ref="V8:W8"/>
    <mergeCell ref="O5:O10"/>
    <mergeCell ref="P5:P10"/>
    <mergeCell ref="Q5:Q10"/>
    <mergeCell ref="R5:T6"/>
    <mergeCell ref="U5:W6"/>
    <mergeCell ref="X5:X10"/>
    <mergeCell ref="S9:S10"/>
    <mergeCell ref="T9:T10"/>
    <mergeCell ref="V9:V10"/>
    <mergeCell ref="W9:W10"/>
    <mergeCell ref="N5:N10"/>
    <mergeCell ref="A1:X1"/>
    <mergeCell ref="A2:X2"/>
    <mergeCell ref="A3:X3"/>
    <mergeCell ref="A4:X4"/>
    <mergeCell ref="A5:A10"/>
    <mergeCell ref="B5:B10"/>
    <mergeCell ref="C5:C10"/>
    <mergeCell ref="D5:D10"/>
    <mergeCell ref="E5:G6"/>
    <mergeCell ref="H5:H10"/>
    <mergeCell ref="I5:I10"/>
    <mergeCell ref="J5:J10"/>
    <mergeCell ref="K5:K10"/>
    <mergeCell ref="L5:L10"/>
    <mergeCell ref="M5:M10"/>
  </mergeCells>
  <hyperlinks>
    <hyperlink ref="E17" r:id="rId1" display="1140/QĐ-UBND, 13/5/2010"/>
  </hyperlinks>
  <pageMargins left="0.25" right="0.25" top="0.75" bottom="0.75" header="0.3" footer="0.3"/>
  <pageSetup paperSize="9" scale="8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topLeftCell="A4" workbookViewId="0">
      <pane xSplit="2" ySplit="8" topLeftCell="C12" activePane="bottomRight" state="frozen"/>
      <selection activeCell="A4" sqref="A4"/>
      <selection pane="topRight" activeCell="C4" sqref="C4"/>
      <selection pane="bottomLeft" activeCell="A12" sqref="A12"/>
      <selection pane="bottomRight" activeCell="J14" sqref="J14"/>
    </sheetView>
  </sheetViews>
  <sheetFormatPr defaultRowHeight="15"/>
  <cols>
    <col min="1" max="1" width="3.140625" customWidth="1"/>
    <col min="2" max="2" width="23" style="210" customWidth="1"/>
    <col min="3" max="3" width="4.42578125" style="211" customWidth="1"/>
    <col min="4" max="4" width="6.140625" style="211" hidden="1" customWidth="1"/>
    <col min="5" max="5" width="5" style="211" customWidth="1"/>
    <col min="6" max="6" width="5.28515625" style="211" hidden="1" customWidth="1"/>
    <col min="7" max="7" width="7" style="240" customWidth="1"/>
    <col min="8" max="9" width="9.42578125" style="212" customWidth="1"/>
    <col min="10" max="10" width="8.28515625" style="212" customWidth="1"/>
    <col min="11" max="11" width="7.5703125" style="212" customWidth="1"/>
    <col min="12" max="13" width="9.5703125" style="212" customWidth="1"/>
    <col min="14" max="14" width="8.28515625" style="212" customWidth="1"/>
    <col min="15" max="15" width="7.28515625" style="212" hidden="1" customWidth="1"/>
    <col min="16" max="16" width="7.140625" style="212" hidden="1" customWidth="1"/>
    <col min="17" max="17" width="8.28515625" style="212" hidden="1" customWidth="1"/>
    <col min="18" max="18" width="9.42578125" style="212" hidden="1" customWidth="1"/>
    <col min="19" max="19" width="8" style="212" hidden="1" customWidth="1"/>
    <col min="20" max="20" width="8" style="211" hidden="1" customWidth="1"/>
    <col min="21" max="21" width="9" style="212" hidden="1" customWidth="1"/>
    <col min="22" max="22" width="6.85546875" style="212" hidden="1" customWidth="1"/>
    <col min="23" max="23" width="8" style="212" hidden="1" customWidth="1"/>
    <col min="24" max="24" width="6.140625" style="212" customWidth="1"/>
    <col min="25" max="25" width="9.7109375" style="212" customWidth="1"/>
    <col min="26" max="26" width="8.140625" style="212" hidden="1" customWidth="1"/>
    <col min="27" max="27" width="6.7109375" style="211" customWidth="1"/>
    <col min="28" max="35" width="16.140625" style="212" hidden="1" customWidth="1"/>
    <col min="36" max="36" width="16.140625" style="211" hidden="1" customWidth="1"/>
    <col min="37" max="37" width="35.85546875" style="211" hidden="1" customWidth="1"/>
    <col min="38" max="45" width="16.140625" style="212" hidden="1" customWidth="1"/>
    <col min="46" max="46" width="16.140625" style="211" hidden="1" customWidth="1"/>
    <col min="47" max="47" width="35.85546875" style="211" hidden="1" customWidth="1"/>
    <col min="48" max="50" width="16.140625" hidden="1" customWidth="1"/>
    <col min="51" max="51" width="10" hidden="1" customWidth="1"/>
    <col min="52" max="57" width="0" hidden="1" customWidth="1"/>
  </cols>
  <sheetData>
    <row r="1" spans="1:51" s="213" customFormat="1" ht="29.25" customHeight="1">
      <c r="A1" s="873" t="s">
        <v>542</v>
      </c>
      <c r="B1" s="873"/>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873"/>
      <c r="AN1" s="873"/>
      <c r="AO1" s="873"/>
      <c r="AP1" s="873"/>
      <c r="AQ1" s="873"/>
      <c r="AR1" s="873"/>
      <c r="AS1" s="873"/>
      <c r="AT1" s="873"/>
      <c r="AU1" s="873"/>
      <c r="AV1" s="873"/>
      <c r="AW1" s="873"/>
      <c r="AX1" s="873"/>
    </row>
    <row r="2" spans="1:51" s="213" customFormat="1" ht="32.25" customHeight="1">
      <c r="A2" s="874" t="s">
        <v>513</v>
      </c>
      <c r="B2" s="874"/>
      <c r="C2" s="874"/>
      <c r="D2" s="874"/>
      <c r="E2" s="874"/>
      <c r="F2" s="874"/>
      <c r="G2" s="874"/>
      <c r="H2" s="874"/>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4"/>
      <c r="AM2" s="874"/>
      <c r="AN2" s="874"/>
      <c r="AO2" s="874"/>
      <c r="AP2" s="874"/>
      <c r="AQ2" s="874"/>
      <c r="AR2" s="874"/>
      <c r="AS2" s="874"/>
      <c r="AT2" s="874"/>
      <c r="AU2" s="874"/>
      <c r="AV2" s="874"/>
      <c r="AW2" s="874"/>
      <c r="AX2" s="874"/>
    </row>
    <row r="3" spans="1:51" ht="30.75" customHeight="1">
      <c r="A3" s="875" t="str">
        <f>'II Ung chua giao TH'!A5:J5</f>
        <v>TỔNG HỢP KẾ HOẠCH ĐẦU TƯ CÔNG NĂM 2022 NGUỒN VỐN NGÂN SÁCH TRUNG ƯƠNG</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c r="AN3" s="875"/>
      <c r="AO3" s="875"/>
      <c r="AP3" s="875"/>
      <c r="AQ3" s="875"/>
      <c r="AR3" s="875"/>
      <c r="AS3" s="875"/>
      <c r="AT3" s="875"/>
      <c r="AU3" s="875"/>
      <c r="AV3" s="875"/>
      <c r="AW3" s="875"/>
      <c r="AX3" s="875"/>
    </row>
    <row r="4" spans="1:51" s="213" customFormat="1" ht="25.5" customHeight="1">
      <c r="A4" s="876" t="s">
        <v>1</v>
      </c>
      <c r="B4" s="876"/>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6"/>
      <c r="AX4" s="876"/>
    </row>
    <row r="5" spans="1:51" s="221" customFormat="1" ht="23.25" customHeight="1">
      <c r="A5" s="877" t="s">
        <v>74</v>
      </c>
      <c r="B5" s="878" t="s">
        <v>3</v>
      </c>
      <c r="C5" s="879" t="s">
        <v>4</v>
      </c>
      <c r="D5" s="879" t="s">
        <v>514</v>
      </c>
      <c r="E5" s="879" t="s">
        <v>515</v>
      </c>
      <c r="F5" s="879" t="s">
        <v>516</v>
      </c>
      <c r="G5" s="882" t="s">
        <v>6</v>
      </c>
      <c r="H5" s="882"/>
      <c r="I5" s="882"/>
      <c r="J5" s="882"/>
      <c r="K5" s="882"/>
      <c r="L5" s="882"/>
      <c r="M5" s="882"/>
      <c r="N5" s="882"/>
      <c r="O5" s="883" t="s">
        <v>517</v>
      </c>
      <c r="P5" s="883" t="s">
        <v>518</v>
      </c>
      <c r="Q5" s="884" t="s">
        <v>519</v>
      </c>
      <c r="R5" s="885"/>
      <c r="S5" s="890" t="s">
        <v>543</v>
      </c>
      <c r="T5" s="891"/>
      <c r="U5" s="891"/>
      <c r="V5" s="891"/>
      <c r="W5" s="891"/>
      <c r="X5" s="891"/>
      <c r="Y5" s="891"/>
      <c r="Z5" s="891"/>
      <c r="AA5" s="892"/>
      <c r="AB5" s="890" t="s">
        <v>520</v>
      </c>
      <c r="AC5" s="891"/>
      <c r="AD5" s="891"/>
      <c r="AE5" s="891"/>
      <c r="AF5" s="891"/>
      <c r="AG5" s="891"/>
      <c r="AH5" s="891"/>
      <c r="AI5" s="891"/>
      <c r="AJ5" s="891"/>
      <c r="AK5" s="892"/>
      <c r="AL5" s="890" t="s">
        <v>521</v>
      </c>
      <c r="AM5" s="891"/>
      <c r="AN5" s="891"/>
      <c r="AO5" s="891"/>
      <c r="AP5" s="891"/>
      <c r="AQ5" s="891"/>
      <c r="AR5" s="891"/>
      <c r="AS5" s="891"/>
      <c r="AT5" s="891"/>
      <c r="AU5" s="892"/>
      <c r="AV5" s="893"/>
      <c r="AW5" s="893"/>
      <c r="AX5" s="893"/>
    </row>
    <row r="6" spans="1:51" s="222" customFormat="1" ht="18.75" customHeight="1">
      <c r="A6" s="877"/>
      <c r="B6" s="878"/>
      <c r="C6" s="880"/>
      <c r="D6" s="880"/>
      <c r="E6" s="880"/>
      <c r="F6" s="880"/>
      <c r="G6" s="882"/>
      <c r="H6" s="882"/>
      <c r="I6" s="882"/>
      <c r="J6" s="882"/>
      <c r="K6" s="882"/>
      <c r="L6" s="882"/>
      <c r="M6" s="882"/>
      <c r="N6" s="882"/>
      <c r="O6" s="883"/>
      <c r="P6" s="883"/>
      <c r="Q6" s="886"/>
      <c r="R6" s="887"/>
      <c r="S6" s="884" t="s">
        <v>522</v>
      </c>
      <c r="T6" s="885"/>
      <c r="U6" s="894" t="s">
        <v>523</v>
      </c>
      <c r="V6" s="884" t="s">
        <v>50</v>
      </c>
      <c r="W6" s="885"/>
      <c r="X6" s="884" t="s">
        <v>576</v>
      </c>
      <c r="Y6" s="885"/>
      <c r="Z6" s="894" t="s">
        <v>524</v>
      </c>
      <c r="AA6" s="897" t="s">
        <v>7</v>
      </c>
      <c r="AB6" s="884" t="s">
        <v>522</v>
      </c>
      <c r="AC6" s="885"/>
      <c r="AD6" s="884" t="s">
        <v>50</v>
      </c>
      <c r="AE6" s="885"/>
      <c r="AF6" s="883" t="s">
        <v>525</v>
      </c>
      <c r="AG6" s="883"/>
      <c r="AH6" s="883"/>
      <c r="AI6" s="883"/>
      <c r="AJ6" s="900" t="s">
        <v>7</v>
      </c>
      <c r="AK6" s="900" t="s">
        <v>526</v>
      </c>
      <c r="AL6" s="884" t="s">
        <v>522</v>
      </c>
      <c r="AM6" s="885"/>
      <c r="AN6" s="884" t="s">
        <v>50</v>
      </c>
      <c r="AO6" s="885"/>
      <c r="AP6" s="883" t="s">
        <v>525</v>
      </c>
      <c r="AQ6" s="883"/>
      <c r="AR6" s="883"/>
      <c r="AS6" s="883"/>
      <c r="AT6" s="900" t="s">
        <v>7</v>
      </c>
      <c r="AU6" s="900" t="s">
        <v>526</v>
      </c>
      <c r="AV6" s="901" t="s">
        <v>527</v>
      </c>
      <c r="AW6" s="901" t="s">
        <v>528</v>
      </c>
      <c r="AX6" s="901" t="s">
        <v>529</v>
      </c>
    </row>
    <row r="7" spans="1:51" s="222" customFormat="1" ht="18.75" customHeight="1">
      <c r="A7" s="877"/>
      <c r="B7" s="878"/>
      <c r="C7" s="880"/>
      <c r="D7" s="880"/>
      <c r="E7" s="880"/>
      <c r="F7" s="880"/>
      <c r="G7" s="902" t="s">
        <v>530</v>
      </c>
      <c r="H7" s="882" t="s">
        <v>9</v>
      </c>
      <c r="I7" s="882"/>
      <c r="J7" s="882"/>
      <c r="K7" s="882"/>
      <c r="L7" s="882"/>
      <c r="M7" s="882"/>
      <c r="N7" s="882"/>
      <c r="O7" s="883"/>
      <c r="P7" s="883"/>
      <c r="Q7" s="886"/>
      <c r="R7" s="887"/>
      <c r="S7" s="886"/>
      <c r="T7" s="887"/>
      <c r="U7" s="895"/>
      <c r="V7" s="886"/>
      <c r="W7" s="887"/>
      <c r="X7" s="886"/>
      <c r="Y7" s="887"/>
      <c r="Z7" s="895"/>
      <c r="AA7" s="898"/>
      <c r="AB7" s="886"/>
      <c r="AC7" s="887"/>
      <c r="AD7" s="886"/>
      <c r="AE7" s="887"/>
      <c r="AF7" s="883"/>
      <c r="AG7" s="883"/>
      <c r="AH7" s="883"/>
      <c r="AI7" s="883"/>
      <c r="AJ7" s="900"/>
      <c r="AK7" s="900"/>
      <c r="AL7" s="886"/>
      <c r="AM7" s="887"/>
      <c r="AN7" s="886"/>
      <c r="AO7" s="887"/>
      <c r="AP7" s="883"/>
      <c r="AQ7" s="883"/>
      <c r="AR7" s="883"/>
      <c r="AS7" s="883"/>
      <c r="AT7" s="900"/>
      <c r="AU7" s="900"/>
      <c r="AV7" s="901"/>
      <c r="AW7" s="901"/>
      <c r="AX7" s="901"/>
    </row>
    <row r="8" spans="1:51" s="222" customFormat="1" ht="18.75" customHeight="1">
      <c r="A8" s="877"/>
      <c r="B8" s="878"/>
      <c r="C8" s="880"/>
      <c r="D8" s="880"/>
      <c r="E8" s="880"/>
      <c r="F8" s="880"/>
      <c r="G8" s="902"/>
      <c r="H8" s="883" t="s">
        <v>11</v>
      </c>
      <c r="I8" s="903" t="s">
        <v>531</v>
      </c>
      <c r="J8" s="903"/>
      <c r="K8" s="903"/>
      <c r="L8" s="903"/>
      <c r="M8" s="903"/>
      <c r="N8" s="903"/>
      <c r="O8" s="883"/>
      <c r="P8" s="883"/>
      <c r="Q8" s="886"/>
      <c r="R8" s="887"/>
      <c r="S8" s="886"/>
      <c r="T8" s="887"/>
      <c r="U8" s="895"/>
      <c r="V8" s="886"/>
      <c r="W8" s="887"/>
      <c r="X8" s="886"/>
      <c r="Y8" s="887"/>
      <c r="Z8" s="895"/>
      <c r="AA8" s="898"/>
      <c r="AB8" s="886"/>
      <c r="AC8" s="887"/>
      <c r="AD8" s="886"/>
      <c r="AE8" s="887"/>
      <c r="AF8" s="883" t="s">
        <v>532</v>
      </c>
      <c r="AG8" s="883"/>
      <c r="AH8" s="883" t="s">
        <v>533</v>
      </c>
      <c r="AI8" s="883"/>
      <c r="AJ8" s="900"/>
      <c r="AK8" s="900"/>
      <c r="AL8" s="886"/>
      <c r="AM8" s="887"/>
      <c r="AN8" s="886"/>
      <c r="AO8" s="887"/>
      <c r="AP8" s="883" t="s">
        <v>532</v>
      </c>
      <c r="AQ8" s="883"/>
      <c r="AR8" s="883" t="s">
        <v>533</v>
      </c>
      <c r="AS8" s="883"/>
      <c r="AT8" s="900"/>
      <c r="AU8" s="900"/>
      <c r="AV8" s="901"/>
      <c r="AW8" s="901"/>
      <c r="AX8" s="901"/>
    </row>
    <row r="9" spans="1:51" s="222" customFormat="1" ht="18.75" customHeight="1">
      <c r="A9" s="877"/>
      <c r="B9" s="878"/>
      <c r="C9" s="880"/>
      <c r="D9" s="880"/>
      <c r="E9" s="880"/>
      <c r="F9" s="880"/>
      <c r="G9" s="902"/>
      <c r="H9" s="883"/>
      <c r="I9" s="883" t="s">
        <v>534</v>
      </c>
      <c r="J9" s="883"/>
      <c r="K9" s="882" t="s">
        <v>535</v>
      </c>
      <c r="L9" s="882"/>
      <c r="M9" s="882"/>
      <c r="N9" s="882"/>
      <c r="O9" s="883"/>
      <c r="P9" s="883"/>
      <c r="Q9" s="886"/>
      <c r="R9" s="887"/>
      <c r="S9" s="886"/>
      <c r="T9" s="887"/>
      <c r="U9" s="895"/>
      <c r="V9" s="886"/>
      <c r="W9" s="887"/>
      <c r="X9" s="886"/>
      <c r="Y9" s="887"/>
      <c r="Z9" s="895"/>
      <c r="AA9" s="898"/>
      <c r="AB9" s="886"/>
      <c r="AC9" s="887"/>
      <c r="AD9" s="886"/>
      <c r="AE9" s="887"/>
      <c r="AF9" s="883"/>
      <c r="AG9" s="883"/>
      <c r="AH9" s="883"/>
      <c r="AI9" s="883"/>
      <c r="AJ9" s="900"/>
      <c r="AK9" s="900"/>
      <c r="AL9" s="886"/>
      <c r="AM9" s="887"/>
      <c r="AN9" s="886"/>
      <c r="AO9" s="887"/>
      <c r="AP9" s="883"/>
      <c r="AQ9" s="883"/>
      <c r="AR9" s="883"/>
      <c r="AS9" s="883"/>
      <c r="AT9" s="900"/>
      <c r="AU9" s="900"/>
      <c r="AV9" s="901"/>
      <c r="AW9" s="901"/>
      <c r="AX9" s="901"/>
    </row>
    <row r="10" spans="1:51" s="222" customFormat="1" ht="18.75" customHeight="1">
      <c r="A10" s="877"/>
      <c r="B10" s="878"/>
      <c r="C10" s="880"/>
      <c r="D10" s="880"/>
      <c r="E10" s="880"/>
      <c r="F10" s="880"/>
      <c r="G10" s="902"/>
      <c r="H10" s="883"/>
      <c r="I10" s="883" t="s">
        <v>81</v>
      </c>
      <c r="J10" s="883" t="s">
        <v>12</v>
      </c>
      <c r="K10" s="902" t="s">
        <v>536</v>
      </c>
      <c r="L10" s="883" t="s">
        <v>537</v>
      </c>
      <c r="M10" s="883"/>
      <c r="N10" s="883"/>
      <c r="O10" s="883"/>
      <c r="P10" s="883"/>
      <c r="Q10" s="888"/>
      <c r="R10" s="889"/>
      <c r="S10" s="888"/>
      <c r="T10" s="889"/>
      <c r="U10" s="895"/>
      <c r="V10" s="888"/>
      <c r="W10" s="889"/>
      <c r="X10" s="888"/>
      <c r="Y10" s="889"/>
      <c r="Z10" s="895"/>
      <c r="AA10" s="898"/>
      <c r="AB10" s="888"/>
      <c r="AC10" s="889"/>
      <c r="AD10" s="888"/>
      <c r="AE10" s="889"/>
      <c r="AF10" s="883"/>
      <c r="AG10" s="883"/>
      <c r="AH10" s="883"/>
      <c r="AI10" s="883"/>
      <c r="AJ10" s="900"/>
      <c r="AK10" s="900"/>
      <c r="AL10" s="888"/>
      <c r="AM10" s="889"/>
      <c r="AN10" s="888"/>
      <c r="AO10" s="889"/>
      <c r="AP10" s="883"/>
      <c r="AQ10" s="883"/>
      <c r="AR10" s="883"/>
      <c r="AS10" s="883"/>
      <c r="AT10" s="900"/>
      <c r="AU10" s="900"/>
      <c r="AV10" s="901"/>
      <c r="AW10" s="901"/>
      <c r="AX10" s="901"/>
    </row>
    <row r="11" spans="1:51" s="222" customFormat="1" ht="74.25" customHeight="1">
      <c r="A11" s="877"/>
      <c r="B11" s="878"/>
      <c r="C11" s="881"/>
      <c r="D11" s="881"/>
      <c r="E11" s="881"/>
      <c r="F11" s="881"/>
      <c r="G11" s="902"/>
      <c r="H11" s="883"/>
      <c r="I11" s="883"/>
      <c r="J11" s="883"/>
      <c r="K11" s="902"/>
      <c r="L11" s="215" t="s">
        <v>81</v>
      </c>
      <c r="M11" s="215" t="s">
        <v>538</v>
      </c>
      <c r="N11" s="215" t="s">
        <v>539</v>
      </c>
      <c r="O11" s="883"/>
      <c r="P11" s="883"/>
      <c r="Q11" s="215" t="s">
        <v>540</v>
      </c>
      <c r="R11" s="215" t="s">
        <v>541</v>
      </c>
      <c r="S11" s="215" t="s">
        <v>540</v>
      </c>
      <c r="T11" s="215" t="s">
        <v>541</v>
      </c>
      <c r="U11" s="896"/>
      <c r="V11" s="215" t="s">
        <v>540</v>
      </c>
      <c r="W11" s="215" t="s">
        <v>541</v>
      </c>
      <c r="X11" s="215" t="s">
        <v>540</v>
      </c>
      <c r="Y11" s="215" t="s">
        <v>541</v>
      </c>
      <c r="Z11" s="896"/>
      <c r="AA11" s="899"/>
      <c r="AB11" s="215" t="s">
        <v>540</v>
      </c>
      <c r="AC11" s="215" t="s">
        <v>541</v>
      </c>
      <c r="AD11" s="215" t="s">
        <v>540</v>
      </c>
      <c r="AE11" s="215" t="s">
        <v>541</v>
      </c>
      <c r="AF11" s="215" t="s">
        <v>540</v>
      </c>
      <c r="AG11" s="215" t="s">
        <v>541</v>
      </c>
      <c r="AH11" s="215" t="s">
        <v>540</v>
      </c>
      <c r="AI11" s="215" t="s">
        <v>541</v>
      </c>
      <c r="AJ11" s="900"/>
      <c r="AK11" s="900"/>
      <c r="AL11" s="215" t="s">
        <v>540</v>
      </c>
      <c r="AM11" s="215" t="s">
        <v>541</v>
      </c>
      <c r="AN11" s="215" t="s">
        <v>540</v>
      </c>
      <c r="AO11" s="215" t="s">
        <v>541</v>
      </c>
      <c r="AP11" s="215" t="s">
        <v>540</v>
      </c>
      <c r="AQ11" s="215" t="s">
        <v>541</v>
      </c>
      <c r="AR11" s="215" t="s">
        <v>540</v>
      </c>
      <c r="AS11" s="215" t="s">
        <v>541</v>
      </c>
      <c r="AT11" s="900"/>
      <c r="AU11" s="900"/>
      <c r="AV11" s="901"/>
      <c r="AW11" s="901"/>
      <c r="AX11" s="901"/>
    </row>
    <row r="12" spans="1:51" s="224" customFormat="1" ht="16.5" customHeight="1">
      <c r="A12" s="261"/>
      <c r="B12" s="262">
        <v>1</v>
      </c>
      <c r="C12" s="262" t="s">
        <v>99</v>
      </c>
      <c r="D12" s="262" t="s">
        <v>102</v>
      </c>
      <c r="E12" s="262" t="s">
        <v>106</v>
      </c>
      <c r="F12" s="262" t="s">
        <v>130</v>
      </c>
      <c r="G12" s="263">
        <v>6</v>
      </c>
      <c r="H12" s="261">
        <v>7</v>
      </c>
      <c r="I12" s="261">
        <v>8</v>
      </c>
      <c r="J12" s="261">
        <v>9</v>
      </c>
      <c r="K12" s="261">
        <v>10</v>
      </c>
      <c r="L12" s="261">
        <v>11</v>
      </c>
      <c r="M12" s="261">
        <v>12</v>
      </c>
      <c r="N12" s="261">
        <v>13</v>
      </c>
      <c r="O12" s="261">
        <v>14</v>
      </c>
      <c r="P12" s="261">
        <v>15</v>
      </c>
      <c r="Q12" s="261">
        <v>16</v>
      </c>
      <c r="R12" s="261">
        <v>17</v>
      </c>
      <c r="S12" s="261">
        <v>18</v>
      </c>
      <c r="T12" s="261">
        <v>19</v>
      </c>
      <c r="U12" s="261">
        <v>20</v>
      </c>
      <c r="V12" s="261">
        <v>21</v>
      </c>
      <c r="W12" s="261">
        <v>22</v>
      </c>
      <c r="X12" s="261">
        <v>23</v>
      </c>
      <c r="Y12" s="261">
        <v>24</v>
      </c>
      <c r="Z12" s="261">
        <v>25</v>
      </c>
      <c r="AA12" s="261">
        <v>26</v>
      </c>
      <c r="AB12" s="264">
        <v>27</v>
      </c>
      <c r="AC12" s="264">
        <v>28</v>
      </c>
      <c r="AD12" s="264">
        <v>29</v>
      </c>
      <c r="AE12" s="264">
        <v>30</v>
      </c>
      <c r="AF12" s="264">
        <v>31</v>
      </c>
      <c r="AG12" s="264">
        <v>32</v>
      </c>
      <c r="AH12" s="264">
        <v>33</v>
      </c>
      <c r="AI12" s="264">
        <v>34</v>
      </c>
      <c r="AJ12" s="264">
        <v>35</v>
      </c>
      <c r="AK12" s="264">
        <v>36</v>
      </c>
      <c r="AL12" s="264">
        <v>37</v>
      </c>
      <c r="AM12" s="264">
        <v>38</v>
      </c>
      <c r="AN12" s="264">
        <v>39</v>
      </c>
      <c r="AO12" s="264">
        <v>40</v>
      </c>
      <c r="AP12" s="264">
        <v>41</v>
      </c>
      <c r="AQ12" s="264">
        <v>42</v>
      </c>
      <c r="AR12" s="264">
        <v>43</v>
      </c>
      <c r="AS12" s="264">
        <v>44</v>
      </c>
      <c r="AT12" s="264">
        <v>45</v>
      </c>
      <c r="AU12" s="264">
        <v>46</v>
      </c>
      <c r="AV12" s="264">
        <v>47</v>
      </c>
      <c r="AW12" s="264">
        <v>48</v>
      </c>
      <c r="AX12" s="264">
        <v>49</v>
      </c>
    </row>
    <row r="13" spans="1:51" s="228" customFormat="1" ht="16.5" customHeight="1">
      <c r="A13" s="241"/>
      <c r="B13" s="242" t="s">
        <v>13</v>
      </c>
      <c r="C13" s="242"/>
      <c r="D13" s="242"/>
      <c r="E13" s="242"/>
      <c r="F13" s="242"/>
      <c r="G13" s="243"/>
      <c r="H13" s="244">
        <f>H14</f>
        <v>2032076</v>
      </c>
      <c r="I13" s="244">
        <f t="shared" ref="I13:Z13" si="0">I14</f>
        <v>279442</v>
      </c>
      <c r="J13" s="244">
        <f t="shared" si="0"/>
        <v>0</v>
      </c>
      <c r="K13" s="244">
        <f t="shared" si="0"/>
        <v>0</v>
      </c>
      <c r="L13" s="244">
        <f t="shared" si="0"/>
        <v>1752634</v>
      </c>
      <c r="M13" s="244">
        <f t="shared" si="0"/>
        <v>1111120.3999999999</v>
      </c>
      <c r="N13" s="244">
        <f t="shared" si="0"/>
        <v>0</v>
      </c>
      <c r="O13" s="244">
        <f t="shared" si="0"/>
        <v>0</v>
      </c>
      <c r="P13" s="244">
        <f t="shared" si="0"/>
        <v>0</v>
      </c>
      <c r="Q13" s="244">
        <f t="shared" si="0"/>
        <v>0</v>
      </c>
      <c r="R13" s="244">
        <f t="shared" si="0"/>
        <v>0</v>
      </c>
      <c r="S13" s="244">
        <f t="shared" si="0"/>
        <v>0</v>
      </c>
      <c r="T13" s="244">
        <f t="shared" si="0"/>
        <v>0</v>
      </c>
      <c r="U13" s="244">
        <f t="shared" si="0"/>
        <v>0</v>
      </c>
      <c r="V13" s="244">
        <f t="shared" si="0"/>
        <v>0</v>
      </c>
      <c r="W13" s="244">
        <f t="shared" si="0"/>
        <v>0</v>
      </c>
      <c r="X13" s="244">
        <f t="shared" si="0"/>
        <v>0</v>
      </c>
      <c r="Y13" s="244">
        <f t="shared" si="0"/>
        <v>480000</v>
      </c>
      <c r="Z13" s="244">
        <f t="shared" si="0"/>
        <v>0</v>
      </c>
      <c r="AA13" s="244"/>
      <c r="AB13" s="226" t="e">
        <f>#REF!+#REF!</f>
        <v>#REF!</v>
      </c>
      <c r="AC13" s="226" t="e">
        <f>#REF!+#REF!</f>
        <v>#REF!</v>
      </c>
      <c r="AD13" s="226" t="e">
        <f>#REF!+#REF!</f>
        <v>#REF!</v>
      </c>
      <c r="AE13" s="226" t="e">
        <f>#REF!+#REF!</f>
        <v>#REF!</v>
      </c>
      <c r="AF13" s="226" t="e">
        <f>#REF!+#REF!</f>
        <v>#REF!</v>
      </c>
      <c r="AG13" s="226" t="e">
        <f>#REF!+#REF!</f>
        <v>#REF!</v>
      </c>
      <c r="AH13" s="226" t="e">
        <f>#REF!+#REF!</f>
        <v>#REF!</v>
      </c>
      <c r="AI13" s="226" t="e">
        <f>#REF!+#REF!</f>
        <v>#REF!</v>
      </c>
      <c r="AJ13" s="223"/>
      <c r="AK13" s="223"/>
      <c r="AL13" s="225"/>
      <c r="AM13" s="225"/>
      <c r="AN13" s="225"/>
      <c r="AO13" s="225"/>
      <c r="AP13" s="225">
        <v>0</v>
      </c>
      <c r="AQ13" s="225">
        <v>0</v>
      </c>
      <c r="AR13" s="225">
        <v>0</v>
      </c>
      <c r="AS13" s="225">
        <v>0</v>
      </c>
      <c r="AT13" s="223"/>
      <c r="AU13" s="223"/>
      <c r="AV13" s="227"/>
      <c r="AW13" s="227" t="s">
        <v>549</v>
      </c>
      <c r="AX13" s="227" t="s">
        <v>549</v>
      </c>
      <c r="AY13" s="265">
        <f>X13+Y13</f>
        <v>480000</v>
      </c>
    </row>
    <row r="14" spans="1:51" s="228" customFormat="1" ht="17.25" customHeight="1">
      <c r="A14" s="241"/>
      <c r="B14" s="245" t="s">
        <v>555</v>
      </c>
      <c r="C14" s="297"/>
      <c r="D14" s="242"/>
      <c r="E14" s="242"/>
      <c r="F14" s="242"/>
      <c r="G14" s="303"/>
      <c r="H14" s="244">
        <f t="shared" ref="H14:Z14" si="1">SUM(H15:H21)</f>
        <v>2032076</v>
      </c>
      <c r="I14" s="244">
        <f t="shared" si="1"/>
        <v>279442</v>
      </c>
      <c r="J14" s="244">
        <f t="shared" si="1"/>
        <v>0</v>
      </c>
      <c r="K14" s="244">
        <f t="shared" si="1"/>
        <v>0</v>
      </c>
      <c r="L14" s="244">
        <f t="shared" si="1"/>
        <v>1752634</v>
      </c>
      <c r="M14" s="244">
        <f t="shared" si="1"/>
        <v>1111120.3999999999</v>
      </c>
      <c r="N14" s="244">
        <f t="shared" si="1"/>
        <v>0</v>
      </c>
      <c r="O14" s="244">
        <f t="shared" si="1"/>
        <v>0</v>
      </c>
      <c r="P14" s="244">
        <f t="shared" si="1"/>
        <v>0</v>
      </c>
      <c r="Q14" s="244">
        <f t="shared" si="1"/>
        <v>0</v>
      </c>
      <c r="R14" s="244">
        <f t="shared" si="1"/>
        <v>0</v>
      </c>
      <c r="S14" s="244">
        <f t="shared" si="1"/>
        <v>0</v>
      </c>
      <c r="T14" s="244">
        <f t="shared" si="1"/>
        <v>0</v>
      </c>
      <c r="U14" s="244">
        <f t="shared" si="1"/>
        <v>0</v>
      </c>
      <c r="V14" s="244">
        <f t="shared" si="1"/>
        <v>0</v>
      </c>
      <c r="W14" s="244">
        <f t="shared" si="1"/>
        <v>0</v>
      </c>
      <c r="X14" s="244">
        <f t="shared" si="1"/>
        <v>0</v>
      </c>
      <c r="Y14" s="244">
        <f t="shared" si="1"/>
        <v>480000</v>
      </c>
      <c r="Z14" s="244">
        <f t="shared" si="1"/>
        <v>0</v>
      </c>
      <c r="AA14" s="242"/>
      <c r="AB14" s="225"/>
      <c r="AC14" s="225"/>
      <c r="AD14" s="225"/>
      <c r="AE14" s="225"/>
      <c r="AF14" s="225"/>
      <c r="AG14" s="225"/>
      <c r="AH14" s="225"/>
      <c r="AI14" s="225"/>
      <c r="AJ14" s="223"/>
      <c r="AK14" s="223"/>
      <c r="AL14" s="225"/>
      <c r="AM14" s="225"/>
      <c r="AN14" s="225"/>
      <c r="AO14" s="225"/>
      <c r="AP14" s="225"/>
      <c r="AQ14" s="225"/>
      <c r="AR14" s="225"/>
      <c r="AS14" s="225"/>
      <c r="AT14" s="223"/>
      <c r="AU14" s="223"/>
      <c r="AV14" s="227"/>
      <c r="AW14" s="227"/>
      <c r="AX14" s="227"/>
    </row>
    <row r="15" spans="1:51" s="224" customFormat="1" ht="53.25" customHeight="1">
      <c r="A15" s="246">
        <v>1</v>
      </c>
      <c r="B15" s="247" t="s">
        <v>556</v>
      </c>
      <c r="C15" s="296" t="s">
        <v>199</v>
      </c>
      <c r="D15" s="248" t="s">
        <v>557</v>
      </c>
      <c r="E15" s="248" t="s">
        <v>558</v>
      </c>
      <c r="F15" s="248"/>
      <c r="G15" s="302" t="s">
        <v>559</v>
      </c>
      <c r="H15" s="249">
        <f>I15+L15</f>
        <v>81000</v>
      </c>
      <c r="I15" s="249">
        <v>12150</v>
      </c>
      <c r="J15" s="250"/>
      <c r="K15" s="250"/>
      <c r="L15" s="251">
        <v>68850</v>
      </c>
      <c r="M15" s="251">
        <v>68850</v>
      </c>
      <c r="N15" s="250"/>
      <c r="O15" s="250"/>
      <c r="P15" s="250"/>
      <c r="Q15" s="250"/>
      <c r="R15" s="250"/>
      <c r="S15" s="250"/>
      <c r="T15" s="260"/>
      <c r="U15" s="260"/>
      <c r="V15" s="260"/>
      <c r="W15" s="260"/>
      <c r="X15" s="260"/>
      <c r="Y15" s="251">
        <f>L15</f>
        <v>68850</v>
      </c>
      <c r="Z15" s="260"/>
      <c r="AA15" s="248"/>
      <c r="AB15" s="230"/>
      <c r="AC15" s="230"/>
      <c r="AD15" s="230"/>
      <c r="AE15" s="230"/>
      <c r="AF15" s="230"/>
      <c r="AG15" s="230"/>
      <c r="AH15" s="230"/>
      <c r="AI15" s="230"/>
      <c r="AJ15" s="229"/>
      <c r="AK15" s="229"/>
      <c r="AL15" s="230"/>
      <c r="AM15" s="230"/>
      <c r="AN15" s="230"/>
      <c r="AO15" s="230"/>
      <c r="AP15" s="230"/>
      <c r="AQ15" s="230"/>
      <c r="AR15" s="230"/>
      <c r="AS15" s="230"/>
      <c r="AT15" s="229"/>
      <c r="AU15" s="229"/>
      <c r="AV15" s="231"/>
      <c r="AW15" s="231"/>
      <c r="AX15" s="231"/>
    </row>
    <row r="16" spans="1:51" s="224" customFormat="1" ht="49.5" customHeight="1">
      <c r="A16" s="246">
        <v>2</v>
      </c>
      <c r="B16" s="247" t="s">
        <v>561</v>
      </c>
      <c r="C16" s="298" t="s">
        <v>199</v>
      </c>
      <c r="D16" s="248"/>
      <c r="E16" s="252" t="s">
        <v>562</v>
      </c>
      <c r="F16" s="248"/>
      <c r="G16" s="302"/>
      <c r="H16" s="253">
        <v>670360</v>
      </c>
      <c r="I16" s="140">
        <v>69526</v>
      </c>
      <c r="J16" s="249"/>
      <c r="K16" s="249"/>
      <c r="L16" s="140">
        <v>600834</v>
      </c>
      <c r="M16" s="140">
        <f>L16*60%</f>
        <v>360500.39999999997</v>
      </c>
      <c r="N16" s="250"/>
      <c r="O16" s="250"/>
      <c r="P16" s="250"/>
      <c r="Q16" s="250"/>
      <c r="R16" s="250"/>
      <c r="S16" s="250"/>
      <c r="T16" s="260"/>
      <c r="U16" s="260"/>
      <c r="V16" s="260"/>
      <c r="W16" s="260"/>
      <c r="X16" s="260"/>
      <c r="Y16" s="251">
        <v>120000</v>
      </c>
      <c r="Z16" s="260"/>
      <c r="AA16" s="248"/>
      <c r="AB16" s="230"/>
      <c r="AC16" s="230"/>
      <c r="AD16" s="230"/>
      <c r="AE16" s="230"/>
      <c r="AF16" s="230"/>
      <c r="AG16" s="230"/>
      <c r="AH16" s="230"/>
      <c r="AI16" s="230"/>
      <c r="AJ16" s="229" t="s">
        <v>563</v>
      </c>
      <c r="AK16" s="229"/>
      <c r="AL16" s="230"/>
      <c r="AM16" s="230"/>
      <c r="AN16" s="230"/>
      <c r="AO16" s="230"/>
      <c r="AP16" s="230"/>
      <c r="AQ16" s="230"/>
      <c r="AR16" s="230"/>
      <c r="AS16" s="230"/>
      <c r="AT16" s="229"/>
      <c r="AU16" s="229"/>
      <c r="AV16" s="231"/>
      <c r="AW16" s="231"/>
      <c r="AX16" s="231"/>
    </row>
    <row r="17" spans="1:50" s="224" customFormat="1" ht="49.5" customHeight="1">
      <c r="A17" s="246">
        <v>3</v>
      </c>
      <c r="B17" s="247" t="s">
        <v>564</v>
      </c>
      <c r="C17" s="298" t="s">
        <v>565</v>
      </c>
      <c r="D17" s="248"/>
      <c r="E17" s="252" t="s">
        <v>566</v>
      </c>
      <c r="F17" s="248"/>
      <c r="G17" s="302"/>
      <c r="H17" s="253">
        <v>259716</v>
      </c>
      <c r="I17" s="140">
        <v>27266</v>
      </c>
      <c r="J17" s="249"/>
      <c r="K17" s="249"/>
      <c r="L17" s="140">
        <v>232450</v>
      </c>
      <c r="M17" s="140">
        <f t="shared" ref="M17:M20" si="2">L17*60%</f>
        <v>139470</v>
      </c>
      <c r="N17" s="250"/>
      <c r="O17" s="250"/>
      <c r="P17" s="250"/>
      <c r="Q17" s="250"/>
      <c r="R17" s="250"/>
      <c r="S17" s="250"/>
      <c r="T17" s="260"/>
      <c r="U17" s="260"/>
      <c r="V17" s="260"/>
      <c r="W17" s="260"/>
      <c r="X17" s="260"/>
      <c r="Y17" s="251">
        <v>50000</v>
      </c>
      <c r="Z17" s="260"/>
      <c r="AA17" s="248"/>
      <c r="AB17" s="230"/>
      <c r="AC17" s="230"/>
      <c r="AD17" s="230"/>
      <c r="AE17" s="230"/>
      <c r="AF17" s="230"/>
      <c r="AG17" s="230"/>
      <c r="AH17" s="230"/>
      <c r="AI17" s="230"/>
      <c r="AJ17" s="229" t="s">
        <v>563</v>
      </c>
      <c r="AK17" s="229"/>
      <c r="AL17" s="230"/>
      <c r="AM17" s="230"/>
      <c r="AN17" s="230"/>
      <c r="AO17" s="230"/>
      <c r="AP17" s="230"/>
      <c r="AQ17" s="230"/>
      <c r="AR17" s="230"/>
      <c r="AS17" s="230"/>
      <c r="AT17" s="229"/>
      <c r="AU17" s="229"/>
      <c r="AV17" s="231"/>
      <c r="AW17" s="231"/>
      <c r="AX17" s="231"/>
    </row>
    <row r="18" spans="1:50" s="224" customFormat="1" ht="49.5" customHeight="1">
      <c r="A18" s="246">
        <v>4</v>
      </c>
      <c r="B18" s="247" t="s">
        <v>567</v>
      </c>
      <c r="C18" s="298" t="s">
        <v>199</v>
      </c>
      <c r="D18" s="248"/>
      <c r="E18" s="254" t="s">
        <v>568</v>
      </c>
      <c r="F18" s="248"/>
      <c r="G18" s="302"/>
      <c r="H18" s="253">
        <v>365000</v>
      </c>
      <c r="I18" s="140">
        <v>36500</v>
      </c>
      <c r="J18" s="249"/>
      <c r="K18" s="249"/>
      <c r="L18" s="140">
        <v>328500</v>
      </c>
      <c r="M18" s="140">
        <f t="shared" si="2"/>
        <v>197100</v>
      </c>
      <c r="N18" s="250"/>
      <c r="O18" s="250"/>
      <c r="P18" s="250"/>
      <c r="Q18" s="250"/>
      <c r="R18" s="250"/>
      <c r="S18" s="250"/>
      <c r="T18" s="260"/>
      <c r="U18" s="260"/>
      <c r="V18" s="260"/>
      <c r="W18" s="260"/>
      <c r="X18" s="260"/>
      <c r="Y18" s="251">
        <v>70000</v>
      </c>
      <c r="Z18" s="260"/>
      <c r="AA18" s="248"/>
      <c r="AB18" s="230"/>
      <c r="AC18" s="230"/>
      <c r="AD18" s="230"/>
      <c r="AE18" s="230"/>
      <c r="AF18" s="230"/>
      <c r="AG18" s="230"/>
      <c r="AH18" s="230"/>
      <c r="AI18" s="230"/>
      <c r="AJ18" s="229" t="s">
        <v>563</v>
      </c>
      <c r="AK18" s="229"/>
      <c r="AL18" s="230"/>
      <c r="AM18" s="230"/>
      <c r="AN18" s="230"/>
      <c r="AO18" s="230"/>
      <c r="AP18" s="230"/>
      <c r="AQ18" s="230"/>
      <c r="AR18" s="230"/>
      <c r="AS18" s="230"/>
      <c r="AT18" s="229"/>
      <c r="AU18" s="229"/>
      <c r="AV18" s="231"/>
      <c r="AW18" s="231"/>
      <c r="AX18" s="231"/>
    </row>
    <row r="19" spans="1:50" s="224" customFormat="1" ht="49.5" customHeight="1">
      <c r="A19" s="246">
        <v>5</v>
      </c>
      <c r="B19" s="247" t="s">
        <v>569</v>
      </c>
      <c r="C19" s="298" t="s">
        <v>199</v>
      </c>
      <c r="D19" s="248"/>
      <c r="E19" s="254" t="s">
        <v>570</v>
      </c>
      <c r="F19" s="248"/>
      <c r="G19" s="302"/>
      <c r="H19" s="253">
        <v>260000</v>
      </c>
      <c r="I19" s="140">
        <v>28000</v>
      </c>
      <c r="J19" s="249"/>
      <c r="K19" s="249"/>
      <c r="L19" s="140">
        <v>232000</v>
      </c>
      <c r="M19" s="140">
        <f t="shared" si="2"/>
        <v>139200</v>
      </c>
      <c r="N19" s="250"/>
      <c r="O19" s="250"/>
      <c r="P19" s="250"/>
      <c r="Q19" s="250"/>
      <c r="R19" s="250"/>
      <c r="S19" s="250"/>
      <c r="T19" s="260"/>
      <c r="U19" s="260"/>
      <c r="V19" s="260"/>
      <c r="W19" s="260"/>
      <c r="X19" s="260"/>
      <c r="Y19" s="251">
        <v>49150</v>
      </c>
      <c r="Z19" s="260"/>
      <c r="AA19" s="248"/>
      <c r="AB19" s="230"/>
      <c r="AC19" s="230"/>
      <c r="AD19" s="230"/>
      <c r="AE19" s="230"/>
      <c r="AF19" s="230"/>
      <c r="AG19" s="230"/>
      <c r="AH19" s="230"/>
      <c r="AI19" s="230"/>
      <c r="AJ19" s="229" t="s">
        <v>563</v>
      </c>
      <c r="AK19" s="229"/>
      <c r="AL19" s="230"/>
      <c r="AM19" s="230"/>
      <c r="AN19" s="230"/>
      <c r="AO19" s="230"/>
      <c r="AP19" s="230"/>
      <c r="AQ19" s="230"/>
      <c r="AR19" s="230"/>
      <c r="AS19" s="230"/>
      <c r="AT19" s="229"/>
      <c r="AU19" s="229"/>
      <c r="AV19" s="231"/>
      <c r="AW19" s="231"/>
      <c r="AX19" s="231"/>
    </row>
    <row r="20" spans="1:50" s="224" customFormat="1" ht="49.5" customHeight="1">
      <c r="A20" s="246">
        <v>6</v>
      </c>
      <c r="B20" s="247" t="s">
        <v>571</v>
      </c>
      <c r="C20" s="298" t="s">
        <v>199</v>
      </c>
      <c r="D20" s="248"/>
      <c r="E20" s="254" t="s">
        <v>572</v>
      </c>
      <c r="F20" s="248"/>
      <c r="G20" s="302"/>
      <c r="H20" s="253">
        <v>300000</v>
      </c>
      <c r="I20" s="140">
        <v>90000</v>
      </c>
      <c r="J20" s="249"/>
      <c r="K20" s="249"/>
      <c r="L20" s="140">
        <v>210000</v>
      </c>
      <c r="M20" s="140">
        <f t="shared" si="2"/>
        <v>126000</v>
      </c>
      <c r="N20" s="250"/>
      <c r="O20" s="250"/>
      <c r="P20" s="250"/>
      <c r="Q20" s="250"/>
      <c r="R20" s="250"/>
      <c r="S20" s="250"/>
      <c r="T20" s="260"/>
      <c r="U20" s="260"/>
      <c r="V20" s="260"/>
      <c r="W20" s="260"/>
      <c r="X20" s="260"/>
      <c r="Y20" s="251">
        <v>42000</v>
      </c>
      <c r="Z20" s="260"/>
      <c r="AA20" s="248"/>
      <c r="AB20" s="230"/>
      <c r="AC20" s="230"/>
      <c r="AD20" s="230"/>
      <c r="AE20" s="230"/>
      <c r="AF20" s="230"/>
      <c r="AG20" s="230"/>
      <c r="AH20" s="230"/>
      <c r="AI20" s="230"/>
      <c r="AJ20" s="229" t="s">
        <v>563</v>
      </c>
      <c r="AK20" s="229"/>
      <c r="AL20" s="230"/>
      <c r="AM20" s="230"/>
      <c r="AN20" s="230"/>
      <c r="AO20" s="230"/>
      <c r="AP20" s="230"/>
      <c r="AQ20" s="230"/>
      <c r="AR20" s="230"/>
      <c r="AS20" s="230"/>
      <c r="AT20" s="229"/>
      <c r="AU20" s="229"/>
      <c r="AV20" s="231"/>
      <c r="AW20" s="231"/>
      <c r="AX20" s="231"/>
    </row>
    <row r="21" spans="1:50" s="224" customFormat="1" ht="49.5" customHeight="1">
      <c r="A21" s="255">
        <v>7</v>
      </c>
      <c r="B21" s="256" t="s">
        <v>573</v>
      </c>
      <c r="C21" s="299" t="s">
        <v>199</v>
      </c>
      <c r="D21" s="257"/>
      <c r="E21" s="306" t="s">
        <v>570</v>
      </c>
      <c r="F21" s="257"/>
      <c r="G21" s="307"/>
      <c r="H21" s="308">
        <f>I21+L21</f>
        <v>96000</v>
      </c>
      <c r="I21" s="161">
        <v>16000</v>
      </c>
      <c r="J21" s="258"/>
      <c r="K21" s="258"/>
      <c r="L21" s="161">
        <f>M21</f>
        <v>80000</v>
      </c>
      <c r="M21" s="161">
        <v>80000</v>
      </c>
      <c r="N21" s="259"/>
      <c r="O21" s="259"/>
      <c r="P21" s="259"/>
      <c r="Q21" s="259"/>
      <c r="R21" s="259"/>
      <c r="S21" s="259"/>
      <c r="T21" s="309"/>
      <c r="U21" s="309"/>
      <c r="V21" s="309"/>
      <c r="W21" s="309"/>
      <c r="X21" s="309"/>
      <c r="Y21" s="310">
        <v>80000</v>
      </c>
      <c r="Z21" s="309"/>
      <c r="AA21" s="257" t="s">
        <v>560</v>
      </c>
      <c r="AB21" s="230"/>
      <c r="AC21" s="230"/>
      <c r="AD21" s="230"/>
      <c r="AE21" s="230"/>
      <c r="AF21" s="230"/>
      <c r="AG21" s="230"/>
      <c r="AH21" s="230"/>
      <c r="AI21" s="230"/>
      <c r="AJ21" s="229" t="s">
        <v>563</v>
      </c>
      <c r="AK21" s="229"/>
      <c r="AL21" s="230"/>
      <c r="AM21" s="230"/>
      <c r="AN21" s="230"/>
      <c r="AO21" s="230"/>
      <c r="AP21" s="230"/>
      <c r="AQ21" s="230"/>
      <c r="AR21" s="230"/>
      <c r="AS21" s="230"/>
      <c r="AT21" s="229"/>
      <c r="AU21" s="229"/>
      <c r="AV21" s="231"/>
      <c r="AW21" s="231"/>
      <c r="AX21" s="231"/>
    </row>
    <row r="22" spans="1:50" s="238" customFormat="1" ht="12.75">
      <c r="A22" s="234"/>
      <c r="B22" s="235"/>
      <c r="C22" s="236"/>
      <c r="D22" s="236"/>
      <c r="E22" s="236"/>
      <c r="F22" s="236"/>
      <c r="G22" s="239"/>
      <c r="H22" s="237"/>
      <c r="I22" s="237"/>
      <c r="J22" s="237"/>
      <c r="K22" s="237"/>
      <c r="L22" s="237"/>
      <c r="M22" s="237"/>
      <c r="N22" s="237"/>
      <c r="O22" s="237"/>
      <c r="P22" s="237"/>
      <c r="Q22" s="237"/>
      <c r="R22" s="237"/>
      <c r="S22" s="237"/>
      <c r="T22" s="236"/>
      <c r="U22" s="237"/>
      <c r="V22" s="237"/>
      <c r="W22" s="237"/>
      <c r="X22" s="237"/>
      <c r="Y22" s="237"/>
      <c r="Z22" s="237"/>
      <c r="AA22" s="236"/>
      <c r="AB22" s="237"/>
      <c r="AC22" s="237"/>
      <c r="AD22" s="237"/>
      <c r="AE22" s="237"/>
      <c r="AF22" s="237"/>
      <c r="AG22" s="237"/>
      <c r="AH22" s="237"/>
      <c r="AI22" s="237"/>
      <c r="AJ22" s="236"/>
      <c r="AK22" s="236"/>
      <c r="AL22" s="237"/>
      <c r="AM22" s="237"/>
      <c r="AN22" s="237"/>
      <c r="AO22" s="237"/>
      <c r="AP22" s="237"/>
      <c r="AQ22" s="237"/>
      <c r="AR22" s="237"/>
      <c r="AS22" s="237"/>
      <c r="AT22" s="236"/>
      <c r="AU22" s="236"/>
      <c r="AV22" s="234"/>
      <c r="AW22" s="234"/>
      <c r="AX22" s="234"/>
    </row>
    <row r="23" spans="1:50" s="238" customFormat="1" ht="12.75">
      <c r="A23" s="234"/>
      <c r="B23" s="235"/>
      <c r="C23" s="236"/>
      <c r="D23" s="236"/>
      <c r="E23" s="236"/>
      <c r="F23" s="236"/>
      <c r="G23" s="239"/>
      <c r="H23" s="237"/>
      <c r="I23" s="237"/>
      <c r="J23" s="237"/>
      <c r="K23" s="237"/>
      <c r="L23" s="237"/>
      <c r="M23" s="237"/>
      <c r="N23" s="237"/>
      <c r="O23" s="237"/>
      <c r="P23" s="237"/>
      <c r="Q23" s="237"/>
      <c r="R23" s="237"/>
      <c r="S23" s="237"/>
      <c r="T23" s="236"/>
      <c r="U23" s="237"/>
      <c r="V23" s="237"/>
      <c r="W23" s="237"/>
      <c r="X23" s="237"/>
      <c r="Y23" s="237"/>
      <c r="Z23" s="237"/>
      <c r="AA23" s="236"/>
      <c r="AB23" s="237"/>
      <c r="AC23" s="237"/>
      <c r="AD23" s="237"/>
      <c r="AE23" s="237"/>
      <c r="AF23" s="237"/>
      <c r="AG23" s="237"/>
      <c r="AH23" s="237"/>
      <c r="AI23" s="237"/>
      <c r="AJ23" s="236"/>
      <c r="AK23" s="236"/>
      <c r="AL23" s="237"/>
      <c r="AM23" s="237"/>
      <c r="AN23" s="237"/>
      <c r="AO23" s="237"/>
      <c r="AP23" s="237"/>
      <c r="AQ23" s="237"/>
      <c r="AR23" s="237"/>
      <c r="AS23" s="237"/>
      <c r="AT23" s="236"/>
      <c r="AU23" s="236"/>
      <c r="AV23" s="234"/>
      <c r="AW23" s="234"/>
      <c r="AX23" s="234"/>
    </row>
    <row r="24" spans="1:50" s="238" customFormat="1" ht="12.75">
      <c r="A24" s="234"/>
      <c r="B24" s="235"/>
      <c r="C24" s="236"/>
      <c r="D24" s="236"/>
      <c r="E24" s="236"/>
      <c r="F24" s="236"/>
      <c r="G24" s="239"/>
      <c r="H24" s="237"/>
      <c r="I24" s="237"/>
      <c r="J24" s="237"/>
      <c r="K24" s="237"/>
      <c r="L24" s="237"/>
      <c r="M24" s="237"/>
      <c r="N24" s="237"/>
      <c r="O24" s="237"/>
      <c r="P24" s="237"/>
      <c r="Q24" s="237"/>
      <c r="R24" s="237"/>
      <c r="S24" s="237"/>
      <c r="T24" s="236"/>
      <c r="U24" s="237"/>
      <c r="V24" s="237"/>
      <c r="W24" s="237"/>
      <c r="X24" s="237"/>
      <c r="Y24" s="237"/>
      <c r="Z24" s="237"/>
      <c r="AA24" s="236"/>
      <c r="AB24" s="237"/>
      <c r="AC24" s="237"/>
      <c r="AD24" s="237"/>
      <c r="AE24" s="237"/>
      <c r="AF24" s="237"/>
      <c r="AG24" s="237"/>
      <c r="AH24" s="237"/>
      <c r="AI24" s="237"/>
      <c r="AJ24" s="236"/>
      <c r="AK24" s="236"/>
      <c r="AL24" s="237"/>
      <c r="AM24" s="237"/>
      <c r="AN24" s="237"/>
      <c r="AO24" s="237"/>
      <c r="AP24" s="237"/>
      <c r="AQ24" s="237"/>
      <c r="AR24" s="237"/>
      <c r="AS24" s="237"/>
      <c r="AT24" s="236"/>
      <c r="AU24" s="236"/>
      <c r="AV24" s="234"/>
      <c r="AW24" s="234"/>
      <c r="AX24" s="234"/>
    </row>
    <row r="25" spans="1:50" s="238" customFormat="1" ht="12.75">
      <c r="A25" s="234"/>
      <c r="B25" s="235"/>
      <c r="C25" s="236"/>
      <c r="D25" s="236"/>
      <c r="E25" s="236"/>
      <c r="F25" s="236"/>
      <c r="G25" s="239"/>
      <c r="H25" s="237"/>
      <c r="I25" s="237"/>
      <c r="J25" s="237"/>
      <c r="K25" s="237"/>
      <c r="L25" s="237"/>
      <c r="M25" s="237"/>
      <c r="N25" s="237"/>
      <c r="O25" s="237"/>
      <c r="P25" s="237"/>
      <c r="Q25" s="237"/>
      <c r="R25" s="237"/>
      <c r="S25" s="237"/>
      <c r="T25" s="236"/>
      <c r="U25" s="237"/>
      <c r="V25" s="237"/>
      <c r="W25" s="237"/>
      <c r="X25" s="237"/>
      <c r="Y25" s="237"/>
      <c r="Z25" s="237"/>
      <c r="AA25" s="236"/>
      <c r="AB25" s="237"/>
      <c r="AC25" s="237"/>
      <c r="AD25" s="237"/>
      <c r="AE25" s="237"/>
      <c r="AF25" s="237"/>
      <c r="AG25" s="237"/>
      <c r="AH25" s="237"/>
      <c r="AI25" s="237"/>
      <c r="AJ25" s="236"/>
      <c r="AK25" s="236"/>
      <c r="AL25" s="237"/>
      <c r="AM25" s="237"/>
      <c r="AN25" s="237"/>
      <c r="AO25" s="237"/>
      <c r="AP25" s="237"/>
      <c r="AQ25" s="237"/>
      <c r="AR25" s="237"/>
      <c r="AS25" s="237"/>
      <c r="AT25" s="236"/>
      <c r="AU25" s="236"/>
      <c r="AV25" s="234"/>
      <c r="AW25" s="234"/>
      <c r="AX25" s="234"/>
    </row>
    <row r="26" spans="1:50" s="238" customFormat="1" ht="12.75">
      <c r="A26" s="234"/>
      <c r="B26" s="235"/>
      <c r="C26" s="236"/>
      <c r="D26" s="236"/>
      <c r="E26" s="236"/>
      <c r="F26" s="236"/>
      <c r="G26" s="239"/>
      <c r="H26" s="237"/>
      <c r="I26" s="237"/>
      <c r="J26" s="237"/>
      <c r="K26" s="237"/>
      <c r="L26" s="237"/>
      <c r="M26" s="237"/>
      <c r="N26" s="237"/>
      <c r="O26" s="237"/>
      <c r="P26" s="237"/>
      <c r="Q26" s="237"/>
      <c r="R26" s="237"/>
      <c r="S26" s="237"/>
      <c r="T26" s="236"/>
      <c r="U26" s="237"/>
      <c r="V26" s="237"/>
      <c r="W26" s="237"/>
      <c r="X26" s="237"/>
      <c r="Y26" s="237"/>
      <c r="Z26" s="237"/>
      <c r="AA26" s="236"/>
      <c r="AB26" s="237"/>
      <c r="AC26" s="237"/>
      <c r="AD26" s="237"/>
      <c r="AE26" s="237"/>
      <c r="AF26" s="237"/>
      <c r="AG26" s="237"/>
      <c r="AH26" s="237"/>
      <c r="AI26" s="237"/>
      <c r="AJ26" s="236"/>
      <c r="AK26" s="236"/>
      <c r="AL26" s="237"/>
      <c r="AM26" s="237"/>
      <c r="AN26" s="237"/>
      <c r="AO26" s="237"/>
      <c r="AP26" s="237"/>
      <c r="AQ26" s="237"/>
      <c r="AR26" s="237"/>
      <c r="AS26" s="237"/>
      <c r="AT26" s="236"/>
      <c r="AU26" s="236"/>
      <c r="AV26" s="234"/>
      <c r="AW26" s="234"/>
      <c r="AX26" s="234"/>
    </row>
    <row r="27" spans="1:50" s="238" customFormat="1" ht="12.75">
      <c r="A27" s="234"/>
      <c r="B27" s="235"/>
      <c r="C27" s="236"/>
      <c r="D27" s="236"/>
      <c r="E27" s="236"/>
      <c r="F27" s="236"/>
      <c r="G27" s="239"/>
      <c r="H27" s="237"/>
      <c r="I27" s="237"/>
      <c r="J27" s="237"/>
      <c r="K27" s="237"/>
      <c r="L27" s="237"/>
      <c r="M27" s="237"/>
      <c r="N27" s="237"/>
      <c r="O27" s="237"/>
      <c r="P27" s="237"/>
      <c r="Q27" s="237"/>
      <c r="R27" s="237"/>
      <c r="S27" s="237"/>
      <c r="T27" s="236"/>
      <c r="U27" s="237"/>
      <c r="V27" s="237"/>
      <c r="W27" s="237"/>
      <c r="X27" s="237"/>
      <c r="Y27" s="237"/>
      <c r="Z27" s="237"/>
      <c r="AA27" s="236"/>
      <c r="AB27" s="237"/>
      <c r="AC27" s="237"/>
      <c r="AD27" s="237"/>
      <c r="AE27" s="237"/>
      <c r="AF27" s="237"/>
      <c r="AG27" s="237"/>
      <c r="AH27" s="237"/>
      <c r="AI27" s="237"/>
      <c r="AJ27" s="236"/>
      <c r="AK27" s="236"/>
      <c r="AL27" s="237"/>
      <c r="AM27" s="237"/>
      <c r="AN27" s="237"/>
      <c r="AO27" s="237"/>
      <c r="AP27" s="237"/>
      <c r="AQ27" s="237"/>
      <c r="AR27" s="237"/>
      <c r="AS27" s="237"/>
      <c r="AT27" s="236"/>
      <c r="AU27" s="236"/>
      <c r="AV27" s="234"/>
      <c r="AW27" s="234"/>
      <c r="AX27" s="234"/>
    </row>
    <row r="28" spans="1:50" s="238" customFormat="1" ht="12.75">
      <c r="A28" s="234"/>
      <c r="B28" s="235"/>
      <c r="C28" s="236"/>
      <c r="D28" s="236"/>
      <c r="E28" s="236"/>
      <c r="F28" s="236"/>
      <c r="G28" s="239"/>
      <c r="H28" s="237"/>
      <c r="I28" s="237"/>
      <c r="J28" s="237"/>
      <c r="K28" s="237"/>
      <c r="L28" s="237"/>
      <c r="M28" s="237"/>
      <c r="N28" s="237"/>
      <c r="O28" s="237"/>
      <c r="P28" s="237"/>
      <c r="Q28" s="237"/>
      <c r="R28" s="237"/>
      <c r="S28" s="237"/>
      <c r="T28" s="236"/>
      <c r="U28" s="237"/>
      <c r="V28" s="237"/>
      <c r="W28" s="237"/>
      <c r="X28" s="237"/>
      <c r="Y28" s="237"/>
      <c r="Z28" s="237"/>
      <c r="AA28" s="236"/>
      <c r="AB28" s="237"/>
      <c r="AC28" s="237"/>
      <c r="AD28" s="237"/>
      <c r="AE28" s="237"/>
      <c r="AF28" s="237"/>
      <c r="AG28" s="237"/>
      <c r="AH28" s="237"/>
      <c r="AI28" s="237"/>
      <c r="AJ28" s="236"/>
      <c r="AK28" s="236"/>
      <c r="AL28" s="237"/>
      <c r="AM28" s="237"/>
      <c r="AN28" s="237"/>
      <c r="AO28" s="237"/>
      <c r="AP28" s="237"/>
      <c r="AQ28" s="237"/>
      <c r="AR28" s="237"/>
      <c r="AS28" s="237"/>
      <c r="AT28" s="236"/>
      <c r="AU28" s="236"/>
      <c r="AV28" s="234"/>
      <c r="AW28" s="234"/>
      <c r="AX28" s="234"/>
    </row>
    <row r="29" spans="1:50" s="238" customFormat="1" ht="12.75">
      <c r="A29" s="234"/>
      <c r="B29" s="235"/>
      <c r="C29" s="236"/>
      <c r="D29" s="236"/>
      <c r="E29" s="236"/>
      <c r="F29" s="236"/>
      <c r="G29" s="239"/>
      <c r="H29" s="237"/>
      <c r="I29" s="237"/>
      <c r="J29" s="237"/>
      <c r="K29" s="237"/>
      <c r="L29" s="237"/>
      <c r="M29" s="237"/>
      <c r="N29" s="237"/>
      <c r="O29" s="237"/>
      <c r="P29" s="237"/>
      <c r="Q29" s="237"/>
      <c r="R29" s="237"/>
      <c r="S29" s="237"/>
      <c r="T29" s="236"/>
      <c r="U29" s="237"/>
      <c r="V29" s="237"/>
      <c r="W29" s="237"/>
      <c r="X29" s="237"/>
      <c r="Y29" s="237"/>
      <c r="Z29" s="237"/>
      <c r="AA29" s="236"/>
      <c r="AB29" s="237"/>
      <c r="AC29" s="237"/>
      <c r="AD29" s="237"/>
      <c r="AE29" s="237"/>
      <c r="AF29" s="237"/>
      <c r="AG29" s="237"/>
      <c r="AH29" s="237"/>
      <c r="AI29" s="237"/>
      <c r="AJ29" s="236"/>
      <c r="AK29" s="236"/>
      <c r="AL29" s="237"/>
      <c r="AM29" s="237"/>
      <c r="AN29" s="237"/>
      <c r="AO29" s="237"/>
      <c r="AP29" s="237"/>
      <c r="AQ29" s="237"/>
      <c r="AR29" s="237"/>
      <c r="AS29" s="237"/>
      <c r="AT29" s="236"/>
      <c r="AU29" s="236"/>
      <c r="AV29" s="234"/>
      <c r="AW29" s="234"/>
      <c r="AX29" s="234"/>
    </row>
    <row r="30" spans="1:50" s="238" customFormat="1" ht="12.75">
      <c r="A30" s="234"/>
      <c r="B30" s="235"/>
      <c r="C30" s="236"/>
      <c r="D30" s="236"/>
      <c r="E30" s="236"/>
      <c r="F30" s="236"/>
      <c r="G30" s="239"/>
      <c r="H30" s="237"/>
      <c r="I30" s="237"/>
      <c r="J30" s="237"/>
      <c r="K30" s="237"/>
      <c r="L30" s="237"/>
      <c r="M30" s="237"/>
      <c r="N30" s="237"/>
      <c r="O30" s="237"/>
      <c r="P30" s="237"/>
      <c r="Q30" s="237"/>
      <c r="R30" s="237"/>
      <c r="S30" s="237"/>
      <c r="T30" s="236"/>
      <c r="U30" s="237"/>
      <c r="V30" s="237"/>
      <c r="W30" s="237"/>
      <c r="X30" s="237"/>
      <c r="Y30" s="237"/>
      <c r="Z30" s="237"/>
      <c r="AA30" s="236"/>
      <c r="AB30" s="237"/>
      <c r="AC30" s="237"/>
      <c r="AD30" s="237"/>
      <c r="AE30" s="237"/>
      <c r="AF30" s="237"/>
      <c r="AG30" s="237"/>
      <c r="AH30" s="237"/>
      <c r="AI30" s="237"/>
      <c r="AJ30" s="236"/>
      <c r="AK30" s="236"/>
      <c r="AL30" s="237"/>
      <c r="AM30" s="237"/>
      <c r="AN30" s="237"/>
      <c r="AO30" s="237"/>
      <c r="AP30" s="237"/>
      <c r="AQ30" s="237"/>
      <c r="AR30" s="237"/>
      <c r="AS30" s="237"/>
      <c r="AT30" s="236"/>
      <c r="AU30" s="236"/>
      <c r="AV30" s="234"/>
      <c r="AW30" s="234"/>
      <c r="AX30" s="234"/>
    </row>
    <row r="31" spans="1:50" s="238" customFormat="1" ht="12.75">
      <c r="A31" s="234"/>
      <c r="B31" s="235"/>
      <c r="C31" s="236"/>
      <c r="D31" s="236"/>
      <c r="E31" s="236"/>
      <c r="F31" s="236"/>
      <c r="G31" s="239"/>
      <c r="H31" s="237"/>
      <c r="I31" s="237"/>
      <c r="J31" s="237"/>
      <c r="K31" s="237"/>
      <c r="L31" s="237"/>
      <c r="M31" s="237"/>
      <c r="N31" s="237"/>
      <c r="O31" s="237"/>
      <c r="P31" s="237"/>
      <c r="Q31" s="237"/>
      <c r="R31" s="237"/>
      <c r="S31" s="237"/>
      <c r="T31" s="236"/>
      <c r="U31" s="237"/>
      <c r="V31" s="237"/>
      <c r="W31" s="237"/>
      <c r="X31" s="237"/>
      <c r="Y31" s="237"/>
      <c r="Z31" s="237"/>
      <c r="AA31" s="236"/>
      <c r="AB31" s="237"/>
      <c r="AC31" s="237"/>
      <c r="AD31" s="237"/>
      <c r="AE31" s="237"/>
      <c r="AF31" s="237"/>
      <c r="AG31" s="237"/>
      <c r="AH31" s="237"/>
      <c r="AI31" s="237"/>
      <c r="AJ31" s="236"/>
      <c r="AK31" s="236"/>
      <c r="AL31" s="237"/>
      <c r="AM31" s="237"/>
      <c r="AN31" s="237"/>
      <c r="AO31" s="237"/>
      <c r="AP31" s="237"/>
      <c r="AQ31" s="237"/>
      <c r="AR31" s="237"/>
      <c r="AS31" s="237"/>
      <c r="AT31" s="236"/>
      <c r="AU31" s="236"/>
      <c r="AV31" s="234"/>
      <c r="AW31" s="234"/>
      <c r="AX31" s="234"/>
    </row>
    <row r="32" spans="1:50" s="238" customFormat="1" ht="12.75">
      <c r="A32" s="234"/>
      <c r="B32" s="235"/>
      <c r="C32" s="236"/>
      <c r="D32" s="236"/>
      <c r="E32" s="236"/>
      <c r="F32" s="236"/>
      <c r="G32" s="239"/>
      <c r="H32" s="237"/>
      <c r="I32" s="237"/>
      <c r="J32" s="237"/>
      <c r="K32" s="237"/>
      <c r="L32" s="237"/>
      <c r="M32" s="237"/>
      <c r="N32" s="237"/>
      <c r="O32" s="237"/>
      <c r="P32" s="237"/>
      <c r="Q32" s="237"/>
      <c r="R32" s="237"/>
      <c r="S32" s="237"/>
      <c r="T32" s="236"/>
      <c r="U32" s="237"/>
      <c r="V32" s="237"/>
      <c r="W32" s="237"/>
      <c r="X32" s="237"/>
      <c r="Y32" s="237"/>
      <c r="Z32" s="237"/>
      <c r="AA32" s="236"/>
      <c r="AB32" s="237"/>
      <c r="AC32" s="237"/>
      <c r="AD32" s="237"/>
      <c r="AE32" s="237"/>
      <c r="AF32" s="237"/>
      <c r="AG32" s="237"/>
      <c r="AH32" s="237"/>
      <c r="AI32" s="237"/>
      <c r="AJ32" s="236"/>
      <c r="AK32" s="236"/>
      <c r="AL32" s="237"/>
      <c r="AM32" s="237"/>
      <c r="AN32" s="237"/>
      <c r="AO32" s="237"/>
      <c r="AP32" s="237"/>
      <c r="AQ32" s="237"/>
      <c r="AR32" s="237"/>
      <c r="AS32" s="237"/>
      <c r="AT32" s="236"/>
      <c r="AU32" s="236"/>
      <c r="AV32" s="234"/>
      <c r="AW32" s="234"/>
      <c r="AX32" s="234"/>
    </row>
    <row r="33" spans="1:50" s="238" customFormat="1" ht="12.75">
      <c r="A33" s="234"/>
      <c r="B33" s="235"/>
      <c r="C33" s="236"/>
      <c r="D33" s="236"/>
      <c r="E33" s="236"/>
      <c r="F33" s="236"/>
      <c r="G33" s="239"/>
      <c r="H33" s="237"/>
      <c r="I33" s="237"/>
      <c r="J33" s="237"/>
      <c r="K33" s="237"/>
      <c r="L33" s="237"/>
      <c r="M33" s="237"/>
      <c r="N33" s="237"/>
      <c r="O33" s="237"/>
      <c r="P33" s="237"/>
      <c r="Q33" s="237"/>
      <c r="R33" s="237"/>
      <c r="S33" s="237"/>
      <c r="T33" s="236"/>
      <c r="U33" s="237"/>
      <c r="V33" s="237"/>
      <c r="W33" s="237"/>
      <c r="X33" s="237"/>
      <c r="Y33" s="237"/>
      <c r="Z33" s="237"/>
      <c r="AA33" s="236"/>
      <c r="AB33" s="237"/>
      <c r="AC33" s="237"/>
      <c r="AD33" s="237"/>
      <c r="AE33" s="237"/>
      <c r="AF33" s="237"/>
      <c r="AG33" s="237"/>
      <c r="AH33" s="237"/>
      <c r="AI33" s="237"/>
      <c r="AJ33" s="236"/>
      <c r="AK33" s="236"/>
      <c r="AL33" s="237"/>
      <c r="AM33" s="237"/>
      <c r="AN33" s="237"/>
      <c r="AO33" s="237"/>
      <c r="AP33" s="237"/>
      <c r="AQ33" s="237"/>
      <c r="AR33" s="237"/>
      <c r="AS33" s="237"/>
      <c r="AT33" s="236"/>
      <c r="AU33" s="236"/>
      <c r="AV33" s="234"/>
      <c r="AW33" s="234"/>
      <c r="AX33" s="234"/>
    </row>
    <row r="34" spans="1:50" s="238" customFormat="1" ht="12.75">
      <c r="A34" s="234"/>
      <c r="B34" s="235"/>
      <c r="C34" s="236"/>
      <c r="D34" s="236"/>
      <c r="E34" s="236"/>
      <c r="F34" s="236"/>
      <c r="G34" s="239"/>
      <c r="H34" s="237"/>
      <c r="I34" s="237"/>
      <c r="J34" s="237"/>
      <c r="K34" s="237"/>
      <c r="L34" s="237"/>
      <c r="M34" s="237"/>
      <c r="N34" s="237"/>
      <c r="O34" s="237"/>
      <c r="P34" s="237"/>
      <c r="Q34" s="237"/>
      <c r="R34" s="237"/>
      <c r="S34" s="237"/>
      <c r="T34" s="236"/>
      <c r="U34" s="237"/>
      <c r="V34" s="237"/>
      <c r="W34" s="237"/>
      <c r="X34" s="237"/>
      <c r="Y34" s="237"/>
      <c r="Z34" s="237"/>
      <c r="AA34" s="236"/>
      <c r="AB34" s="237"/>
      <c r="AC34" s="237"/>
      <c r="AD34" s="237"/>
      <c r="AE34" s="237"/>
      <c r="AF34" s="237"/>
      <c r="AG34" s="237"/>
      <c r="AH34" s="237"/>
      <c r="AI34" s="237"/>
      <c r="AJ34" s="236"/>
      <c r="AK34" s="236"/>
      <c r="AL34" s="237"/>
      <c r="AM34" s="237"/>
      <c r="AN34" s="237"/>
      <c r="AO34" s="237"/>
      <c r="AP34" s="237"/>
      <c r="AQ34" s="237"/>
      <c r="AR34" s="237"/>
      <c r="AS34" s="237"/>
      <c r="AT34" s="236"/>
      <c r="AU34" s="236"/>
      <c r="AV34" s="234"/>
      <c r="AW34" s="234"/>
      <c r="AX34" s="234"/>
    </row>
    <row r="35" spans="1:50" s="238" customFormat="1" ht="12.75">
      <c r="A35" s="234"/>
      <c r="B35" s="235"/>
      <c r="C35" s="236"/>
      <c r="D35" s="236"/>
      <c r="E35" s="236"/>
      <c r="F35" s="236"/>
      <c r="G35" s="239"/>
      <c r="H35" s="237"/>
      <c r="I35" s="237"/>
      <c r="J35" s="237"/>
      <c r="K35" s="237"/>
      <c r="L35" s="237"/>
      <c r="M35" s="237"/>
      <c r="N35" s="237"/>
      <c r="O35" s="237"/>
      <c r="P35" s="237"/>
      <c r="Q35" s="237"/>
      <c r="R35" s="237"/>
      <c r="S35" s="237"/>
      <c r="T35" s="236"/>
      <c r="U35" s="237"/>
      <c r="V35" s="237"/>
      <c r="W35" s="237"/>
      <c r="X35" s="237"/>
      <c r="Y35" s="237"/>
      <c r="Z35" s="237"/>
      <c r="AA35" s="236"/>
      <c r="AB35" s="237"/>
      <c r="AC35" s="237"/>
      <c r="AD35" s="237"/>
      <c r="AE35" s="237"/>
      <c r="AF35" s="237"/>
      <c r="AG35" s="237"/>
      <c r="AH35" s="237"/>
      <c r="AI35" s="237"/>
      <c r="AJ35" s="236"/>
      <c r="AK35" s="236"/>
      <c r="AL35" s="237"/>
      <c r="AM35" s="237"/>
      <c r="AN35" s="237"/>
      <c r="AO35" s="237"/>
      <c r="AP35" s="237"/>
      <c r="AQ35" s="237"/>
      <c r="AR35" s="237"/>
      <c r="AS35" s="237"/>
      <c r="AT35" s="236"/>
      <c r="AU35" s="236"/>
      <c r="AV35" s="234"/>
      <c r="AW35" s="234"/>
      <c r="AX35" s="234"/>
    </row>
    <row r="36" spans="1:50" s="238" customFormat="1" ht="12.75">
      <c r="A36" s="234"/>
      <c r="B36" s="235"/>
      <c r="C36" s="236"/>
      <c r="D36" s="236"/>
      <c r="E36" s="236"/>
      <c r="F36" s="236"/>
      <c r="G36" s="239"/>
      <c r="H36" s="237"/>
      <c r="I36" s="237"/>
      <c r="J36" s="237"/>
      <c r="K36" s="237"/>
      <c r="L36" s="237"/>
      <c r="M36" s="237"/>
      <c r="N36" s="237"/>
      <c r="O36" s="237"/>
      <c r="P36" s="237"/>
      <c r="Q36" s="237"/>
      <c r="R36" s="237"/>
      <c r="S36" s="237"/>
      <c r="T36" s="236"/>
      <c r="U36" s="237"/>
      <c r="V36" s="237"/>
      <c r="W36" s="237"/>
      <c r="X36" s="237"/>
      <c r="Y36" s="237"/>
      <c r="Z36" s="237"/>
      <c r="AA36" s="236"/>
      <c r="AB36" s="237"/>
      <c r="AC36" s="237"/>
      <c r="AD36" s="237"/>
      <c r="AE36" s="237"/>
      <c r="AF36" s="237"/>
      <c r="AG36" s="237"/>
      <c r="AH36" s="237"/>
      <c r="AI36" s="237"/>
      <c r="AJ36" s="236"/>
      <c r="AK36" s="236"/>
      <c r="AL36" s="237"/>
      <c r="AM36" s="237"/>
      <c r="AN36" s="237"/>
      <c r="AO36" s="237"/>
      <c r="AP36" s="237"/>
      <c r="AQ36" s="237"/>
      <c r="AR36" s="237"/>
      <c r="AS36" s="237"/>
      <c r="AT36" s="236"/>
      <c r="AU36" s="236"/>
      <c r="AV36" s="234"/>
      <c r="AW36" s="234"/>
      <c r="AX36" s="234"/>
    </row>
    <row r="37" spans="1:50" s="238" customFormat="1" ht="12.75">
      <c r="A37" s="234"/>
      <c r="B37" s="235"/>
      <c r="C37" s="236"/>
      <c r="D37" s="236"/>
      <c r="E37" s="236"/>
      <c r="F37" s="236"/>
      <c r="G37" s="239"/>
      <c r="H37" s="237"/>
      <c r="I37" s="237"/>
      <c r="J37" s="237"/>
      <c r="K37" s="237"/>
      <c r="L37" s="237"/>
      <c r="M37" s="237"/>
      <c r="N37" s="237"/>
      <c r="O37" s="237"/>
      <c r="P37" s="237"/>
      <c r="Q37" s="237"/>
      <c r="R37" s="237"/>
      <c r="S37" s="237"/>
      <c r="T37" s="236"/>
      <c r="U37" s="237"/>
      <c r="V37" s="237"/>
      <c r="W37" s="237"/>
      <c r="X37" s="237"/>
      <c r="Y37" s="237"/>
      <c r="Z37" s="237"/>
      <c r="AA37" s="236"/>
      <c r="AB37" s="237"/>
      <c r="AC37" s="237"/>
      <c r="AD37" s="237"/>
      <c r="AE37" s="237"/>
      <c r="AF37" s="237"/>
      <c r="AG37" s="237"/>
      <c r="AH37" s="237"/>
      <c r="AI37" s="237"/>
      <c r="AJ37" s="236"/>
      <c r="AK37" s="236"/>
      <c r="AL37" s="237"/>
      <c r="AM37" s="237"/>
      <c r="AN37" s="237"/>
      <c r="AO37" s="237"/>
      <c r="AP37" s="237"/>
      <c r="AQ37" s="237"/>
      <c r="AR37" s="237"/>
      <c r="AS37" s="237"/>
      <c r="AT37" s="236"/>
      <c r="AU37" s="236"/>
      <c r="AV37" s="234"/>
      <c r="AW37" s="234"/>
      <c r="AX37" s="234"/>
    </row>
    <row r="38" spans="1:50" s="220" customFormat="1" ht="16.5">
      <c r="A38" s="216"/>
      <c r="B38" s="217"/>
      <c r="C38" s="218"/>
      <c r="D38" s="218"/>
      <c r="E38" s="218"/>
      <c r="F38" s="218"/>
      <c r="G38" s="239"/>
      <c r="H38" s="219"/>
      <c r="I38" s="219"/>
      <c r="J38" s="219"/>
      <c r="K38" s="219"/>
      <c r="L38" s="219"/>
      <c r="M38" s="219"/>
      <c r="N38" s="219"/>
      <c r="O38" s="219"/>
      <c r="P38" s="219"/>
      <c r="Q38" s="219"/>
      <c r="R38" s="219"/>
      <c r="S38" s="219"/>
      <c r="T38" s="218"/>
      <c r="U38" s="219"/>
      <c r="V38" s="219"/>
      <c r="W38" s="219"/>
      <c r="X38" s="219"/>
      <c r="Y38" s="219"/>
      <c r="Z38" s="219"/>
      <c r="AA38" s="218"/>
      <c r="AB38" s="219"/>
      <c r="AC38" s="219"/>
      <c r="AD38" s="219"/>
      <c r="AE38" s="219"/>
      <c r="AF38" s="219"/>
      <c r="AG38" s="219"/>
      <c r="AH38" s="219"/>
      <c r="AI38" s="219"/>
      <c r="AJ38" s="218"/>
      <c r="AK38" s="218"/>
      <c r="AL38" s="219"/>
      <c r="AM38" s="219"/>
      <c r="AN38" s="219"/>
      <c r="AO38" s="219"/>
      <c r="AP38" s="219"/>
      <c r="AQ38" s="219"/>
      <c r="AR38" s="219"/>
      <c r="AS38" s="219"/>
      <c r="AT38" s="218"/>
      <c r="AU38" s="218"/>
      <c r="AV38" s="216"/>
      <c r="AW38" s="216"/>
      <c r="AX38" s="216"/>
    </row>
    <row r="39" spans="1:50" s="220" customFormat="1" ht="16.5">
      <c r="A39" s="216"/>
      <c r="B39" s="217"/>
      <c r="C39" s="218"/>
      <c r="D39" s="218"/>
      <c r="E39" s="218"/>
      <c r="F39" s="218"/>
      <c r="G39" s="239"/>
      <c r="H39" s="219"/>
      <c r="I39" s="219"/>
      <c r="J39" s="219"/>
      <c r="K39" s="219"/>
      <c r="L39" s="219"/>
      <c r="M39" s="219"/>
      <c r="N39" s="219"/>
      <c r="O39" s="219"/>
      <c r="P39" s="219"/>
      <c r="Q39" s="219"/>
      <c r="R39" s="219"/>
      <c r="S39" s="219"/>
      <c r="T39" s="218"/>
      <c r="U39" s="219"/>
      <c r="V39" s="219"/>
      <c r="W39" s="219"/>
      <c r="X39" s="219"/>
      <c r="Y39" s="219"/>
      <c r="Z39" s="219"/>
      <c r="AA39" s="218"/>
      <c r="AB39" s="219"/>
      <c r="AC39" s="219"/>
      <c r="AD39" s="219"/>
      <c r="AE39" s="219"/>
      <c r="AF39" s="219"/>
      <c r="AG39" s="219"/>
      <c r="AH39" s="219"/>
      <c r="AI39" s="219"/>
      <c r="AJ39" s="218"/>
      <c r="AK39" s="218"/>
      <c r="AL39" s="219"/>
      <c r="AM39" s="219"/>
      <c r="AN39" s="219"/>
      <c r="AO39" s="219"/>
      <c r="AP39" s="219"/>
      <c r="AQ39" s="219"/>
      <c r="AR39" s="219"/>
      <c r="AS39" s="219"/>
      <c r="AT39" s="218"/>
      <c r="AU39" s="218"/>
      <c r="AV39" s="216"/>
      <c r="AW39" s="216"/>
      <c r="AX39" s="216"/>
    </row>
    <row r="40" spans="1:50" s="220" customFormat="1" ht="16.5">
      <c r="A40" s="216"/>
      <c r="B40" s="217"/>
      <c r="C40" s="218"/>
      <c r="D40" s="218"/>
      <c r="E40" s="218"/>
      <c r="F40" s="218"/>
      <c r="G40" s="239"/>
      <c r="H40" s="219"/>
      <c r="I40" s="219"/>
      <c r="J40" s="219"/>
      <c r="K40" s="219"/>
      <c r="L40" s="219"/>
      <c r="M40" s="219"/>
      <c r="N40" s="219"/>
      <c r="O40" s="219"/>
      <c r="P40" s="219"/>
      <c r="Q40" s="219"/>
      <c r="R40" s="219"/>
      <c r="S40" s="219"/>
      <c r="T40" s="218"/>
      <c r="U40" s="219"/>
      <c r="V40" s="219"/>
      <c r="W40" s="219"/>
      <c r="X40" s="219"/>
      <c r="Y40" s="219"/>
      <c r="Z40" s="219"/>
      <c r="AA40" s="218"/>
      <c r="AB40" s="219"/>
      <c r="AC40" s="219"/>
      <c r="AD40" s="219"/>
      <c r="AE40" s="219"/>
      <c r="AF40" s="219"/>
      <c r="AG40" s="219"/>
      <c r="AH40" s="219"/>
      <c r="AI40" s="219"/>
      <c r="AJ40" s="218"/>
      <c r="AK40" s="218"/>
      <c r="AL40" s="219"/>
      <c r="AM40" s="219"/>
      <c r="AN40" s="219"/>
      <c r="AO40" s="219"/>
      <c r="AP40" s="219"/>
      <c r="AQ40" s="219"/>
      <c r="AR40" s="219"/>
      <c r="AS40" s="219"/>
      <c r="AT40" s="218"/>
      <c r="AU40" s="218"/>
      <c r="AV40" s="216"/>
      <c r="AW40" s="216"/>
      <c r="AX40" s="216"/>
    </row>
    <row r="41" spans="1:50" s="220" customFormat="1" ht="16.5">
      <c r="A41" s="216"/>
      <c r="B41" s="217"/>
      <c r="C41" s="218"/>
      <c r="D41" s="218"/>
      <c r="E41" s="218"/>
      <c r="F41" s="218"/>
      <c r="G41" s="239"/>
      <c r="H41" s="219"/>
      <c r="I41" s="219"/>
      <c r="J41" s="219"/>
      <c r="K41" s="219"/>
      <c r="L41" s="219"/>
      <c r="M41" s="219"/>
      <c r="N41" s="219"/>
      <c r="O41" s="219"/>
      <c r="P41" s="219"/>
      <c r="Q41" s="219"/>
      <c r="R41" s="219"/>
      <c r="S41" s="219"/>
      <c r="T41" s="218"/>
      <c r="U41" s="219"/>
      <c r="V41" s="219"/>
      <c r="W41" s="219"/>
      <c r="X41" s="219"/>
      <c r="Y41" s="219"/>
      <c r="Z41" s="219"/>
      <c r="AA41" s="218"/>
      <c r="AB41" s="219"/>
      <c r="AC41" s="219"/>
      <c r="AD41" s="219"/>
      <c r="AE41" s="219"/>
      <c r="AF41" s="219"/>
      <c r="AG41" s="219"/>
      <c r="AH41" s="219"/>
      <c r="AI41" s="219"/>
      <c r="AJ41" s="218"/>
      <c r="AK41" s="218"/>
      <c r="AL41" s="219"/>
      <c r="AM41" s="219"/>
      <c r="AN41" s="219"/>
      <c r="AO41" s="219"/>
      <c r="AP41" s="219"/>
      <c r="AQ41" s="219"/>
      <c r="AR41" s="219"/>
      <c r="AS41" s="219"/>
      <c r="AT41" s="218"/>
      <c r="AU41" s="218"/>
      <c r="AV41" s="216"/>
      <c r="AW41" s="216"/>
      <c r="AX41" s="216"/>
    </row>
    <row r="42" spans="1:50" s="220" customFormat="1" ht="16.5">
      <c r="A42" s="216"/>
      <c r="B42" s="217"/>
      <c r="C42" s="218"/>
      <c r="D42" s="218"/>
      <c r="E42" s="218"/>
      <c r="F42" s="218"/>
      <c r="G42" s="239"/>
      <c r="H42" s="219"/>
      <c r="I42" s="219"/>
      <c r="J42" s="219"/>
      <c r="K42" s="219"/>
      <c r="L42" s="219"/>
      <c r="M42" s="219"/>
      <c r="N42" s="219"/>
      <c r="O42" s="219"/>
      <c r="P42" s="219"/>
      <c r="Q42" s="219"/>
      <c r="R42" s="219"/>
      <c r="S42" s="219"/>
      <c r="T42" s="218"/>
      <c r="U42" s="219"/>
      <c r="V42" s="219"/>
      <c r="W42" s="219"/>
      <c r="X42" s="219"/>
      <c r="Y42" s="219"/>
      <c r="Z42" s="219"/>
      <c r="AA42" s="218"/>
      <c r="AB42" s="219"/>
      <c r="AC42" s="219"/>
      <c r="AD42" s="219"/>
      <c r="AE42" s="219"/>
      <c r="AF42" s="219"/>
      <c r="AG42" s="219"/>
      <c r="AH42" s="219"/>
      <c r="AI42" s="219"/>
      <c r="AJ42" s="218"/>
      <c r="AK42" s="218"/>
      <c r="AL42" s="219"/>
      <c r="AM42" s="219"/>
      <c r="AN42" s="219"/>
      <c r="AO42" s="219"/>
      <c r="AP42" s="219"/>
      <c r="AQ42" s="219"/>
      <c r="AR42" s="219"/>
      <c r="AS42" s="219"/>
      <c r="AT42" s="218"/>
      <c r="AU42" s="218"/>
      <c r="AV42" s="216"/>
      <c r="AW42" s="216"/>
      <c r="AX42" s="216"/>
    </row>
    <row r="43" spans="1:50" s="220" customFormat="1" ht="16.5">
      <c r="A43" s="216"/>
      <c r="B43" s="217"/>
      <c r="C43" s="218"/>
      <c r="D43" s="218"/>
      <c r="E43" s="218"/>
      <c r="F43" s="218"/>
      <c r="G43" s="239"/>
      <c r="H43" s="219"/>
      <c r="I43" s="219"/>
      <c r="J43" s="219"/>
      <c r="K43" s="219"/>
      <c r="L43" s="219"/>
      <c r="M43" s="219"/>
      <c r="N43" s="219"/>
      <c r="O43" s="219"/>
      <c r="P43" s="219"/>
      <c r="Q43" s="219"/>
      <c r="R43" s="219"/>
      <c r="S43" s="219"/>
      <c r="T43" s="218"/>
      <c r="U43" s="219"/>
      <c r="V43" s="219"/>
      <c r="W43" s="219"/>
      <c r="X43" s="219"/>
      <c r="Y43" s="219"/>
      <c r="Z43" s="219"/>
      <c r="AA43" s="218"/>
      <c r="AB43" s="219"/>
      <c r="AC43" s="219"/>
      <c r="AD43" s="219"/>
      <c r="AE43" s="219"/>
      <c r="AF43" s="219"/>
      <c r="AG43" s="219"/>
      <c r="AH43" s="219"/>
      <c r="AI43" s="219"/>
      <c r="AJ43" s="218"/>
      <c r="AK43" s="218"/>
      <c r="AL43" s="219"/>
      <c r="AM43" s="219"/>
      <c r="AN43" s="219"/>
      <c r="AO43" s="219"/>
      <c r="AP43" s="219"/>
      <c r="AQ43" s="219"/>
      <c r="AR43" s="219"/>
      <c r="AS43" s="219"/>
      <c r="AT43" s="218"/>
      <c r="AU43" s="218"/>
      <c r="AV43" s="216"/>
      <c r="AW43" s="216"/>
      <c r="AX43" s="216"/>
    </row>
    <row r="44" spans="1:50" s="220" customFormat="1" ht="16.5">
      <c r="A44" s="216"/>
      <c r="B44" s="217"/>
      <c r="C44" s="218"/>
      <c r="D44" s="218"/>
      <c r="E44" s="218"/>
      <c r="F44" s="218"/>
      <c r="G44" s="239"/>
      <c r="H44" s="219"/>
      <c r="I44" s="219"/>
      <c r="J44" s="219"/>
      <c r="K44" s="219"/>
      <c r="L44" s="219"/>
      <c r="M44" s="219"/>
      <c r="N44" s="219"/>
      <c r="O44" s="219"/>
      <c r="P44" s="219"/>
      <c r="Q44" s="219"/>
      <c r="R44" s="219"/>
      <c r="S44" s="219"/>
      <c r="T44" s="218"/>
      <c r="U44" s="219"/>
      <c r="V44" s="219"/>
      <c r="W44" s="219"/>
      <c r="X44" s="219"/>
      <c r="Y44" s="219"/>
      <c r="Z44" s="219"/>
      <c r="AA44" s="218"/>
      <c r="AB44" s="219"/>
      <c r="AC44" s="219"/>
      <c r="AD44" s="219"/>
      <c r="AE44" s="219"/>
      <c r="AF44" s="219"/>
      <c r="AG44" s="219"/>
      <c r="AH44" s="219"/>
      <c r="AI44" s="219"/>
      <c r="AJ44" s="218"/>
      <c r="AK44" s="218"/>
      <c r="AL44" s="219"/>
      <c r="AM44" s="219"/>
      <c r="AN44" s="219"/>
      <c r="AO44" s="219"/>
      <c r="AP44" s="219"/>
      <c r="AQ44" s="219"/>
      <c r="AR44" s="219"/>
      <c r="AS44" s="219"/>
      <c r="AT44" s="218"/>
      <c r="AU44" s="218"/>
      <c r="AV44" s="216"/>
      <c r="AW44" s="216"/>
      <c r="AX44" s="216"/>
    </row>
    <row r="45" spans="1:50" s="220" customFormat="1" ht="16.5">
      <c r="A45" s="216"/>
      <c r="B45" s="217"/>
      <c r="C45" s="218"/>
      <c r="D45" s="218"/>
      <c r="E45" s="218"/>
      <c r="F45" s="218"/>
      <c r="G45" s="239"/>
      <c r="H45" s="219"/>
      <c r="I45" s="219"/>
      <c r="J45" s="219"/>
      <c r="K45" s="219"/>
      <c r="L45" s="219"/>
      <c r="M45" s="219"/>
      <c r="N45" s="219"/>
      <c r="O45" s="219"/>
      <c r="P45" s="219"/>
      <c r="Q45" s="219"/>
      <c r="R45" s="219"/>
      <c r="S45" s="219"/>
      <c r="T45" s="218"/>
      <c r="U45" s="219"/>
      <c r="V45" s="219"/>
      <c r="W45" s="219"/>
      <c r="X45" s="219"/>
      <c r="Y45" s="219"/>
      <c r="Z45" s="219"/>
      <c r="AA45" s="218"/>
      <c r="AB45" s="219"/>
      <c r="AC45" s="219"/>
      <c r="AD45" s="219"/>
      <c r="AE45" s="219"/>
      <c r="AF45" s="219"/>
      <c r="AG45" s="219"/>
      <c r="AH45" s="219"/>
      <c r="AI45" s="219"/>
      <c r="AJ45" s="218"/>
      <c r="AK45" s="218"/>
      <c r="AL45" s="219"/>
      <c r="AM45" s="219"/>
      <c r="AN45" s="219"/>
      <c r="AO45" s="219"/>
      <c r="AP45" s="219"/>
      <c r="AQ45" s="219"/>
      <c r="AR45" s="219"/>
      <c r="AS45" s="219"/>
      <c r="AT45" s="218"/>
      <c r="AU45" s="218"/>
      <c r="AV45" s="216"/>
      <c r="AW45" s="216"/>
      <c r="AX45" s="216"/>
    </row>
    <row r="46" spans="1:50" s="220" customFormat="1" ht="16.5">
      <c r="A46" s="216"/>
      <c r="B46" s="217"/>
      <c r="C46" s="218"/>
      <c r="D46" s="218"/>
      <c r="E46" s="218"/>
      <c r="F46" s="218"/>
      <c r="G46" s="239"/>
      <c r="H46" s="219"/>
      <c r="I46" s="219"/>
      <c r="J46" s="219"/>
      <c r="K46" s="219"/>
      <c r="L46" s="219"/>
      <c r="M46" s="219"/>
      <c r="N46" s="219"/>
      <c r="O46" s="219"/>
      <c r="P46" s="219"/>
      <c r="Q46" s="219"/>
      <c r="R46" s="219"/>
      <c r="S46" s="219"/>
      <c r="T46" s="218"/>
      <c r="U46" s="219"/>
      <c r="V46" s="219"/>
      <c r="W46" s="219"/>
      <c r="X46" s="219"/>
      <c r="Y46" s="219"/>
      <c r="Z46" s="219"/>
      <c r="AA46" s="218"/>
      <c r="AB46" s="219"/>
      <c r="AC46" s="219"/>
      <c r="AD46" s="219"/>
      <c r="AE46" s="219"/>
      <c r="AF46" s="219"/>
      <c r="AG46" s="219"/>
      <c r="AH46" s="219"/>
      <c r="AI46" s="219"/>
      <c r="AJ46" s="218"/>
      <c r="AK46" s="218"/>
      <c r="AL46" s="219"/>
      <c r="AM46" s="219"/>
      <c r="AN46" s="219"/>
      <c r="AO46" s="219"/>
      <c r="AP46" s="219"/>
      <c r="AQ46" s="219"/>
      <c r="AR46" s="219"/>
      <c r="AS46" s="219"/>
      <c r="AT46" s="218"/>
      <c r="AU46" s="218"/>
      <c r="AV46" s="216"/>
      <c r="AW46" s="216"/>
      <c r="AX46" s="216"/>
    </row>
    <row r="47" spans="1:50" s="220" customFormat="1" ht="16.5">
      <c r="A47" s="216"/>
      <c r="B47" s="217"/>
      <c r="C47" s="218"/>
      <c r="D47" s="218"/>
      <c r="E47" s="218"/>
      <c r="F47" s="218"/>
      <c r="G47" s="239"/>
      <c r="H47" s="219"/>
      <c r="I47" s="219"/>
      <c r="J47" s="219"/>
      <c r="K47" s="219"/>
      <c r="L47" s="219"/>
      <c r="M47" s="219"/>
      <c r="N47" s="219"/>
      <c r="O47" s="219"/>
      <c r="P47" s="219"/>
      <c r="Q47" s="219"/>
      <c r="R47" s="219"/>
      <c r="S47" s="219"/>
      <c r="T47" s="218"/>
      <c r="U47" s="219"/>
      <c r="V47" s="219"/>
      <c r="W47" s="219"/>
      <c r="X47" s="219"/>
      <c r="Y47" s="219"/>
      <c r="Z47" s="219"/>
      <c r="AA47" s="218"/>
      <c r="AB47" s="219"/>
      <c r="AC47" s="219"/>
      <c r="AD47" s="219"/>
      <c r="AE47" s="219"/>
      <c r="AF47" s="219"/>
      <c r="AG47" s="219"/>
      <c r="AH47" s="219"/>
      <c r="AI47" s="219"/>
      <c r="AJ47" s="218"/>
      <c r="AK47" s="218"/>
      <c r="AL47" s="219"/>
      <c r="AM47" s="219"/>
      <c r="AN47" s="219"/>
      <c r="AO47" s="219"/>
      <c r="AP47" s="219"/>
      <c r="AQ47" s="219"/>
      <c r="AR47" s="219"/>
      <c r="AS47" s="219"/>
      <c r="AT47" s="218"/>
      <c r="AU47" s="218"/>
      <c r="AV47" s="216"/>
      <c r="AW47" s="216"/>
      <c r="AX47" s="216"/>
    </row>
    <row r="48" spans="1:50" s="220" customFormat="1" ht="16.5">
      <c r="A48" s="216"/>
      <c r="B48" s="217"/>
      <c r="C48" s="218"/>
      <c r="D48" s="218"/>
      <c r="E48" s="218"/>
      <c r="F48" s="218"/>
      <c r="G48" s="239"/>
      <c r="H48" s="219"/>
      <c r="I48" s="219"/>
      <c r="J48" s="219"/>
      <c r="K48" s="219"/>
      <c r="L48" s="219"/>
      <c r="M48" s="219"/>
      <c r="N48" s="219"/>
      <c r="O48" s="219"/>
      <c r="P48" s="219"/>
      <c r="Q48" s="219"/>
      <c r="R48" s="219"/>
      <c r="S48" s="219"/>
      <c r="T48" s="218"/>
      <c r="U48" s="219"/>
      <c r="V48" s="219"/>
      <c r="W48" s="219"/>
      <c r="X48" s="219"/>
      <c r="Y48" s="219"/>
      <c r="Z48" s="219"/>
      <c r="AA48" s="218"/>
      <c r="AB48" s="219"/>
      <c r="AC48" s="219"/>
      <c r="AD48" s="219"/>
      <c r="AE48" s="219"/>
      <c r="AF48" s="219"/>
      <c r="AG48" s="219"/>
      <c r="AH48" s="219"/>
      <c r="AI48" s="219"/>
      <c r="AJ48" s="218"/>
      <c r="AK48" s="218"/>
      <c r="AL48" s="219"/>
      <c r="AM48" s="219"/>
      <c r="AN48" s="219"/>
      <c r="AO48" s="219"/>
      <c r="AP48" s="219"/>
      <c r="AQ48" s="219"/>
      <c r="AR48" s="219"/>
      <c r="AS48" s="219"/>
      <c r="AT48" s="218"/>
      <c r="AU48" s="218"/>
      <c r="AV48" s="216"/>
      <c r="AW48" s="216"/>
      <c r="AX48" s="216"/>
    </row>
    <row r="49" spans="1:50" s="220" customFormat="1" ht="16.5">
      <c r="A49" s="216"/>
      <c r="B49" s="217"/>
      <c r="C49" s="218"/>
      <c r="D49" s="218"/>
      <c r="E49" s="218"/>
      <c r="F49" s="218"/>
      <c r="G49" s="239"/>
      <c r="H49" s="219"/>
      <c r="I49" s="219"/>
      <c r="J49" s="219"/>
      <c r="K49" s="219"/>
      <c r="L49" s="219"/>
      <c r="M49" s="219"/>
      <c r="N49" s="219"/>
      <c r="O49" s="219"/>
      <c r="P49" s="219"/>
      <c r="Q49" s="219"/>
      <c r="R49" s="219"/>
      <c r="S49" s="219"/>
      <c r="T49" s="218"/>
      <c r="U49" s="219"/>
      <c r="V49" s="219"/>
      <c r="W49" s="219"/>
      <c r="X49" s="219"/>
      <c r="Y49" s="219"/>
      <c r="Z49" s="219"/>
      <c r="AA49" s="218"/>
      <c r="AB49" s="219"/>
      <c r="AC49" s="219"/>
      <c r="AD49" s="219"/>
      <c r="AE49" s="219"/>
      <c r="AF49" s="219"/>
      <c r="AG49" s="219"/>
      <c r="AH49" s="219"/>
      <c r="AI49" s="219"/>
      <c r="AJ49" s="218"/>
      <c r="AK49" s="218"/>
      <c r="AL49" s="219"/>
      <c r="AM49" s="219"/>
      <c r="AN49" s="219"/>
      <c r="AO49" s="219"/>
      <c r="AP49" s="219"/>
      <c r="AQ49" s="219"/>
      <c r="AR49" s="219"/>
      <c r="AS49" s="219"/>
      <c r="AT49" s="218"/>
      <c r="AU49" s="218"/>
      <c r="AV49" s="216"/>
      <c r="AW49" s="216"/>
      <c r="AX49" s="216"/>
    </row>
    <row r="50" spans="1:50" s="220" customFormat="1" ht="16.5">
      <c r="A50" s="216"/>
      <c r="B50" s="217"/>
      <c r="C50" s="218"/>
      <c r="D50" s="218"/>
      <c r="E50" s="218"/>
      <c r="F50" s="218"/>
      <c r="G50" s="239"/>
      <c r="H50" s="219"/>
      <c r="I50" s="219"/>
      <c r="J50" s="219"/>
      <c r="K50" s="219"/>
      <c r="L50" s="219"/>
      <c r="M50" s="219"/>
      <c r="N50" s="219"/>
      <c r="O50" s="219"/>
      <c r="P50" s="219"/>
      <c r="Q50" s="219"/>
      <c r="R50" s="219"/>
      <c r="S50" s="219"/>
      <c r="T50" s="218"/>
      <c r="U50" s="219"/>
      <c r="V50" s="219"/>
      <c r="W50" s="219"/>
      <c r="X50" s="219"/>
      <c r="Y50" s="219"/>
      <c r="Z50" s="219"/>
      <c r="AA50" s="218"/>
      <c r="AB50" s="219"/>
      <c r="AC50" s="219"/>
      <c r="AD50" s="219"/>
      <c r="AE50" s="219"/>
      <c r="AF50" s="219"/>
      <c r="AG50" s="219"/>
      <c r="AH50" s="219"/>
      <c r="AI50" s="219"/>
      <c r="AJ50" s="218"/>
      <c r="AK50" s="218"/>
      <c r="AL50" s="219"/>
      <c r="AM50" s="219"/>
      <c r="AN50" s="219"/>
      <c r="AO50" s="219"/>
      <c r="AP50" s="219"/>
      <c r="AQ50" s="219"/>
      <c r="AR50" s="219"/>
      <c r="AS50" s="219"/>
      <c r="AT50" s="218"/>
      <c r="AU50" s="218"/>
      <c r="AV50" s="216"/>
      <c r="AW50" s="216"/>
      <c r="AX50" s="216"/>
    </row>
  </sheetData>
  <mergeCells count="51">
    <mergeCell ref="AT6:AT11"/>
    <mergeCell ref="AU6:AU11"/>
    <mergeCell ref="AV6:AV11"/>
    <mergeCell ref="K9:N9"/>
    <mergeCell ref="I10:I11"/>
    <mergeCell ref="J10:J11"/>
    <mergeCell ref="K10:K11"/>
    <mergeCell ref="L10:N10"/>
    <mergeCell ref="AH8:AI10"/>
    <mergeCell ref="AP8:AQ10"/>
    <mergeCell ref="AR8:AS10"/>
    <mergeCell ref="AL6:AM10"/>
    <mergeCell ref="AN6:AO10"/>
    <mergeCell ref="AP6:AS7"/>
    <mergeCell ref="G7:G11"/>
    <mergeCell ref="H7:N7"/>
    <mergeCell ref="H8:H11"/>
    <mergeCell ref="I8:N8"/>
    <mergeCell ref="AF8:AG10"/>
    <mergeCell ref="AL5:AU5"/>
    <mergeCell ref="AV5:AX5"/>
    <mergeCell ref="S6:T10"/>
    <mergeCell ref="U6:U11"/>
    <mergeCell ref="V6:W10"/>
    <mergeCell ref="X6:Y10"/>
    <mergeCell ref="Z6:Z11"/>
    <mergeCell ref="AA6:AA11"/>
    <mergeCell ref="AB6:AC10"/>
    <mergeCell ref="AD6:AE10"/>
    <mergeCell ref="AB5:AK5"/>
    <mergeCell ref="AF6:AI7"/>
    <mergeCell ref="AJ6:AJ11"/>
    <mergeCell ref="AK6:AK11"/>
    <mergeCell ref="AW6:AW11"/>
    <mergeCell ref="AX6:AX11"/>
    <mergeCell ref="A1:AX1"/>
    <mergeCell ref="A2:AX2"/>
    <mergeCell ref="A3:AX3"/>
    <mergeCell ref="A4:AX4"/>
    <mergeCell ref="A5:A11"/>
    <mergeCell ref="B5:B11"/>
    <mergeCell ref="C5:C11"/>
    <mergeCell ref="D5:D11"/>
    <mergeCell ref="E5:E11"/>
    <mergeCell ref="F5:F11"/>
    <mergeCell ref="G5:N6"/>
    <mergeCell ref="O5:O11"/>
    <mergeCell ref="P5:P11"/>
    <mergeCell ref="Q5:R10"/>
    <mergeCell ref="S5:AA5"/>
    <mergeCell ref="I9:J9"/>
  </mergeCells>
  <pageMargins left="0.25" right="0.25" top="0.25" bottom="0.75" header="0.05" footer="0.3"/>
  <pageSetup paperSize="9" scale="70" orientation="landscape" r:id="rId1"/>
  <headerFooter>
    <oddFooter>&amp;CPLIV-&amp;P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Cảnh báo" error="Bạn phải nhập đúng định dạng trạng thái dự án!">
          <x14:formula1>
            <xm:f>[12]Sheet1!#REF!</xm:f>
          </x14:formula1>
          <xm:sqref>AU1:AU11 AK1:AK11 AK13:AK1048576 AU13:AU1048576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3"/>
  <sheetViews>
    <sheetView workbookViewId="0">
      <selection activeCell="AB12" sqref="AB12"/>
    </sheetView>
  </sheetViews>
  <sheetFormatPr defaultColWidth="9.140625" defaultRowHeight="18.75"/>
  <cols>
    <col min="1" max="1" width="3.7109375" style="87" customWidth="1"/>
    <col min="2" max="2" width="40.5703125" style="88" customWidth="1"/>
    <col min="3" max="3" width="7.28515625" style="89" hidden="1" customWidth="1"/>
    <col min="4" max="4" width="7.85546875" style="89" hidden="1" customWidth="1"/>
    <col min="5" max="5" width="11.140625" style="90" hidden="1" customWidth="1"/>
    <col min="6" max="6" width="9.5703125" style="91" hidden="1" customWidth="1"/>
    <col min="7" max="7" width="9" style="91" hidden="1" customWidth="1"/>
    <col min="8" max="8" width="8" style="91" hidden="1" customWidth="1"/>
    <col min="9" max="9" width="9.28515625" style="91" hidden="1" customWidth="1"/>
    <col min="10" max="10" width="9" style="91" hidden="1" customWidth="1"/>
    <col min="11" max="11" width="8.140625" style="91" hidden="1" customWidth="1"/>
    <col min="12" max="12" width="8.140625" style="85" hidden="1" customWidth="1"/>
    <col min="13" max="13" width="8.7109375" style="85" hidden="1" customWidth="1"/>
    <col min="14" max="14" width="9" style="85" hidden="1" customWidth="1"/>
    <col min="15" max="15" width="9.140625" style="85" hidden="1" customWidth="1"/>
    <col min="16" max="16" width="8.7109375" style="85" customWidth="1"/>
    <col min="17" max="17" width="9.85546875" style="85" customWidth="1"/>
    <col min="18" max="18" width="7.7109375" style="85" hidden="1" customWidth="1"/>
    <col min="19" max="19" width="8.85546875" style="85" hidden="1" customWidth="1"/>
    <col min="20" max="20" width="7.42578125" style="85" hidden="1" customWidth="1"/>
    <col min="21" max="21" width="8.7109375" style="85" customWidth="1"/>
    <col min="22" max="22" width="7.140625" style="92" customWidth="1"/>
    <col min="23" max="23" width="8.28515625" style="92" customWidth="1"/>
    <col min="24" max="24" width="11.140625" style="94" customWidth="1"/>
    <col min="25" max="25" width="12.85546875" style="85" customWidth="1"/>
    <col min="26" max="26" width="10" style="85" customWidth="1"/>
    <col min="27" max="29" width="9.140625" style="85"/>
    <col min="30" max="30" width="9.5703125" style="85" bestFit="1" customWidth="1"/>
    <col min="31" max="16384" width="9.140625" style="85"/>
  </cols>
  <sheetData>
    <row r="1" spans="1:30" s="21" customFormat="1" ht="18" customHeight="1">
      <c r="A1" s="807" t="s">
        <v>45</v>
      </c>
      <c r="B1" s="807"/>
      <c r="C1" s="807"/>
      <c r="D1" s="807"/>
      <c r="E1" s="807"/>
      <c r="F1" s="807"/>
      <c r="G1" s="807"/>
      <c r="H1" s="807"/>
      <c r="I1" s="807"/>
      <c r="J1" s="807"/>
      <c r="K1" s="807"/>
      <c r="L1" s="807"/>
      <c r="M1" s="807"/>
      <c r="N1" s="807"/>
      <c r="O1" s="807"/>
      <c r="P1" s="807"/>
      <c r="Q1" s="807"/>
      <c r="R1" s="807"/>
      <c r="S1" s="807"/>
      <c r="T1" s="807"/>
      <c r="U1" s="807"/>
      <c r="V1" s="807"/>
      <c r="W1" s="807"/>
      <c r="X1" s="807"/>
    </row>
    <row r="2" spans="1:30" s="21" customFormat="1" ht="30" customHeight="1">
      <c r="A2" s="771" t="s">
        <v>498</v>
      </c>
      <c r="B2" s="771"/>
      <c r="C2" s="771"/>
      <c r="D2" s="771"/>
      <c r="E2" s="771"/>
      <c r="F2" s="771"/>
      <c r="G2" s="771"/>
      <c r="H2" s="771"/>
      <c r="I2" s="771"/>
      <c r="J2" s="771"/>
      <c r="K2" s="771"/>
      <c r="L2" s="771"/>
      <c r="M2" s="771"/>
      <c r="N2" s="771"/>
      <c r="O2" s="771"/>
      <c r="P2" s="771"/>
      <c r="Q2" s="771"/>
      <c r="R2" s="771"/>
      <c r="S2" s="771"/>
      <c r="T2" s="771"/>
      <c r="U2" s="771"/>
      <c r="V2" s="771"/>
      <c r="W2" s="771"/>
      <c r="X2" s="771"/>
    </row>
    <row r="3" spans="1:30" s="21" customFormat="1" ht="15.75">
      <c r="A3" s="772" t="str">
        <f>'B 1'!A3:J3</f>
        <v>TỔNG HỢP KẾ HOẠCH ĐẦU TƯ CÔNG NĂM 2022 NGUỒN VỐN NGÂN SÁCH TRUNG ƯƠNG</v>
      </c>
      <c r="B3" s="772"/>
      <c r="C3" s="772"/>
      <c r="D3" s="772"/>
      <c r="E3" s="772"/>
      <c r="F3" s="772"/>
      <c r="G3" s="772"/>
      <c r="H3" s="772"/>
      <c r="I3" s="772"/>
      <c r="J3" s="772"/>
      <c r="K3" s="772"/>
      <c r="L3" s="772"/>
      <c r="M3" s="772"/>
      <c r="N3" s="772"/>
      <c r="O3" s="772"/>
      <c r="P3" s="772"/>
      <c r="Q3" s="772"/>
      <c r="R3" s="772"/>
      <c r="S3" s="772"/>
      <c r="T3" s="772"/>
      <c r="U3" s="772"/>
      <c r="V3" s="772"/>
      <c r="W3" s="772"/>
      <c r="X3" s="772"/>
    </row>
    <row r="4" spans="1:30" s="21" customFormat="1" ht="12">
      <c r="A4" s="773" t="s">
        <v>1</v>
      </c>
      <c r="B4" s="773"/>
      <c r="C4" s="773"/>
      <c r="D4" s="773"/>
      <c r="E4" s="773"/>
      <c r="F4" s="773"/>
      <c r="G4" s="773"/>
      <c r="H4" s="773"/>
      <c r="I4" s="773"/>
      <c r="J4" s="773"/>
      <c r="K4" s="773"/>
      <c r="L4" s="773"/>
      <c r="M4" s="773"/>
      <c r="N4" s="773"/>
      <c r="O4" s="773"/>
      <c r="P4" s="773"/>
      <c r="Q4" s="773"/>
      <c r="R4" s="773"/>
      <c r="S4" s="773"/>
      <c r="T4" s="773"/>
      <c r="U4" s="773"/>
      <c r="V4" s="773"/>
      <c r="W4" s="773"/>
      <c r="X4" s="773"/>
    </row>
    <row r="5" spans="1:30" s="21" customFormat="1" ht="12">
      <c r="A5" s="774" t="s">
        <v>74</v>
      </c>
      <c r="B5" s="775" t="s">
        <v>3</v>
      </c>
      <c r="C5" s="774" t="s">
        <v>4</v>
      </c>
      <c r="D5" s="774" t="s">
        <v>5</v>
      </c>
      <c r="E5" s="774" t="s">
        <v>75</v>
      </c>
      <c r="F5" s="774"/>
      <c r="G5" s="774"/>
      <c r="H5" s="789" t="s">
        <v>76</v>
      </c>
      <c r="I5" s="789" t="s">
        <v>48</v>
      </c>
      <c r="J5" s="789" t="s">
        <v>49</v>
      </c>
      <c r="K5" s="789" t="s">
        <v>50</v>
      </c>
      <c r="L5" s="789" t="s">
        <v>51</v>
      </c>
      <c r="M5" s="789" t="s">
        <v>52</v>
      </c>
      <c r="N5" s="789" t="s">
        <v>53</v>
      </c>
      <c r="O5" s="789" t="s">
        <v>54</v>
      </c>
      <c r="P5" s="789" t="s">
        <v>577</v>
      </c>
      <c r="Q5" s="789" t="s">
        <v>7</v>
      </c>
      <c r="R5" s="793" t="s">
        <v>77</v>
      </c>
      <c r="S5" s="793"/>
      <c r="T5" s="793"/>
      <c r="U5" s="793" t="s">
        <v>78</v>
      </c>
      <c r="V5" s="793"/>
      <c r="W5" s="793"/>
      <c r="X5" s="789" t="s">
        <v>7</v>
      </c>
    </row>
    <row r="6" spans="1:30" s="21" customFormat="1" ht="12">
      <c r="A6" s="774"/>
      <c r="B6" s="775"/>
      <c r="C6" s="774"/>
      <c r="D6" s="774"/>
      <c r="E6" s="774"/>
      <c r="F6" s="774"/>
      <c r="G6" s="774"/>
      <c r="H6" s="790"/>
      <c r="I6" s="790"/>
      <c r="J6" s="790"/>
      <c r="K6" s="790"/>
      <c r="L6" s="790"/>
      <c r="M6" s="790"/>
      <c r="N6" s="790"/>
      <c r="O6" s="790"/>
      <c r="P6" s="790"/>
      <c r="Q6" s="790"/>
      <c r="R6" s="793"/>
      <c r="S6" s="793"/>
      <c r="T6" s="793"/>
      <c r="U6" s="793"/>
      <c r="V6" s="793"/>
      <c r="W6" s="793"/>
      <c r="X6" s="790"/>
    </row>
    <row r="7" spans="1:30" s="21" customFormat="1" ht="12.75">
      <c r="A7" s="774"/>
      <c r="B7" s="775"/>
      <c r="C7" s="774"/>
      <c r="D7" s="774"/>
      <c r="E7" s="774" t="s">
        <v>79</v>
      </c>
      <c r="F7" s="777" t="s">
        <v>9</v>
      </c>
      <c r="G7" s="777"/>
      <c r="H7" s="790"/>
      <c r="I7" s="790"/>
      <c r="J7" s="790"/>
      <c r="K7" s="790"/>
      <c r="L7" s="790" t="s">
        <v>12</v>
      </c>
      <c r="M7" s="790"/>
      <c r="N7" s="790"/>
      <c r="O7" s="790"/>
      <c r="P7" s="790"/>
      <c r="Q7" s="790"/>
      <c r="R7" s="778" t="s">
        <v>12</v>
      </c>
      <c r="S7" s="778"/>
      <c r="T7" s="778"/>
      <c r="U7" s="778" t="s">
        <v>12</v>
      </c>
      <c r="V7" s="778"/>
      <c r="W7" s="778"/>
      <c r="X7" s="790"/>
    </row>
    <row r="8" spans="1:30" s="21" customFormat="1" ht="12">
      <c r="A8" s="774"/>
      <c r="B8" s="775"/>
      <c r="C8" s="774"/>
      <c r="D8" s="774"/>
      <c r="E8" s="774"/>
      <c r="F8" s="774" t="s">
        <v>11</v>
      </c>
      <c r="G8" s="774" t="s">
        <v>80</v>
      </c>
      <c r="H8" s="790"/>
      <c r="I8" s="790"/>
      <c r="J8" s="790"/>
      <c r="K8" s="790"/>
      <c r="L8" s="790" t="s">
        <v>81</v>
      </c>
      <c r="M8" s="790"/>
      <c r="N8" s="790"/>
      <c r="O8" s="790"/>
      <c r="P8" s="790"/>
      <c r="Q8" s="790"/>
      <c r="R8" s="779" t="s">
        <v>81</v>
      </c>
      <c r="S8" s="778" t="s">
        <v>82</v>
      </c>
      <c r="T8" s="778"/>
      <c r="U8" s="779" t="s">
        <v>81</v>
      </c>
      <c r="V8" s="872" t="s">
        <v>82</v>
      </c>
      <c r="W8" s="872"/>
      <c r="X8" s="790"/>
    </row>
    <row r="9" spans="1:30" s="21" customFormat="1" ht="12">
      <c r="A9" s="774"/>
      <c r="B9" s="775"/>
      <c r="C9" s="774"/>
      <c r="D9" s="774"/>
      <c r="E9" s="774"/>
      <c r="F9" s="774"/>
      <c r="G9" s="774"/>
      <c r="H9" s="790"/>
      <c r="I9" s="790"/>
      <c r="J9" s="790"/>
      <c r="K9" s="790"/>
      <c r="L9" s="790"/>
      <c r="M9" s="790"/>
      <c r="N9" s="790"/>
      <c r="O9" s="790"/>
      <c r="P9" s="790"/>
      <c r="Q9" s="790"/>
      <c r="R9" s="779"/>
      <c r="S9" s="794" t="s">
        <v>83</v>
      </c>
      <c r="T9" s="795" t="s">
        <v>84</v>
      </c>
      <c r="U9" s="779"/>
      <c r="V9" s="794" t="s">
        <v>83</v>
      </c>
      <c r="W9" s="795" t="s">
        <v>84</v>
      </c>
      <c r="X9" s="790"/>
    </row>
    <row r="10" spans="1:30" s="21" customFormat="1" ht="117.75" customHeight="1">
      <c r="A10" s="774"/>
      <c r="B10" s="775"/>
      <c r="C10" s="774"/>
      <c r="D10" s="774"/>
      <c r="E10" s="774"/>
      <c r="F10" s="774"/>
      <c r="G10" s="774"/>
      <c r="H10" s="791"/>
      <c r="I10" s="791"/>
      <c r="J10" s="791"/>
      <c r="K10" s="791"/>
      <c r="L10" s="791"/>
      <c r="M10" s="791"/>
      <c r="N10" s="791"/>
      <c r="O10" s="791"/>
      <c r="P10" s="791"/>
      <c r="Q10" s="791"/>
      <c r="R10" s="779"/>
      <c r="S10" s="794"/>
      <c r="T10" s="795"/>
      <c r="U10" s="779"/>
      <c r="V10" s="794"/>
      <c r="W10" s="795"/>
      <c r="X10" s="791"/>
    </row>
    <row r="11" spans="1:30" s="180" customFormat="1" ht="16.5"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17</v>
      </c>
      <c r="S11" s="23">
        <v>18</v>
      </c>
      <c r="T11" s="23">
        <v>19</v>
      </c>
      <c r="U11" s="23">
        <v>20</v>
      </c>
      <c r="V11" s="23">
        <v>21</v>
      </c>
      <c r="W11" s="23">
        <v>22</v>
      </c>
      <c r="X11" s="23">
        <v>23</v>
      </c>
    </row>
    <row r="12" spans="1:30" s="21" customFormat="1">
      <c r="A12" s="24"/>
      <c r="B12" s="24" t="s">
        <v>13</v>
      </c>
      <c r="C12" s="25"/>
      <c r="D12" s="25"/>
      <c r="E12" s="26"/>
      <c r="F12" s="27">
        <f t="shared" ref="F12:P12" si="0">F13+F77+F87+F89+F85</f>
        <v>5827273.4720000001</v>
      </c>
      <c r="G12" s="27">
        <f t="shared" si="0"/>
        <v>4340877.6349999998</v>
      </c>
      <c r="H12" s="27">
        <f t="shared" si="0"/>
        <v>346308</v>
      </c>
      <c r="I12" s="27">
        <f t="shared" si="0"/>
        <v>2322546</v>
      </c>
      <c r="J12" s="27">
        <f t="shared" si="0"/>
        <v>1572157</v>
      </c>
      <c r="K12" s="27">
        <f t="shared" si="0"/>
        <v>253082</v>
      </c>
      <c r="L12" s="27">
        <f t="shared" si="0"/>
        <v>515307</v>
      </c>
      <c r="M12" s="27">
        <f t="shared" si="0"/>
        <v>1376221.6349999998</v>
      </c>
      <c r="N12" s="27">
        <f t="shared" si="0"/>
        <v>2458678.6349999998</v>
      </c>
      <c r="O12" s="27">
        <f t="shared" si="0"/>
        <v>1510645.1629999999</v>
      </c>
      <c r="P12" s="27">
        <f t="shared" si="0"/>
        <v>1502023.1629999999</v>
      </c>
      <c r="Q12" s="27">
        <f t="shared" ref="Q12:W12" si="1">Q13+Q77+Q87+Q89</f>
        <v>0</v>
      </c>
      <c r="R12" s="27">
        <f t="shared" si="1"/>
        <v>598204</v>
      </c>
      <c r="S12" s="27">
        <f t="shared" si="1"/>
        <v>0</v>
      </c>
      <c r="T12" s="27">
        <f t="shared" si="1"/>
        <v>0</v>
      </c>
      <c r="U12" s="27">
        <f t="shared" si="1"/>
        <v>1882777.0060000001</v>
      </c>
      <c r="V12" s="27">
        <f t="shared" si="1"/>
        <v>80705.649999999994</v>
      </c>
      <c r="W12" s="27">
        <f t="shared" si="1"/>
        <v>0</v>
      </c>
      <c r="X12" s="28"/>
      <c r="Y12" s="268">
        <f>Y13+Y77+Y87+Y89+Y85</f>
        <v>-380753.84300000011</v>
      </c>
      <c r="Z12" s="268">
        <f>Z13+Z77+Z87+Z89+Z85</f>
        <v>1802071.3560000001</v>
      </c>
      <c r="AA12" s="268">
        <f>AA13+AA77+AA87+AA89+AA85</f>
        <v>8622</v>
      </c>
      <c r="AB12" s="268">
        <f>AB13+AB77+AB87+AB89+AB85</f>
        <v>-300048.19300000009</v>
      </c>
      <c r="AC12" s="27">
        <f t="shared" ref="AC12" si="2">AC13+AC77+AC87+AC89+AC85</f>
        <v>0</v>
      </c>
      <c r="AD12" s="22">
        <f>AB12-P12</f>
        <v>-1802071.3560000001</v>
      </c>
    </row>
    <row r="13" spans="1:30" s="33" customFormat="1" ht="12.75">
      <c r="A13" s="29" t="s">
        <v>56</v>
      </c>
      <c r="B13" s="30" t="s">
        <v>57</v>
      </c>
      <c r="C13" s="31"/>
      <c r="D13" s="188"/>
      <c r="E13" s="31"/>
      <c r="F13" s="32">
        <f t="shared" ref="F13:W13" si="3">F14+F26+F42+F45+F48+F54+F58+F61+F64+F68+F75</f>
        <v>3973346.4720000001</v>
      </c>
      <c r="G13" s="32">
        <f t="shared" si="3"/>
        <v>3288877.6349999998</v>
      </c>
      <c r="H13" s="32">
        <f t="shared" si="3"/>
        <v>346308</v>
      </c>
      <c r="I13" s="32">
        <f t="shared" si="3"/>
        <v>1376546</v>
      </c>
      <c r="J13" s="32">
        <f t="shared" si="3"/>
        <v>778191</v>
      </c>
      <c r="K13" s="32">
        <f t="shared" si="3"/>
        <v>207646</v>
      </c>
      <c r="L13" s="32">
        <f t="shared" si="3"/>
        <v>390709</v>
      </c>
      <c r="M13" s="32">
        <f t="shared" si="3"/>
        <v>1288221.6349999998</v>
      </c>
      <c r="N13" s="32">
        <f t="shared" si="3"/>
        <v>1483930.6349999998</v>
      </c>
      <c r="O13" s="32">
        <f t="shared" si="3"/>
        <v>1342533.1629999999</v>
      </c>
      <c r="P13" s="32">
        <f t="shared" si="3"/>
        <v>1342533.1629999999</v>
      </c>
      <c r="Q13" s="32">
        <f t="shared" si="3"/>
        <v>0</v>
      </c>
      <c r="R13" s="32">
        <f t="shared" si="3"/>
        <v>598204</v>
      </c>
      <c r="S13" s="32">
        <f t="shared" si="3"/>
        <v>0</v>
      </c>
      <c r="T13" s="32">
        <f t="shared" si="3"/>
        <v>0</v>
      </c>
      <c r="U13" s="32">
        <f t="shared" si="3"/>
        <v>994029.00600000005</v>
      </c>
      <c r="V13" s="32">
        <f t="shared" si="3"/>
        <v>80549.649999999994</v>
      </c>
      <c r="W13" s="32">
        <f t="shared" si="3"/>
        <v>0</v>
      </c>
      <c r="X13" s="31"/>
      <c r="Y13" s="268">
        <f t="shared" ref="Y13:Y76" si="4">P13-U13</f>
        <v>348504.15699999989</v>
      </c>
      <c r="Z13" s="268">
        <f t="shared" ref="Z13:Z76" si="5">U13-V13</f>
        <v>913479.35600000003</v>
      </c>
      <c r="AA13" s="268">
        <f t="shared" ref="AA13:AA76" si="6">O13-P13</f>
        <v>0</v>
      </c>
      <c r="AB13" s="268">
        <f t="shared" ref="AB13:AB76" si="7">P13-Z13</f>
        <v>429053.80699999991</v>
      </c>
    </row>
    <row r="14" spans="1:30" s="38" customFormat="1" ht="16.5" customHeight="1">
      <c r="A14" s="34" t="s">
        <v>58</v>
      </c>
      <c r="B14" s="35" t="s">
        <v>85</v>
      </c>
      <c r="C14" s="24"/>
      <c r="D14" s="189"/>
      <c r="E14" s="36"/>
      <c r="F14" s="37">
        <f>F15+F18+F24</f>
        <v>1568818</v>
      </c>
      <c r="G14" s="37">
        <f t="shared" ref="G14:X14" si="8">G15+G18+G24</f>
        <v>1346701.6629999999</v>
      </c>
      <c r="H14" s="37">
        <f t="shared" si="8"/>
        <v>158671</v>
      </c>
      <c r="I14" s="37">
        <f t="shared" si="8"/>
        <v>368368</v>
      </c>
      <c r="J14" s="37">
        <f t="shared" si="8"/>
        <v>269081</v>
      </c>
      <c r="K14" s="37">
        <f t="shared" si="8"/>
        <v>39850</v>
      </c>
      <c r="L14" s="37">
        <f t="shared" si="8"/>
        <v>59437</v>
      </c>
      <c r="M14" s="37">
        <f t="shared" si="8"/>
        <v>594662.66299999994</v>
      </c>
      <c r="N14" s="37">
        <f t="shared" si="8"/>
        <v>654099.66299999994</v>
      </c>
      <c r="O14" s="37">
        <f t="shared" si="8"/>
        <v>641887.66299999994</v>
      </c>
      <c r="P14" s="37">
        <f t="shared" si="8"/>
        <v>641887.66299999994</v>
      </c>
      <c r="Q14" s="37">
        <f t="shared" si="8"/>
        <v>0</v>
      </c>
      <c r="R14" s="37">
        <f t="shared" si="8"/>
        <v>577305</v>
      </c>
      <c r="S14" s="37">
        <f t="shared" si="8"/>
        <v>0</v>
      </c>
      <c r="T14" s="37">
        <f t="shared" si="8"/>
        <v>0</v>
      </c>
      <c r="U14" s="37">
        <f t="shared" si="8"/>
        <v>636742</v>
      </c>
      <c r="V14" s="37">
        <f t="shared" si="8"/>
        <v>0</v>
      </c>
      <c r="W14" s="37">
        <f t="shared" si="8"/>
        <v>0</v>
      </c>
      <c r="X14" s="37">
        <f t="shared" si="8"/>
        <v>0</v>
      </c>
      <c r="Y14" s="268">
        <f t="shared" si="4"/>
        <v>5145.6629999999423</v>
      </c>
      <c r="Z14" s="268">
        <f t="shared" si="5"/>
        <v>636742</v>
      </c>
      <c r="AA14" s="268">
        <f t="shared" si="6"/>
        <v>0</v>
      </c>
      <c r="AB14" s="268">
        <f t="shared" si="7"/>
        <v>5145.6629999999423</v>
      </c>
    </row>
    <row r="15" spans="1:30" s="44" customFormat="1" ht="24">
      <c r="A15" s="40"/>
      <c r="B15" s="41" t="s">
        <v>87</v>
      </c>
      <c r="C15" s="42"/>
      <c r="D15" s="190"/>
      <c r="E15" s="43"/>
      <c r="F15" s="39">
        <f>SUM(F16:F17)</f>
        <v>378663</v>
      </c>
      <c r="G15" s="39">
        <f t="shared" ref="G15:W15" si="9">SUM(G16:G17)</f>
        <v>256358.663</v>
      </c>
      <c r="H15" s="39">
        <f t="shared" si="9"/>
        <v>158671</v>
      </c>
      <c r="I15" s="39">
        <f t="shared" si="9"/>
        <v>95458</v>
      </c>
      <c r="J15" s="39">
        <f t="shared" si="9"/>
        <v>75204</v>
      </c>
      <c r="K15" s="39">
        <f t="shared" si="9"/>
        <v>13400</v>
      </c>
      <c r="L15" s="39">
        <f t="shared" si="9"/>
        <v>6854</v>
      </c>
      <c r="M15" s="39">
        <f t="shared" si="9"/>
        <v>2229.6630000000005</v>
      </c>
      <c r="N15" s="39">
        <f t="shared" si="9"/>
        <v>9083.6630000000005</v>
      </c>
      <c r="O15" s="39">
        <f t="shared" si="9"/>
        <v>9083.6630000000005</v>
      </c>
      <c r="P15" s="39">
        <f t="shared" si="9"/>
        <v>9083.6630000000005</v>
      </c>
      <c r="Q15" s="39">
        <f t="shared" si="9"/>
        <v>0</v>
      </c>
      <c r="R15" s="39">
        <f t="shared" si="9"/>
        <v>0</v>
      </c>
      <c r="S15" s="39">
        <f t="shared" si="9"/>
        <v>0</v>
      </c>
      <c r="T15" s="39">
        <f t="shared" si="9"/>
        <v>0</v>
      </c>
      <c r="U15" s="39">
        <f t="shared" si="9"/>
        <v>6854</v>
      </c>
      <c r="V15" s="39">
        <f t="shared" si="9"/>
        <v>0</v>
      </c>
      <c r="W15" s="39">
        <f t="shared" si="9"/>
        <v>0</v>
      </c>
      <c r="X15" s="45"/>
      <c r="Y15" s="268">
        <f t="shared" si="4"/>
        <v>2229.6630000000005</v>
      </c>
      <c r="Z15" s="268">
        <f t="shared" si="5"/>
        <v>6854</v>
      </c>
      <c r="AA15" s="268">
        <f t="shared" si="6"/>
        <v>0</v>
      </c>
      <c r="AB15" s="268">
        <f t="shared" si="7"/>
        <v>2229.6630000000005</v>
      </c>
    </row>
    <row r="16" spans="1:30" s="21" customFormat="1" ht="36" customHeight="1">
      <c r="A16" s="25">
        <v>1</v>
      </c>
      <c r="B16" s="46" t="s">
        <v>88</v>
      </c>
      <c r="C16" s="47" t="s">
        <v>89</v>
      </c>
      <c r="D16" s="47" t="s">
        <v>90</v>
      </c>
      <c r="E16" s="48" t="s">
        <v>91</v>
      </c>
      <c r="F16" s="49">
        <v>33320</v>
      </c>
      <c r="G16" s="49">
        <v>33320</v>
      </c>
      <c r="H16" s="49">
        <v>24000</v>
      </c>
      <c r="I16" s="49">
        <v>9320</v>
      </c>
      <c r="J16" s="49">
        <v>7204</v>
      </c>
      <c r="K16" s="49"/>
      <c r="L16" s="50">
        <f>I16-J16-K16</f>
        <v>2116</v>
      </c>
      <c r="M16" s="50">
        <f>G16-H16-I16</f>
        <v>0</v>
      </c>
      <c r="N16" s="50">
        <f>F16-H16-J16-K16</f>
        <v>2116</v>
      </c>
      <c r="O16" s="50">
        <v>2116</v>
      </c>
      <c r="P16" s="50">
        <f>O16</f>
        <v>2116</v>
      </c>
      <c r="Q16" s="50"/>
      <c r="R16" s="50">
        <v>0</v>
      </c>
      <c r="S16" s="50">
        <v>0</v>
      </c>
      <c r="T16" s="50">
        <v>0</v>
      </c>
      <c r="U16" s="50">
        <v>2116</v>
      </c>
      <c r="V16" s="51">
        <v>0</v>
      </c>
      <c r="W16" s="51">
        <v>0</v>
      </c>
      <c r="X16" s="52"/>
      <c r="Y16" s="268">
        <f t="shared" si="4"/>
        <v>0</v>
      </c>
      <c r="Z16" s="268">
        <f t="shared" si="5"/>
        <v>2116</v>
      </c>
      <c r="AA16" s="268">
        <f t="shared" si="6"/>
        <v>0</v>
      </c>
      <c r="AB16" s="268">
        <f t="shared" si="7"/>
        <v>0</v>
      </c>
    </row>
    <row r="17" spans="1:28" s="21" customFormat="1" ht="101.25">
      <c r="A17" s="25">
        <v>2</v>
      </c>
      <c r="B17" s="46" t="s">
        <v>92</v>
      </c>
      <c r="C17" s="47" t="s">
        <v>93</v>
      </c>
      <c r="D17" s="47" t="s">
        <v>94</v>
      </c>
      <c r="E17" s="48" t="s">
        <v>499</v>
      </c>
      <c r="F17" s="49">
        <v>345343</v>
      </c>
      <c r="G17" s="49">
        <v>223038.663</v>
      </c>
      <c r="H17" s="49">
        <v>134671</v>
      </c>
      <c r="I17" s="49">
        <v>86138</v>
      </c>
      <c r="J17" s="49">
        <v>68000</v>
      </c>
      <c r="K17" s="49">
        <v>13400</v>
      </c>
      <c r="L17" s="50">
        <f>I17-J17-K17</f>
        <v>4738</v>
      </c>
      <c r="M17" s="50">
        <f>G17-H17-I17</f>
        <v>2229.6630000000005</v>
      </c>
      <c r="N17" s="50">
        <f>L17+M17</f>
        <v>6967.6630000000005</v>
      </c>
      <c r="O17" s="50">
        <f>N17</f>
        <v>6967.6630000000005</v>
      </c>
      <c r="P17" s="50">
        <f>O17</f>
        <v>6967.6630000000005</v>
      </c>
      <c r="Q17" s="50"/>
      <c r="R17" s="50"/>
      <c r="S17" s="50">
        <v>0</v>
      </c>
      <c r="T17" s="50">
        <v>0</v>
      </c>
      <c r="U17" s="50">
        <v>4738</v>
      </c>
      <c r="V17" s="51">
        <v>0</v>
      </c>
      <c r="W17" s="51">
        <v>0</v>
      </c>
      <c r="X17" s="52"/>
      <c r="Y17" s="268">
        <f t="shared" si="4"/>
        <v>2229.6630000000005</v>
      </c>
      <c r="Z17" s="268">
        <f t="shared" si="5"/>
        <v>4738</v>
      </c>
      <c r="AA17" s="268">
        <f t="shared" si="6"/>
        <v>0</v>
      </c>
      <c r="AB17" s="267">
        <f t="shared" si="7"/>
        <v>2229.6630000000005</v>
      </c>
    </row>
    <row r="18" spans="1:28" s="44" customFormat="1" ht="24">
      <c r="A18" s="40"/>
      <c r="B18" s="41" t="s">
        <v>95</v>
      </c>
      <c r="C18" s="42"/>
      <c r="D18" s="190"/>
      <c r="E18" s="43"/>
      <c r="F18" s="39">
        <f>SUM(F19:F23)</f>
        <v>192038</v>
      </c>
      <c r="G18" s="39">
        <f t="shared" ref="G18:W18" si="10">SUM(G19:G23)</f>
        <v>192038</v>
      </c>
      <c r="H18" s="39">
        <f t="shared" si="10"/>
        <v>0</v>
      </c>
      <c r="I18" s="39">
        <f t="shared" si="10"/>
        <v>172910</v>
      </c>
      <c r="J18" s="39">
        <f t="shared" si="10"/>
        <v>136877</v>
      </c>
      <c r="K18" s="39">
        <f t="shared" si="10"/>
        <v>26450</v>
      </c>
      <c r="L18" s="39">
        <f t="shared" si="10"/>
        <v>9583</v>
      </c>
      <c r="M18" s="39">
        <f t="shared" si="10"/>
        <v>19128</v>
      </c>
      <c r="N18" s="39">
        <f t="shared" si="10"/>
        <v>28711</v>
      </c>
      <c r="O18" s="39">
        <f t="shared" si="10"/>
        <v>16499</v>
      </c>
      <c r="P18" s="39">
        <f t="shared" si="10"/>
        <v>16499</v>
      </c>
      <c r="Q18" s="39">
        <f t="shared" si="10"/>
        <v>0</v>
      </c>
      <c r="R18" s="39">
        <f t="shared" si="10"/>
        <v>4000</v>
      </c>
      <c r="S18" s="39">
        <f t="shared" si="10"/>
        <v>0</v>
      </c>
      <c r="T18" s="39">
        <f t="shared" si="10"/>
        <v>0</v>
      </c>
      <c r="U18" s="39">
        <f t="shared" si="10"/>
        <v>13583</v>
      </c>
      <c r="V18" s="39">
        <f t="shared" si="10"/>
        <v>0</v>
      </c>
      <c r="W18" s="39">
        <f t="shared" si="10"/>
        <v>0</v>
      </c>
      <c r="X18" s="52"/>
      <c r="Y18" s="268">
        <f t="shared" si="4"/>
        <v>2916</v>
      </c>
      <c r="Z18" s="268">
        <f t="shared" si="5"/>
        <v>13583</v>
      </c>
      <c r="AA18" s="268">
        <f t="shared" si="6"/>
        <v>0</v>
      </c>
      <c r="AB18" s="268">
        <f t="shared" si="7"/>
        <v>2916</v>
      </c>
    </row>
    <row r="19" spans="1:28" s="21" customFormat="1" ht="33.75">
      <c r="A19" s="25" t="s">
        <v>96</v>
      </c>
      <c r="B19" s="46" t="s">
        <v>97</v>
      </c>
      <c r="C19" s="47" t="s">
        <v>98</v>
      </c>
      <c r="D19" s="47" t="s">
        <v>60</v>
      </c>
      <c r="E19" s="48" t="s">
        <v>503</v>
      </c>
      <c r="F19" s="49">
        <v>56000</v>
      </c>
      <c r="G19" s="49">
        <v>56000</v>
      </c>
      <c r="H19" s="49">
        <v>0</v>
      </c>
      <c r="I19" s="49">
        <v>50400</v>
      </c>
      <c r="J19" s="49">
        <v>27800</v>
      </c>
      <c r="K19" s="49">
        <v>16500</v>
      </c>
      <c r="L19" s="50">
        <f>I19-J19-K19</f>
        <v>6100</v>
      </c>
      <c r="M19" s="50">
        <f>G19-H19-I19</f>
        <v>5600</v>
      </c>
      <c r="N19" s="50">
        <f>L19+M19</f>
        <v>11700</v>
      </c>
      <c r="O19" s="50">
        <f>P19</f>
        <v>6100</v>
      </c>
      <c r="P19" s="50">
        <f>L19</f>
        <v>6100</v>
      </c>
      <c r="Q19" s="50"/>
      <c r="R19" s="49"/>
      <c r="S19" s="49">
        <v>0</v>
      </c>
      <c r="T19" s="49">
        <v>0</v>
      </c>
      <c r="U19" s="49">
        <v>6100</v>
      </c>
      <c r="V19" s="53">
        <v>0</v>
      </c>
      <c r="W19" s="53">
        <v>0</v>
      </c>
      <c r="X19" s="52"/>
      <c r="Y19" s="268">
        <f t="shared" si="4"/>
        <v>0</v>
      </c>
      <c r="Z19" s="268">
        <f t="shared" si="5"/>
        <v>6100</v>
      </c>
      <c r="AA19" s="268">
        <f t="shared" si="6"/>
        <v>0</v>
      </c>
      <c r="AB19" s="268">
        <f t="shared" si="7"/>
        <v>0</v>
      </c>
    </row>
    <row r="20" spans="1:28" s="21" customFormat="1" ht="33.75">
      <c r="A20" s="25" t="s">
        <v>99</v>
      </c>
      <c r="B20" s="46" t="s">
        <v>100</v>
      </c>
      <c r="C20" s="47" t="s">
        <v>89</v>
      </c>
      <c r="D20" s="47" t="s">
        <v>60</v>
      </c>
      <c r="E20" s="48" t="s">
        <v>101</v>
      </c>
      <c r="F20" s="49">
        <v>29916</v>
      </c>
      <c r="G20" s="49">
        <v>29916</v>
      </c>
      <c r="H20" s="49">
        <v>0</v>
      </c>
      <c r="I20" s="49">
        <v>27000</v>
      </c>
      <c r="J20" s="49">
        <v>24667</v>
      </c>
      <c r="K20" s="49">
        <v>1700</v>
      </c>
      <c r="L20" s="50">
        <f>I20-J20-K20</f>
        <v>633</v>
      </c>
      <c r="M20" s="50">
        <f>G20-H20-I20</f>
        <v>2916</v>
      </c>
      <c r="N20" s="50">
        <f>L20+M20</f>
        <v>3549</v>
      </c>
      <c r="O20" s="50">
        <f>M20+L20</f>
        <v>3549</v>
      </c>
      <c r="P20" s="50">
        <f>O20</f>
        <v>3549</v>
      </c>
      <c r="Q20" s="50"/>
      <c r="R20" s="49"/>
      <c r="S20" s="49">
        <v>0</v>
      </c>
      <c r="T20" s="49">
        <v>0</v>
      </c>
      <c r="U20" s="49">
        <v>633</v>
      </c>
      <c r="V20" s="53">
        <v>0</v>
      </c>
      <c r="W20" s="53">
        <v>0</v>
      </c>
      <c r="X20" s="52"/>
      <c r="Y20" s="268">
        <f t="shared" si="4"/>
        <v>2916</v>
      </c>
      <c r="Z20" s="268">
        <f t="shared" si="5"/>
        <v>633</v>
      </c>
      <c r="AA20" s="268">
        <f t="shared" si="6"/>
        <v>0</v>
      </c>
      <c r="AB20" s="267">
        <f t="shared" si="7"/>
        <v>2916</v>
      </c>
    </row>
    <row r="21" spans="1:28" s="21" customFormat="1" ht="48">
      <c r="A21" s="25" t="s">
        <v>102</v>
      </c>
      <c r="B21" s="46" t="s">
        <v>103</v>
      </c>
      <c r="C21" s="47" t="s">
        <v>104</v>
      </c>
      <c r="D21" s="47" t="s">
        <v>60</v>
      </c>
      <c r="E21" s="48" t="s">
        <v>105</v>
      </c>
      <c r="F21" s="49">
        <v>34571</v>
      </c>
      <c r="G21" s="49">
        <v>34571</v>
      </c>
      <c r="H21" s="49">
        <v>0</v>
      </c>
      <c r="I21" s="49">
        <v>31114</v>
      </c>
      <c r="J21" s="49">
        <v>26000</v>
      </c>
      <c r="K21" s="49">
        <v>3800</v>
      </c>
      <c r="L21" s="50">
        <f>I21-J21-K21</f>
        <v>1314</v>
      </c>
      <c r="M21" s="50">
        <f>G21-H21-I21</f>
        <v>3457</v>
      </c>
      <c r="N21" s="50">
        <f>L21+M21</f>
        <v>4771</v>
      </c>
      <c r="O21" s="50">
        <f>P21</f>
        <v>1314</v>
      </c>
      <c r="P21" s="50">
        <v>1314</v>
      </c>
      <c r="Q21" s="50"/>
      <c r="R21" s="49"/>
      <c r="S21" s="49">
        <v>0</v>
      </c>
      <c r="T21" s="49">
        <v>0</v>
      </c>
      <c r="U21" s="49">
        <v>1314</v>
      </c>
      <c r="V21" s="53">
        <v>0</v>
      </c>
      <c r="W21" s="53">
        <v>0</v>
      </c>
      <c r="X21" s="52"/>
      <c r="Y21" s="268">
        <f t="shared" si="4"/>
        <v>0</v>
      </c>
      <c r="Z21" s="268">
        <f t="shared" si="5"/>
        <v>1314</v>
      </c>
      <c r="AA21" s="268">
        <f t="shared" si="6"/>
        <v>0</v>
      </c>
      <c r="AB21" s="268">
        <f t="shared" si="7"/>
        <v>0</v>
      </c>
    </row>
    <row r="22" spans="1:28" s="21" customFormat="1" ht="33.75">
      <c r="A22" s="25" t="s">
        <v>106</v>
      </c>
      <c r="B22" s="46" t="s">
        <v>107</v>
      </c>
      <c r="C22" s="47" t="s">
        <v>108</v>
      </c>
      <c r="D22" s="47" t="s">
        <v>60</v>
      </c>
      <c r="E22" s="48" t="s">
        <v>109</v>
      </c>
      <c r="F22" s="49">
        <v>31551</v>
      </c>
      <c r="G22" s="49">
        <v>31551</v>
      </c>
      <c r="H22" s="49">
        <v>0</v>
      </c>
      <c r="I22" s="49">
        <v>28396</v>
      </c>
      <c r="J22" s="49">
        <v>24410</v>
      </c>
      <c r="K22" s="49">
        <v>2950</v>
      </c>
      <c r="L22" s="50">
        <f>I22-J22-K22</f>
        <v>1036</v>
      </c>
      <c r="M22" s="50">
        <f>G22-H22-I22</f>
        <v>3155</v>
      </c>
      <c r="N22" s="50">
        <f>L22+M22</f>
        <v>4191</v>
      </c>
      <c r="O22" s="50">
        <f>L22</f>
        <v>1036</v>
      </c>
      <c r="P22" s="50">
        <f>O22</f>
        <v>1036</v>
      </c>
      <c r="Q22" s="50"/>
      <c r="R22" s="49"/>
      <c r="S22" s="49">
        <v>0</v>
      </c>
      <c r="T22" s="49">
        <v>0</v>
      </c>
      <c r="U22" s="49">
        <v>1036</v>
      </c>
      <c r="V22" s="53">
        <v>0</v>
      </c>
      <c r="W22" s="53">
        <v>0</v>
      </c>
      <c r="X22" s="52"/>
      <c r="Y22" s="268">
        <f t="shared" si="4"/>
        <v>0</v>
      </c>
      <c r="Z22" s="268">
        <f t="shared" si="5"/>
        <v>1036</v>
      </c>
      <c r="AA22" s="268">
        <f t="shared" si="6"/>
        <v>0</v>
      </c>
      <c r="AB22" s="268">
        <f t="shared" si="7"/>
        <v>0</v>
      </c>
    </row>
    <row r="23" spans="1:28" s="21" customFormat="1" ht="33.75">
      <c r="A23" s="25" t="s">
        <v>130</v>
      </c>
      <c r="B23" s="46" t="s">
        <v>111</v>
      </c>
      <c r="C23" s="47" t="s">
        <v>59</v>
      </c>
      <c r="D23" s="47" t="s">
        <v>60</v>
      </c>
      <c r="E23" s="48" t="s">
        <v>112</v>
      </c>
      <c r="F23" s="49">
        <v>40000</v>
      </c>
      <c r="G23" s="49">
        <v>40000</v>
      </c>
      <c r="H23" s="49">
        <v>0</v>
      </c>
      <c r="I23" s="49">
        <v>36000</v>
      </c>
      <c r="J23" s="49">
        <v>34000</v>
      </c>
      <c r="K23" s="49">
        <v>1500</v>
      </c>
      <c r="L23" s="50">
        <f>I23-J23-K23</f>
        <v>500</v>
      </c>
      <c r="M23" s="50">
        <f>G23-H23-I23</f>
        <v>4000</v>
      </c>
      <c r="N23" s="50">
        <f>L23+M23</f>
        <v>4500</v>
      </c>
      <c r="O23" s="50">
        <f>M23+L23</f>
        <v>4500</v>
      </c>
      <c r="P23" s="50">
        <f>O23</f>
        <v>4500</v>
      </c>
      <c r="Q23" s="50"/>
      <c r="R23" s="49">
        <v>4000</v>
      </c>
      <c r="S23" s="49">
        <v>0</v>
      </c>
      <c r="T23" s="49">
        <v>0</v>
      </c>
      <c r="U23" s="49">
        <v>4500</v>
      </c>
      <c r="V23" s="53">
        <v>0</v>
      </c>
      <c r="W23" s="53">
        <v>0</v>
      </c>
      <c r="X23" s="52"/>
      <c r="Y23" s="268">
        <f t="shared" si="4"/>
        <v>0</v>
      </c>
      <c r="Z23" s="268">
        <f t="shared" si="5"/>
        <v>4500</v>
      </c>
      <c r="AA23" s="268">
        <f t="shared" si="6"/>
        <v>0</v>
      </c>
      <c r="AB23" s="268">
        <f t="shared" si="7"/>
        <v>0</v>
      </c>
    </row>
    <row r="24" spans="1:28" s="44" customFormat="1">
      <c r="A24" s="40"/>
      <c r="B24" s="41" t="s">
        <v>113</v>
      </c>
      <c r="C24" s="42"/>
      <c r="D24" s="190"/>
      <c r="E24" s="43"/>
      <c r="F24" s="39">
        <f t="shared" ref="F24:W24" si="11">F25</f>
        <v>998117</v>
      </c>
      <c r="G24" s="39">
        <f t="shared" si="11"/>
        <v>898305</v>
      </c>
      <c r="H24" s="39">
        <f t="shared" si="11"/>
        <v>0</v>
      </c>
      <c r="I24" s="39">
        <f t="shared" si="11"/>
        <v>100000</v>
      </c>
      <c r="J24" s="39">
        <f t="shared" si="11"/>
        <v>57000</v>
      </c>
      <c r="K24" s="39">
        <f t="shared" si="11"/>
        <v>0</v>
      </c>
      <c r="L24" s="39">
        <f t="shared" si="11"/>
        <v>43000</v>
      </c>
      <c r="M24" s="39">
        <f t="shared" si="11"/>
        <v>573305</v>
      </c>
      <c r="N24" s="39">
        <f t="shared" si="11"/>
        <v>616305</v>
      </c>
      <c r="O24" s="39">
        <f t="shared" si="11"/>
        <v>616305</v>
      </c>
      <c r="P24" s="39">
        <f t="shared" si="11"/>
        <v>616305</v>
      </c>
      <c r="Q24" s="39">
        <f t="shared" si="11"/>
        <v>0</v>
      </c>
      <c r="R24" s="39">
        <f t="shared" si="11"/>
        <v>573305</v>
      </c>
      <c r="S24" s="39">
        <f t="shared" si="11"/>
        <v>0</v>
      </c>
      <c r="T24" s="39">
        <f t="shared" si="11"/>
        <v>0</v>
      </c>
      <c r="U24" s="39">
        <f t="shared" si="11"/>
        <v>616305</v>
      </c>
      <c r="V24" s="39">
        <f t="shared" si="11"/>
        <v>0</v>
      </c>
      <c r="W24" s="39">
        <f t="shared" si="11"/>
        <v>0</v>
      </c>
      <c r="X24" s="52"/>
      <c r="Y24" s="268">
        <f t="shared" si="4"/>
        <v>0</v>
      </c>
      <c r="Z24" s="268">
        <f t="shared" si="5"/>
        <v>616305</v>
      </c>
      <c r="AA24" s="268">
        <f t="shared" si="6"/>
        <v>0</v>
      </c>
      <c r="AB24" s="268">
        <f t="shared" si="7"/>
        <v>0</v>
      </c>
    </row>
    <row r="25" spans="1:28" s="21" customFormat="1" ht="45">
      <c r="A25" s="25" t="s">
        <v>96</v>
      </c>
      <c r="B25" s="46" t="s">
        <v>114</v>
      </c>
      <c r="C25" s="47" t="s">
        <v>59</v>
      </c>
      <c r="D25" s="47" t="s">
        <v>60</v>
      </c>
      <c r="E25" s="48" t="s">
        <v>115</v>
      </c>
      <c r="F25" s="49">
        <v>998117</v>
      </c>
      <c r="G25" s="49">
        <v>898305</v>
      </c>
      <c r="H25" s="49"/>
      <c r="I25" s="49">
        <v>100000</v>
      </c>
      <c r="J25" s="49">
        <v>57000</v>
      </c>
      <c r="K25" s="49"/>
      <c r="L25" s="50">
        <f>I25-J25-K25</f>
        <v>43000</v>
      </c>
      <c r="M25" s="50">
        <f>G25-H25-I25-225000</f>
        <v>573305</v>
      </c>
      <c r="N25" s="50">
        <f>L25+M25</f>
        <v>616305</v>
      </c>
      <c r="O25" s="50">
        <f>N25</f>
        <v>616305</v>
      </c>
      <c r="P25" s="50">
        <f>O25</f>
        <v>616305</v>
      </c>
      <c r="Q25" s="50"/>
      <c r="R25" s="49">
        <v>573305</v>
      </c>
      <c r="S25" s="49">
        <v>0</v>
      </c>
      <c r="T25" s="49">
        <v>0</v>
      </c>
      <c r="U25" s="49">
        <v>616305</v>
      </c>
      <c r="V25" s="53">
        <v>0</v>
      </c>
      <c r="W25" s="53">
        <v>0</v>
      </c>
      <c r="X25" s="54" t="s">
        <v>509</v>
      </c>
      <c r="Y25" s="268">
        <f t="shared" si="4"/>
        <v>0</v>
      </c>
      <c r="Z25" s="268">
        <f t="shared" si="5"/>
        <v>616305</v>
      </c>
      <c r="AA25" s="268">
        <f t="shared" si="6"/>
        <v>0</v>
      </c>
      <c r="AB25" s="268">
        <f t="shared" si="7"/>
        <v>0</v>
      </c>
    </row>
    <row r="26" spans="1:28" s="38" customFormat="1" ht="36">
      <c r="A26" s="34" t="s">
        <v>61</v>
      </c>
      <c r="B26" s="55" t="s">
        <v>117</v>
      </c>
      <c r="C26" s="56"/>
      <c r="D26" s="47"/>
      <c r="E26" s="57"/>
      <c r="F26" s="37">
        <f>F27+F40</f>
        <v>830184</v>
      </c>
      <c r="G26" s="37">
        <f t="shared" ref="G26:W26" si="12">G27+G40</f>
        <v>572579.5</v>
      </c>
      <c r="H26" s="37">
        <f t="shared" si="12"/>
        <v>157645</v>
      </c>
      <c r="I26" s="37">
        <f t="shared" si="12"/>
        <v>360147</v>
      </c>
      <c r="J26" s="37">
        <f t="shared" si="12"/>
        <v>68669</v>
      </c>
      <c r="K26" s="37">
        <f t="shared" si="12"/>
        <v>29014</v>
      </c>
      <c r="L26" s="37">
        <f t="shared" si="12"/>
        <v>262464</v>
      </c>
      <c r="M26" s="37">
        <f t="shared" si="12"/>
        <v>61985.5</v>
      </c>
      <c r="N26" s="37">
        <f t="shared" si="12"/>
        <v>299449.5</v>
      </c>
      <c r="O26" s="37">
        <f t="shared" si="12"/>
        <v>188838.5</v>
      </c>
      <c r="P26" s="37">
        <f t="shared" si="12"/>
        <v>188838.5</v>
      </c>
      <c r="Q26" s="37">
        <f t="shared" si="12"/>
        <v>0</v>
      </c>
      <c r="R26" s="37">
        <f t="shared" si="12"/>
        <v>0</v>
      </c>
      <c r="S26" s="37">
        <f t="shared" si="12"/>
        <v>0</v>
      </c>
      <c r="T26" s="37">
        <f t="shared" si="12"/>
        <v>0</v>
      </c>
      <c r="U26" s="37">
        <f t="shared" si="12"/>
        <v>236464.00599999999</v>
      </c>
      <c r="V26" s="37">
        <f t="shared" si="12"/>
        <v>80549.649999999994</v>
      </c>
      <c r="W26" s="37">
        <f t="shared" si="12"/>
        <v>0</v>
      </c>
      <c r="X26" s="52"/>
      <c r="Y26" s="268">
        <f t="shared" si="4"/>
        <v>-47625.505999999994</v>
      </c>
      <c r="Z26" s="268">
        <f t="shared" si="5"/>
        <v>155914.356</v>
      </c>
      <c r="AA26" s="268">
        <f t="shared" si="6"/>
        <v>0</v>
      </c>
      <c r="AB26" s="268">
        <f t="shared" si="7"/>
        <v>32924.144</v>
      </c>
    </row>
    <row r="27" spans="1:28" s="44" customFormat="1" ht="24">
      <c r="A27" s="40"/>
      <c r="B27" s="41" t="s">
        <v>86</v>
      </c>
      <c r="C27" s="42"/>
      <c r="D27" s="190"/>
      <c r="E27" s="43"/>
      <c r="F27" s="39">
        <f>SUM(F28:F39)</f>
        <v>630184</v>
      </c>
      <c r="G27" s="39">
        <f t="shared" ref="G27:W27" si="13">SUM(G28:G39)</f>
        <v>442579.5</v>
      </c>
      <c r="H27" s="39">
        <f t="shared" si="13"/>
        <v>157645</v>
      </c>
      <c r="I27" s="39">
        <f t="shared" si="13"/>
        <v>230147</v>
      </c>
      <c r="J27" s="39">
        <f t="shared" si="13"/>
        <v>68669</v>
      </c>
      <c r="K27" s="39">
        <f t="shared" si="13"/>
        <v>14014</v>
      </c>
      <c r="L27" s="39">
        <f t="shared" si="13"/>
        <v>147464</v>
      </c>
      <c r="M27" s="39">
        <f t="shared" si="13"/>
        <v>61985.5</v>
      </c>
      <c r="N27" s="39">
        <f t="shared" si="13"/>
        <v>184449.5</v>
      </c>
      <c r="O27" s="39">
        <f t="shared" si="13"/>
        <v>73838.5</v>
      </c>
      <c r="P27" s="39">
        <f t="shared" si="13"/>
        <v>73838.5</v>
      </c>
      <c r="Q27" s="39">
        <f t="shared" si="13"/>
        <v>0</v>
      </c>
      <c r="R27" s="39">
        <f t="shared" si="13"/>
        <v>0</v>
      </c>
      <c r="S27" s="39">
        <f t="shared" si="13"/>
        <v>0</v>
      </c>
      <c r="T27" s="39">
        <f t="shared" si="13"/>
        <v>0</v>
      </c>
      <c r="U27" s="39">
        <f t="shared" si="13"/>
        <v>121464.00599999999</v>
      </c>
      <c r="V27" s="39">
        <f t="shared" si="13"/>
        <v>80549.649999999994</v>
      </c>
      <c r="W27" s="39">
        <f t="shared" si="13"/>
        <v>0</v>
      </c>
      <c r="X27" s="58"/>
      <c r="Y27" s="268">
        <f t="shared" si="4"/>
        <v>-47625.505999999994</v>
      </c>
      <c r="Z27" s="268">
        <f t="shared" si="5"/>
        <v>40914.356</v>
      </c>
      <c r="AA27" s="268">
        <f t="shared" si="6"/>
        <v>0</v>
      </c>
      <c r="AB27" s="268">
        <f t="shared" si="7"/>
        <v>32924.144</v>
      </c>
    </row>
    <row r="28" spans="1:28" s="21" customFormat="1" ht="33.75">
      <c r="A28" s="25" t="s">
        <v>96</v>
      </c>
      <c r="B28" s="46" t="s">
        <v>118</v>
      </c>
      <c r="C28" s="47" t="s">
        <v>119</v>
      </c>
      <c r="D28" s="47" t="s">
        <v>120</v>
      </c>
      <c r="E28" s="48" t="s">
        <v>493</v>
      </c>
      <c r="F28" s="49">
        <v>54430</v>
      </c>
      <c r="G28" s="49">
        <v>38101</v>
      </c>
      <c r="H28" s="49">
        <v>18042</v>
      </c>
      <c r="I28" s="59">
        <v>16000</v>
      </c>
      <c r="J28" s="59">
        <v>4800</v>
      </c>
      <c r="K28" s="59"/>
      <c r="L28" s="50">
        <f t="shared" ref="L28:L39" si="14">I28-J28-K28</f>
        <v>11200</v>
      </c>
      <c r="M28" s="50">
        <f>G28-H28-I28</f>
        <v>4059</v>
      </c>
      <c r="N28" s="50">
        <f>L28+M28</f>
        <v>15259</v>
      </c>
      <c r="O28" s="50">
        <v>5200</v>
      </c>
      <c r="P28" s="50">
        <f t="shared" ref="P28:P33" si="15">O28</f>
        <v>5200</v>
      </c>
      <c r="Q28" s="50"/>
      <c r="R28" s="50"/>
      <c r="S28" s="50"/>
      <c r="T28" s="50">
        <v>0</v>
      </c>
      <c r="U28" s="50">
        <v>11200</v>
      </c>
      <c r="V28" s="51">
        <v>5999.8990000000003</v>
      </c>
      <c r="W28" s="39">
        <v>0</v>
      </c>
      <c r="X28" s="58"/>
      <c r="Y28" s="268">
        <f t="shared" si="4"/>
        <v>-6000</v>
      </c>
      <c r="Z28" s="268">
        <f t="shared" si="5"/>
        <v>5200.1009999999997</v>
      </c>
      <c r="AA28" s="268">
        <f t="shared" si="6"/>
        <v>0</v>
      </c>
      <c r="AB28" s="268">
        <f t="shared" si="7"/>
        <v>-0.10099999999965803</v>
      </c>
    </row>
    <row r="29" spans="1:28" s="21" customFormat="1" ht="24">
      <c r="A29" s="25" t="s">
        <v>99</v>
      </c>
      <c r="B29" s="46" t="s">
        <v>122</v>
      </c>
      <c r="C29" s="47" t="s">
        <v>89</v>
      </c>
      <c r="D29" s="47" t="s">
        <v>123</v>
      </c>
      <c r="E29" s="48" t="s">
        <v>492</v>
      </c>
      <c r="F29" s="49">
        <v>70930</v>
      </c>
      <c r="G29" s="49">
        <v>49651</v>
      </c>
      <c r="H29" s="49">
        <v>21815</v>
      </c>
      <c r="I29" s="59">
        <v>28500</v>
      </c>
      <c r="J29" s="59">
        <v>5393</v>
      </c>
      <c r="K29" s="59"/>
      <c r="L29" s="50">
        <f t="shared" si="14"/>
        <v>23107</v>
      </c>
      <c r="M29" s="50"/>
      <c r="N29" s="50">
        <f>L29+M29</f>
        <v>23107</v>
      </c>
      <c r="O29" s="50">
        <v>6278</v>
      </c>
      <c r="P29" s="50">
        <f t="shared" si="15"/>
        <v>6278</v>
      </c>
      <c r="Q29" s="50"/>
      <c r="R29" s="50"/>
      <c r="S29" s="50"/>
      <c r="T29" s="50">
        <v>0</v>
      </c>
      <c r="U29" s="50">
        <v>23107</v>
      </c>
      <c r="V29" s="51">
        <v>16829</v>
      </c>
      <c r="W29" s="39">
        <v>0</v>
      </c>
      <c r="X29" s="58"/>
      <c r="Y29" s="268">
        <f t="shared" si="4"/>
        <v>-16829</v>
      </c>
      <c r="Z29" s="268">
        <f t="shared" si="5"/>
        <v>6278</v>
      </c>
      <c r="AA29" s="268">
        <f t="shared" si="6"/>
        <v>0</v>
      </c>
      <c r="AB29" s="268">
        <f t="shared" si="7"/>
        <v>0</v>
      </c>
    </row>
    <row r="30" spans="1:28" s="21" customFormat="1" ht="33.75">
      <c r="A30" s="25" t="s">
        <v>102</v>
      </c>
      <c r="B30" s="46" t="s">
        <v>125</v>
      </c>
      <c r="C30" s="47" t="s">
        <v>126</v>
      </c>
      <c r="D30" s="47" t="s">
        <v>127</v>
      </c>
      <c r="E30" s="48" t="s">
        <v>494</v>
      </c>
      <c r="F30" s="49">
        <v>22277</v>
      </c>
      <c r="G30" s="49">
        <v>15594</v>
      </c>
      <c r="H30" s="49">
        <v>10755</v>
      </c>
      <c r="I30" s="59">
        <v>3280</v>
      </c>
      <c r="J30" s="59">
        <v>1285</v>
      </c>
      <c r="K30" s="59">
        <v>700</v>
      </c>
      <c r="L30" s="50">
        <f t="shared" si="14"/>
        <v>1295</v>
      </c>
      <c r="M30" s="50">
        <f>G30-H30-I30</f>
        <v>1559</v>
      </c>
      <c r="N30" s="50">
        <f>L30+M30</f>
        <v>2854</v>
      </c>
      <c r="O30" s="50">
        <v>1295</v>
      </c>
      <c r="P30" s="50">
        <f t="shared" si="15"/>
        <v>1295</v>
      </c>
      <c r="Q30" s="50"/>
      <c r="R30" s="50"/>
      <c r="S30" s="50"/>
      <c r="T30" s="50">
        <v>0</v>
      </c>
      <c r="U30" s="50">
        <v>1295</v>
      </c>
      <c r="V30" s="51">
        <v>0</v>
      </c>
      <c r="W30" s="39">
        <v>0</v>
      </c>
      <c r="X30" s="58"/>
      <c r="Y30" s="268">
        <f t="shared" si="4"/>
        <v>0</v>
      </c>
      <c r="Z30" s="268">
        <f t="shared" si="5"/>
        <v>1295</v>
      </c>
      <c r="AA30" s="268">
        <f t="shared" si="6"/>
        <v>0</v>
      </c>
      <c r="AB30" s="268">
        <f t="shared" si="7"/>
        <v>0</v>
      </c>
    </row>
    <row r="31" spans="1:28" s="21" customFormat="1" ht="33.75">
      <c r="A31" s="25" t="s">
        <v>106</v>
      </c>
      <c r="B31" s="46" t="s">
        <v>128</v>
      </c>
      <c r="C31" s="47" t="s">
        <v>129</v>
      </c>
      <c r="D31" s="47"/>
      <c r="E31" s="48" t="s">
        <v>495</v>
      </c>
      <c r="F31" s="49">
        <v>33873</v>
      </c>
      <c r="G31" s="49">
        <v>23717</v>
      </c>
      <c r="H31" s="49">
        <v>14000</v>
      </c>
      <c r="I31" s="59">
        <v>2000</v>
      </c>
      <c r="J31" s="59">
        <v>1981</v>
      </c>
      <c r="K31" s="59"/>
      <c r="L31" s="50">
        <f t="shared" si="14"/>
        <v>19</v>
      </c>
      <c r="M31" s="50">
        <f>G31-H31-I31</f>
        <v>7717</v>
      </c>
      <c r="N31" s="50">
        <f>L31+M31</f>
        <v>7736</v>
      </c>
      <c r="O31" s="50"/>
      <c r="P31" s="50"/>
      <c r="Q31" s="50"/>
      <c r="R31" s="50"/>
      <c r="S31" s="50"/>
      <c r="T31" s="50">
        <v>0</v>
      </c>
      <c r="U31" s="50">
        <v>19</v>
      </c>
      <c r="V31" s="51">
        <v>0</v>
      </c>
      <c r="W31" s="39">
        <v>0</v>
      </c>
      <c r="X31" s="58"/>
      <c r="Y31" s="268">
        <f t="shared" si="4"/>
        <v>-19</v>
      </c>
      <c r="Z31" s="268">
        <f t="shared" si="5"/>
        <v>19</v>
      </c>
      <c r="AA31" s="268">
        <f t="shared" si="6"/>
        <v>0</v>
      </c>
      <c r="AB31" s="268">
        <f t="shared" si="7"/>
        <v>-19</v>
      </c>
    </row>
    <row r="32" spans="1:28" s="21" customFormat="1" ht="84">
      <c r="A32" s="25" t="s">
        <v>130</v>
      </c>
      <c r="B32" s="46" t="s">
        <v>131</v>
      </c>
      <c r="C32" s="47" t="s">
        <v>89</v>
      </c>
      <c r="D32" s="47" t="s">
        <v>132</v>
      </c>
      <c r="E32" s="48" t="s">
        <v>496</v>
      </c>
      <c r="F32" s="49">
        <v>51675</v>
      </c>
      <c r="G32" s="49">
        <v>36172.5</v>
      </c>
      <c r="H32" s="49">
        <v>5264</v>
      </c>
      <c r="I32" s="59">
        <v>25000</v>
      </c>
      <c r="J32" s="59">
        <v>8515</v>
      </c>
      <c r="K32" s="59">
        <v>2000</v>
      </c>
      <c r="L32" s="50">
        <f t="shared" si="14"/>
        <v>14485</v>
      </c>
      <c r="M32" s="50">
        <f>G32-H32-I32</f>
        <v>5908.5</v>
      </c>
      <c r="N32" s="50">
        <f>L32+M32</f>
        <v>20393.5</v>
      </c>
      <c r="O32" s="50">
        <f>M32+L32-11000</f>
        <v>9393.5</v>
      </c>
      <c r="P32" s="50">
        <f t="shared" si="15"/>
        <v>9393.5</v>
      </c>
      <c r="Q32" s="193" t="s">
        <v>505</v>
      </c>
      <c r="R32" s="50"/>
      <c r="S32" s="50"/>
      <c r="T32" s="50">
        <v>0</v>
      </c>
      <c r="U32" s="50">
        <v>3485</v>
      </c>
      <c r="V32" s="51">
        <v>0</v>
      </c>
      <c r="W32" s="39">
        <v>0</v>
      </c>
      <c r="X32" s="58"/>
      <c r="Y32" s="268">
        <f t="shared" si="4"/>
        <v>5908.5</v>
      </c>
      <c r="Z32" s="268">
        <f t="shared" si="5"/>
        <v>3485</v>
      </c>
      <c r="AA32" s="268">
        <f t="shared" si="6"/>
        <v>0</v>
      </c>
      <c r="AB32" s="268">
        <f t="shared" si="7"/>
        <v>5908.5</v>
      </c>
    </row>
    <row r="33" spans="1:28" s="21" customFormat="1" ht="108">
      <c r="A33" s="25" t="s">
        <v>110</v>
      </c>
      <c r="B33" s="46" t="s">
        <v>133</v>
      </c>
      <c r="C33" s="47" t="s">
        <v>134</v>
      </c>
      <c r="D33" s="47"/>
      <c r="E33" s="48" t="s">
        <v>135</v>
      </c>
      <c r="F33" s="49">
        <v>145000</v>
      </c>
      <c r="G33" s="49">
        <v>101500</v>
      </c>
      <c r="H33" s="49">
        <v>3466</v>
      </c>
      <c r="I33" s="59">
        <v>61000</v>
      </c>
      <c r="J33" s="59">
        <v>20500</v>
      </c>
      <c r="K33" s="59">
        <v>7606</v>
      </c>
      <c r="L33" s="50">
        <f t="shared" si="14"/>
        <v>32894</v>
      </c>
      <c r="M33" s="50">
        <f>G33-H33-I33</f>
        <v>37034</v>
      </c>
      <c r="N33" s="50">
        <f>L33+M33-25000</f>
        <v>44928</v>
      </c>
      <c r="O33" s="50">
        <f>N33-9490</f>
        <v>35438</v>
      </c>
      <c r="P33" s="50">
        <f t="shared" si="15"/>
        <v>35438</v>
      </c>
      <c r="Q33" s="193" t="s">
        <v>506</v>
      </c>
      <c r="R33" s="50"/>
      <c r="S33" s="50"/>
      <c r="T33" s="50">
        <v>0</v>
      </c>
      <c r="U33" s="50">
        <v>17894</v>
      </c>
      <c r="V33" s="51">
        <v>9490.4530000000013</v>
      </c>
      <c r="W33" s="39">
        <v>0</v>
      </c>
      <c r="X33" s="58"/>
      <c r="Y33" s="268">
        <f t="shared" si="4"/>
        <v>17544</v>
      </c>
      <c r="Z33" s="268">
        <f t="shared" si="5"/>
        <v>8403.5469999999987</v>
      </c>
      <c r="AA33" s="268">
        <f t="shared" si="6"/>
        <v>0</v>
      </c>
      <c r="AB33" s="268">
        <f t="shared" si="7"/>
        <v>27034.453000000001</v>
      </c>
    </row>
    <row r="34" spans="1:28" s="21" customFormat="1" ht="33.75">
      <c r="A34" s="25" t="s">
        <v>136</v>
      </c>
      <c r="B34" s="46" t="s">
        <v>137</v>
      </c>
      <c r="C34" s="47" t="s">
        <v>134</v>
      </c>
      <c r="D34" s="47"/>
      <c r="E34" s="48" t="s">
        <v>138</v>
      </c>
      <c r="F34" s="49">
        <v>18960</v>
      </c>
      <c r="G34" s="49">
        <v>14717</v>
      </c>
      <c r="H34" s="49">
        <v>0</v>
      </c>
      <c r="I34" s="59">
        <v>11000</v>
      </c>
      <c r="J34" s="59">
        <v>4000</v>
      </c>
      <c r="K34" s="59"/>
      <c r="L34" s="50">
        <f t="shared" si="14"/>
        <v>7000</v>
      </c>
      <c r="M34" s="50">
        <f>G34-H34-I34</f>
        <v>3717</v>
      </c>
      <c r="N34" s="50">
        <f t="shared" ref="N34:N39" si="16">L34+M34</f>
        <v>10717</v>
      </c>
      <c r="O34" s="50">
        <f>7000-5976</f>
        <v>1024</v>
      </c>
      <c r="P34" s="50">
        <f>O34</f>
        <v>1024</v>
      </c>
      <c r="Q34" s="50"/>
      <c r="R34" s="50"/>
      <c r="S34" s="50"/>
      <c r="T34" s="50">
        <v>0</v>
      </c>
      <c r="U34" s="50">
        <v>7000</v>
      </c>
      <c r="V34" s="51">
        <v>5976.2920000000004</v>
      </c>
      <c r="W34" s="39">
        <v>0</v>
      </c>
      <c r="X34" s="58"/>
      <c r="Y34" s="268">
        <f t="shared" si="4"/>
        <v>-5976</v>
      </c>
      <c r="Z34" s="268">
        <f t="shared" si="5"/>
        <v>1023.7079999999996</v>
      </c>
      <c r="AA34" s="268">
        <f t="shared" si="6"/>
        <v>0</v>
      </c>
      <c r="AB34" s="268">
        <f t="shared" si="7"/>
        <v>0.29200000000037107</v>
      </c>
    </row>
    <row r="35" spans="1:28" s="21" customFormat="1" ht="33.75">
      <c r="A35" s="25" t="s">
        <v>229</v>
      </c>
      <c r="B35" s="46" t="s">
        <v>140</v>
      </c>
      <c r="C35" s="47" t="s">
        <v>141</v>
      </c>
      <c r="D35" s="47"/>
      <c r="E35" s="48" t="s">
        <v>142</v>
      </c>
      <c r="F35" s="49">
        <v>75156</v>
      </c>
      <c r="G35" s="49">
        <v>52609</v>
      </c>
      <c r="H35" s="49">
        <v>13174</v>
      </c>
      <c r="I35" s="59">
        <v>42294</v>
      </c>
      <c r="J35" s="59">
        <v>5000</v>
      </c>
      <c r="K35" s="59">
        <v>714</v>
      </c>
      <c r="L35" s="50">
        <f t="shared" si="14"/>
        <v>36580</v>
      </c>
      <c r="M35" s="50"/>
      <c r="N35" s="50">
        <f t="shared" si="16"/>
        <v>36580</v>
      </c>
      <c r="O35" s="50">
        <f>M35+L35-29953</f>
        <v>6627</v>
      </c>
      <c r="P35" s="50">
        <f>O35</f>
        <v>6627</v>
      </c>
      <c r="Q35" s="50"/>
      <c r="R35" s="50"/>
      <c r="S35" s="50"/>
      <c r="T35" s="50">
        <v>0</v>
      </c>
      <c r="U35" s="50">
        <v>36580</v>
      </c>
      <c r="V35" s="51">
        <v>29953</v>
      </c>
      <c r="W35" s="39">
        <v>0</v>
      </c>
      <c r="X35" s="58"/>
      <c r="Y35" s="268">
        <f t="shared" si="4"/>
        <v>-29953</v>
      </c>
      <c r="Z35" s="268">
        <f t="shared" si="5"/>
        <v>6627</v>
      </c>
      <c r="AA35" s="268">
        <f t="shared" si="6"/>
        <v>0</v>
      </c>
      <c r="AB35" s="268">
        <f t="shared" si="7"/>
        <v>0</v>
      </c>
    </row>
    <row r="36" spans="1:28" s="21" customFormat="1" ht="33.75">
      <c r="A36" s="25" t="s">
        <v>139</v>
      </c>
      <c r="B36" s="46" t="s">
        <v>144</v>
      </c>
      <c r="C36" s="47" t="s">
        <v>141</v>
      </c>
      <c r="D36" s="47"/>
      <c r="E36" s="48" t="s">
        <v>145</v>
      </c>
      <c r="F36" s="49">
        <v>35703</v>
      </c>
      <c r="G36" s="49">
        <v>24992</v>
      </c>
      <c r="H36" s="49">
        <v>14785</v>
      </c>
      <c r="I36" s="59">
        <v>11208</v>
      </c>
      <c r="J36" s="59">
        <v>1000</v>
      </c>
      <c r="K36" s="59"/>
      <c r="L36" s="50">
        <f t="shared" si="14"/>
        <v>10208</v>
      </c>
      <c r="M36" s="50"/>
      <c r="N36" s="50">
        <f t="shared" si="16"/>
        <v>10208</v>
      </c>
      <c r="O36" s="50">
        <v>3208</v>
      </c>
      <c r="P36" s="50">
        <f>O36</f>
        <v>3208</v>
      </c>
      <c r="Q36" s="50"/>
      <c r="R36" s="50"/>
      <c r="S36" s="50"/>
      <c r="T36" s="50">
        <v>0</v>
      </c>
      <c r="U36" s="50">
        <v>10208</v>
      </c>
      <c r="V36" s="51">
        <v>7000</v>
      </c>
      <c r="W36" s="39">
        <v>0</v>
      </c>
      <c r="X36" s="58"/>
      <c r="Y36" s="268">
        <f t="shared" si="4"/>
        <v>-7000</v>
      </c>
      <c r="Z36" s="268">
        <f t="shared" si="5"/>
        <v>3208</v>
      </c>
      <c r="AA36" s="268">
        <f t="shared" si="6"/>
        <v>0</v>
      </c>
      <c r="AB36" s="268">
        <f t="shared" si="7"/>
        <v>0</v>
      </c>
    </row>
    <row r="37" spans="1:28" s="21" customFormat="1" ht="67.5">
      <c r="A37" s="25" t="s">
        <v>143</v>
      </c>
      <c r="B37" s="46" t="s">
        <v>147</v>
      </c>
      <c r="C37" s="47" t="s">
        <v>134</v>
      </c>
      <c r="D37" s="47"/>
      <c r="E37" s="48" t="s">
        <v>148</v>
      </c>
      <c r="F37" s="49">
        <v>48192</v>
      </c>
      <c r="G37" s="49">
        <v>33734</v>
      </c>
      <c r="H37" s="49">
        <v>19398</v>
      </c>
      <c r="I37" s="59">
        <v>17000</v>
      </c>
      <c r="J37" s="59">
        <v>12555</v>
      </c>
      <c r="K37" s="59"/>
      <c r="L37" s="50">
        <f t="shared" si="14"/>
        <v>4445</v>
      </c>
      <c r="M37" s="50"/>
      <c r="N37" s="50">
        <f t="shared" si="16"/>
        <v>4445</v>
      </c>
      <c r="O37" s="50">
        <v>4</v>
      </c>
      <c r="P37" s="50">
        <f>O37</f>
        <v>4</v>
      </c>
      <c r="Q37" s="50"/>
      <c r="R37" s="50"/>
      <c r="S37" s="50"/>
      <c r="T37" s="50">
        <v>0</v>
      </c>
      <c r="U37" s="50">
        <v>4445.0059999999994</v>
      </c>
      <c r="V37" s="51">
        <v>4441.0059999999994</v>
      </c>
      <c r="W37" s="39">
        <v>0</v>
      </c>
      <c r="X37" s="58"/>
      <c r="Y37" s="268">
        <f t="shared" si="4"/>
        <v>-4441.0059999999994</v>
      </c>
      <c r="Z37" s="268">
        <f t="shared" si="5"/>
        <v>4</v>
      </c>
      <c r="AA37" s="268">
        <f t="shared" si="6"/>
        <v>0</v>
      </c>
      <c r="AB37" s="268">
        <f t="shared" si="7"/>
        <v>0</v>
      </c>
    </row>
    <row r="38" spans="1:28" s="21" customFormat="1" ht="36">
      <c r="A38" s="25" t="s">
        <v>146</v>
      </c>
      <c r="B38" s="46" t="s">
        <v>150</v>
      </c>
      <c r="C38" s="47" t="s">
        <v>119</v>
      </c>
      <c r="D38" s="47"/>
      <c r="E38" s="48" t="s">
        <v>151</v>
      </c>
      <c r="F38" s="49">
        <v>49871</v>
      </c>
      <c r="G38" s="49">
        <v>34910</v>
      </c>
      <c r="H38" s="49">
        <v>23554</v>
      </c>
      <c r="I38" s="59">
        <v>9365</v>
      </c>
      <c r="J38" s="59">
        <v>1000</v>
      </c>
      <c r="K38" s="59">
        <v>2994</v>
      </c>
      <c r="L38" s="50">
        <f t="shared" si="14"/>
        <v>5371</v>
      </c>
      <c r="M38" s="50">
        <f>G38-H38-I38</f>
        <v>1991</v>
      </c>
      <c r="N38" s="50">
        <f t="shared" si="16"/>
        <v>7362</v>
      </c>
      <c r="O38" s="50">
        <v>5371</v>
      </c>
      <c r="P38" s="50">
        <f>O38</f>
        <v>5371</v>
      </c>
      <c r="Q38" s="50"/>
      <c r="R38" s="50"/>
      <c r="S38" s="50"/>
      <c r="T38" s="50">
        <v>0</v>
      </c>
      <c r="U38" s="50">
        <v>5371</v>
      </c>
      <c r="V38" s="51">
        <v>0</v>
      </c>
      <c r="W38" s="39">
        <v>0</v>
      </c>
      <c r="X38" s="58"/>
      <c r="Y38" s="268">
        <f t="shared" si="4"/>
        <v>0</v>
      </c>
      <c r="Z38" s="268">
        <f t="shared" si="5"/>
        <v>5371</v>
      </c>
      <c r="AA38" s="268">
        <f t="shared" si="6"/>
        <v>0</v>
      </c>
      <c r="AB38" s="268">
        <f t="shared" si="7"/>
        <v>0</v>
      </c>
    </row>
    <row r="39" spans="1:28" s="21" customFormat="1" ht="67.5">
      <c r="A39" s="25" t="s">
        <v>149</v>
      </c>
      <c r="B39" s="46" t="s">
        <v>153</v>
      </c>
      <c r="C39" s="47" t="s">
        <v>134</v>
      </c>
      <c r="D39" s="47"/>
      <c r="E39" s="48" t="s">
        <v>497</v>
      </c>
      <c r="F39" s="49">
        <v>24117</v>
      </c>
      <c r="G39" s="49">
        <v>16882</v>
      </c>
      <c r="H39" s="49">
        <v>13392</v>
      </c>
      <c r="I39" s="59">
        <v>3500</v>
      </c>
      <c r="J39" s="59">
        <v>2640</v>
      </c>
      <c r="K39" s="59"/>
      <c r="L39" s="50">
        <f t="shared" si="14"/>
        <v>860</v>
      </c>
      <c r="M39" s="50"/>
      <c r="N39" s="50">
        <f t="shared" si="16"/>
        <v>860</v>
      </c>
      <c r="O39" s="50"/>
      <c r="P39" s="50"/>
      <c r="Q39" s="50"/>
      <c r="R39" s="50"/>
      <c r="S39" s="50"/>
      <c r="T39" s="50">
        <v>0</v>
      </c>
      <c r="U39" s="50">
        <v>860</v>
      </c>
      <c r="V39" s="51">
        <v>860</v>
      </c>
      <c r="W39" s="39">
        <v>0</v>
      </c>
      <c r="X39" s="58"/>
      <c r="Y39" s="268">
        <f t="shared" si="4"/>
        <v>-860</v>
      </c>
      <c r="Z39" s="268">
        <f t="shared" si="5"/>
        <v>0</v>
      </c>
      <c r="AA39" s="268">
        <f t="shared" si="6"/>
        <v>0</v>
      </c>
      <c r="AB39" s="268">
        <f t="shared" si="7"/>
        <v>0</v>
      </c>
    </row>
    <row r="40" spans="1:28" s="44" customFormat="1" ht="24">
      <c r="A40" s="40"/>
      <c r="B40" s="41" t="s">
        <v>86</v>
      </c>
      <c r="C40" s="42"/>
      <c r="D40" s="190"/>
      <c r="E40" s="43"/>
      <c r="F40" s="39">
        <f>F41</f>
        <v>200000</v>
      </c>
      <c r="G40" s="39">
        <f t="shared" ref="G40:W40" si="17">G41</f>
        <v>130000</v>
      </c>
      <c r="H40" s="39">
        <f t="shared" si="17"/>
        <v>0</v>
      </c>
      <c r="I40" s="39">
        <f t="shared" si="17"/>
        <v>130000</v>
      </c>
      <c r="J40" s="39">
        <f t="shared" si="17"/>
        <v>0</v>
      </c>
      <c r="K40" s="39">
        <f t="shared" si="17"/>
        <v>15000</v>
      </c>
      <c r="L40" s="39">
        <f t="shared" si="17"/>
        <v>115000</v>
      </c>
      <c r="M40" s="39">
        <f t="shared" si="17"/>
        <v>0</v>
      </c>
      <c r="N40" s="39">
        <f t="shared" si="17"/>
        <v>115000</v>
      </c>
      <c r="O40" s="39">
        <f t="shared" si="17"/>
        <v>115000</v>
      </c>
      <c r="P40" s="39">
        <f t="shared" si="17"/>
        <v>115000</v>
      </c>
      <c r="Q40" s="39">
        <f t="shared" si="17"/>
        <v>0</v>
      </c>
      <c r="R40" s="39">
        <f t="shared" si="17"/>
        <v>0</v>
      </c>
      <c r="S40" s="39">
        <f t="shared" si="17"/>
        <v>0</v>
      </c>
      <c r="T40" s="39">
        <f t="shared" si="17"/>
        <v>0</v>
      </c>
      <c r="U40" s="39">
        <f t="shared" si="17"/>
        <v>115000</v>
      </c>
      <c r="V40" s="39">
        <f t="shared" si="17"/>
        <v>0</v>
      </c>
      <c r="W40" s="39">
        <f t="shared" si="17"/>
        <v>0</v>
      </c>
      <c r="X40" s="58"/>
      <c r="Y40" s="268">
        <f t="shared" si="4"/>
        <v>0</v>
      </c>
      <c r="Z40" s="268">
        <f t="shared" si="5"/>
        <v>115000</v>
      </c>
      <c r="AA40" s="268">
        <f t="shared" si="6"/>
        <v>0</v>
      </c>
      <c r="AB40" s="268">
        <f t="shared" si="7"/>
        <v>0</v>
      </c>
    </row>
    <row r="41" spans="1:28" s="21" customFormat="1" ht="67.5">
      <c r="A41" s="25">
        <v>13</v>
      </c>
      <c r="B41" s="46" t="s">
        <v>504</v>
      </c>
      <c r="C41" s="47" t="s">
        <v>119</v>
      </c>
      <c r="D41" s="47" t="s">
        <v>502</v>
      </c>
      <c r="E41" s="48" t="s">
        <v>491</v>
      </c>
      <c r="F41" s="49">
        <v>200000</v>
      </c>
      <c r="G41" s="49">
        <v>130000</v>
      </c>
      <c r="H41" s="49"/>
      <c r="I41" s="59">
        <v>130000</v>
      </c>
      <c r="J41" s="59"/>
      <c r="K41" s="59">
        <v>15000</v>
      </c>
      <c r="L41" s="50">
        <f>I41-J41-K41</f>
        <v>115000</v>
      </c>
      <c r="M41" s="50">
        <f>G41-H41-I41</f>
        <v>0</v>
      </c>
      <c r="N41" s="50">
        <f>L41+M41</f>
        <v>115000</v>
      </c>
      <c r="O41" s="50">
        <f>M41+L41</f>
        <v>115000</v>
      </c>
      <c r="P41" s="50">
        <f>O41</f>
        <v>115000</v>
      </c>
      <c r="Q41" s="50"/>
      <c r="R41" s="50"/>
      <c r="S41" s="50">
        <v>0</v>
      </c>
      <c r="T41" s="50">
        <v>0</v>
      </c>
      <c r="U41" s="50">
        <v>115000</v>
      </c>
      <c r="V41" s="51">
        <v>0</v>
      </c>
      <c r="W41" s="39">
        <v>0</v>
      </c>
      <c r="X41" s="58"/>
      <c r="Y41" s="268">
        <f t="shared" si="4"/>
        <v>0</v>
      </c>
      <c r="Z41" s="268">
        <f t="shared" si="5"/>
        <v>115000</v>
      </c>
      <c r="AA41" s="268">
        <f t="shared" si="6"/>
        <v>0</v>
      </c>
      <c r="AB41" s="268">
        <f t="shared" si="7"/>
        <v>0</v>
      </c>
    </row>
    <row r="42" spans="1:28" s="38" customFormat="1">
      <c r="A42" s="34" t="s">
        <v>65</v>
      </c>
      <c r="B42" s="55" t="s">
        <v>155</v>
      </c>
      <c r="C42" s="56"/>
      <c r="D42" s="47"/>
      <c r="E42" s="57"/>
      <c r="F42" s="37">
        <f>F43</f>
        <v>22000</v>
      </c>
      <c r="G42" s="37">
        <f t="shared" ref="G42:W43" si="18">G43</f>
        <v>20000</v>
      </c>
      <c r="H42" s="37">
        <f t="shared" si="18"/>
        <v>9926</v>
      </c>
      <c r="I42" s="37">
        <f t="shared" si="18"/>
        <v>10000</v>
      </c>
      <c r="J42" s="37">
        <f t="shared" si="18"/>
        <v>5307</v>
      </c>
      <c r="K42" s="37">
        <f t="shared" si="18"/>
        <v>3000</v>
      </c>
      <c r="L42" s="37">
        <f t="shared" si="18"/>
        <v>1693</v>
      </c>
      <c r="M42" s="37">
        <f t="shared" si="18"/>
        <v>74</v>
      </c>
      <c r="N42" s="37">
        <f t="shared" si="18"/>
        <v>1767</v>
      </c>
      <c r="O42" s="37">
        <f t="shared" si="18"/>
        <v>1693</v>
      </c>
      <c r="P42" s="37">
        <f t="shared" si="18"/>
        <v>1693</v>
      </c>
      <c r="Q42" s="37">
        <f t="shared" si="18"/>
        <v>0</v>
      </c>
      <c r="R42" s="37">
        <f t="shared" si="18"/>
        <v>0</v>
      </c>
      <c r="S42" s="37">
        <f t="shared" si="18"/>
        <v>0</v>
      </c>
      <c r="T42" s="37">
        <f t="shared" si="18"/>
        <v>0</v>
      </c>
      <c r="U42" s="37">
        <f t="shared" si="18"/>
        <v>1693</v>
      </c>
      <c r="V42" s="37">
        <f t="shared" si="18"/>
        <v>0</v>
      </c>
      <c r="W42" s="37">
        <f t="shared" si="18"/>
        <v>0</v>
      </c>
      <c r="X42" s="58"/>
      <c r="Y42" s="268">
        <f t="shared" si="4"/>
        <v>0</v>
      </c>
      <c r="Z42" s="268">
        <f t="shared" si="5"/>
        <v>1693</v>
      </c>
      <c r="AA42" s="268">
        <f t="shared" si="6"/>
        <v>0</v>
      </c>
      <c r="AB42" s="268">
        <f t="shared" si="7"/>
        <v>0</v>
      </c>
    </row>
    <row r="43" spans="1:28" s="44" customFormat="1">
      <c r="A43" s="40"/>
      <c r="B43" s="60" t="s">
        <v>156</v>
      </c>
      <c r="C43" s="61"/>
      <c r="D43" s="70"/>
      <c r="E43" s="62"/>
      <c r="F43" s="39">
        <f>F44</f>
        <v>22000</v>
      </c>
      <c r="G43" s="39">
        <f t="shared" si="18"/>
        <v>20000</v>
      </c>
      <c r="H43" s="39">
        <f t="shared" si="18"/>
        <v>9926</v>
      </c>
      <c r="I43" s="39">
        <f t="shared" si="18"/>
        <v>10000</v>
      </c>
      <c r="J43" s="39">
        <f t="shared" si="18"/>
        <v>5307</v>
      </c>
      <c r="K43" s="39">
        <f t="shared" si="18"/>
        <v>3000</v>
      </c>
      <c r="L43" s="39">
        <f t="shared" si="18"/>
        <v>1693</v>
      </c>
      <c r="M43" s="39">
        <f t="shared" si="18"/>
        <v>74</v>
      </c>
      <c r="N43" s="39">
        <f t="shared" si="18"/>
        <v>1767</v>
      </c>
      <c r="O43" s="39">
        <f t="shared" si="18"/>
        <v>1693</v>
      </c>
      <c r="P43" s="39">
        <f t="shared" si="18"/>
        <v>1693</v>
      </c>
      <c r="Q43" s="39">
        <f t="shared" si="18"/>
        <v>0</v>
      </c>
      <c r="R43" s="39">
        <f t="shared" si="18"/>
        <v>0</v>
      </c>
      <c r="S43" s="39">
        <f t="shared" si="18"/>
        <v>0</v>
      </c>
      <c r="T43" s="39">
        <f t="shared" si="18"/>
        <v>0</v>
      </c>
      <c r="U43" s="39">
        <f t="shared" si="18"/>
        <v>1693</v>
      </c>
      <c r="V43" s="39">
        <f t="shared" si="18"/>
        <v>0</v>
      </c>
      <c r="W43" s="39">
        <f t="shared" si="18"/>
        <v>0</v>
      </c>
      <c r="X43" s="58"/>
      <c r="Y43" s="268">
        <f t="shared" si="4"/>
        <v>0</v>
      </c>
      <c r="Z43" s="268">
        <f t="shared" si="5"/>
        <v>1693</v>
      </c>
      <c r="AA43" s="268">
        <f t="shared" si="6"/>
        <v>0</v>
      </c>
      <c r="AB43" s="268">
        <f t="shared" si="7"/>
        <v>0</v>
      </c>
    </row>
    <row r="44" spans="1:28" s="21" customFormat="1" ht="33.75">
      <c r="A44" s="25">
        <v>1</v>
      </c>
      <c r="B44" s="46" t="s">
        <v>157</v>
      </c>
      <c r="C44" s="47" t="s">
        <v>158</v>
      </c>
      <c r="D44" s="47"/>
      <c r="E44" s="48" t="s">
        <v>159</v>
      </c>
      <c r="F44" s="49">
        <v>22000</v>
      </c>
      <c r="G44" s="49">
        <v>20000</v>
      </c>
      <c r="H44" s="49">
        <v>9926</v>
      </c>
      <c r="I44" s="49">
        <v>10000</v>
      </c>
      <c r="J44" s="49">
        <v>5307</v>
      </c>
      <c r="K44" s="49">
        <v>3000</v>
      </c>
      <c r="L44" s="50">
        <f>I44-J44-K44</f>
        <v>1693</v>
      </c>
      <c r="M44" s="50">
        <f>G44-H44-I44</f>
        <v>74</v>
      </c>
      <c r="N44" s="50">
        <f>L44+M44</f>
        <v>1767</v>
      </c>
      <c r="O44" s="50">
        <f>L44</f>
        <v>1693</v>
      </c>
      <c r="P44" s="50">
        <f>O44</f>
        <v>1693</v>
      </c>
      <c r="Q44" s="50"/>
      <c r="R44" s="63"/>
      <c r="S44" s="63">
        <v>0</v>
      </c>
      <c r="T44" s="63">
        <v>0</v>
      </c>
      <c r="U44" s="49">
        <v>1693</v>
      </c>
      <c r="V44" s="39">
        <v>0</v>
      </c>
      <c r="W44" s="39">
        <v>0</v>
      </c>
      <c r="X44" s="52"/>
      <c r="Y44" s="268">
        <f t="shared" si="4"/>
        <v>0</v>
      </c>
      <c r="Z44" s="268">
        <f t="shared" si="5"/>
        <v>1693</v>
      </c>
      <c r="AA44" s="268">
        <f t="shared" si="6"/>
        <v>0</v>
      </c>
      <c r="AB44" s="268">
        <f t="shared" si="7"/>
        <v>0</v>
      </c>
    </row>
    <row r="45" spans="1:28" s="38" customFormat="1" ht="24">
      <c r="A45" s="34" t="s">
        <v>66</v>
      </c>
      <c r="B45" s="55" t="s">
        <v>160</v>
      </c>
      <c r="C45" s="56"/>
      <c r="D45" s="47"/>
      <c r="E45" s="57"/>
      <c r="F45" s="39">
        <f>F46</f>
        <v>84698</v>
      </c>
      <c r="G45" s="39">
        <f t="shared" ref="G45:W46" si="19">G46</f>
        <v>45000</v>
      </c>
      <c r="H45" s="39">
        <f t="shared" si="19"/>
        <v>5000</v>
      </c>
      <c r="I45" s="39">
        <f t="shared" si="19"/>
        <v>35500</v>
      </c>
      <c r="J45" s="39">
        <f t="shared" si="19"/>
        <v>23400</v>
      </c>
      <c r="K45" s="39">
        <f t="shared" si="19"/>
        <v>10000</v>
      </c>
      <c r="L45" s="39">
        <f t="shared" si="19"/>
        <v>2100</v>
      </c>
      <c r="M45" s="39">
        <f t="shared" si="19"/>
        <v>4500</v>
      </c>
      <c r="N45" s="39">
        <f t="shared" si="19"/>
        <v>6600</v>
      </c>
      <c r="O45" s="39">
        <f t="shared" si="19"/>
        <v>2100</v>
      </c>
      <c r="P45" s="39">
        <f t="shared" si="19"/>
        <v>2100</v>
      </c>
      <c r="Q45" s="39">
        <f t="shared" si="19"/>
        <v>0</v>
      </c>
      <c r="R45" s="39">
        <f t="shared" si="19"/>
        <v>0</v>
      </c>
      <c r="S45" s="39">
        <f t="shared" si="19"/>
        <v>0</v>
      </c>
      <c r="T45" s="39">
        <f t="shared" si="19"/>
        <v>0</v>
      </c>
      <c r="U45" s="39">
        <f t="shared" si="19"/>
        <v>2100</v>
      </c>
      <c r="V45" s="39">
        <f t="shared" si="19"/>
        <v>0</v>
      </c>
      <c r="W45" s="39">
        <f t="shared" si="19"/>
        <v>0</v>
      </c>
      <c r="X45" s="58"/>
      <c r="Y45" s="268">
        <f t="shared" si="4"/>
        <v>0</v>
      </c>
      <c r="Z45" s="268">
        <f t="shared" si="5"/>
        <v>2100</v>
      </c>
      <c r="AA45" s="268">
        <f t="shared" si="6"/>
        <v>0</v>
      </c>
      <c r="AB45" s="268">
        <f t="shared" si="7"/>
        <v>0</v>
      </c>
    </row>
    <row r="46" spans="1:28" s="44" customFormat="1">
      <c r="A46" s="40" t="s">
        <v>16</v>
      </c>
      <c r="B46" s="60" t="s">
        <v>156</v>
      </c>
      <c r="C46" s="61"/>
      <c r="D46" s="70"/>
      <c r="E46" s="62"/>
      <c r="F46" s="39">
        <f>F47</f>
        <v>84698</v>
      </c>
      <c r="G46" s="39">
        <f t="shared" si="19"/>
        <v>45000</v>
      </c>
      <c r="H46" s="39">
        <f t="shared" si="19"/>
        <v>5000</v>
      </c>
      <c r="I46" s="39">
        <f t="shared" si="19"/>
        <v>35500</v>
      </c>
      <c r="J46" s="39">
        <f t="shared" si="19"/>
        <v>23400</v>
      </c>
      <c r="K46" s="39">
        <f t="shared" si="19"/>
        <v>10000</v>
      </c>
      <c r="L46" s="39">
        <f t="shared" si="19"/>
        <v>2100</v>
      </c>
      <c r="M46" s="39">
        <f t="shared" si="19"/>
        <v>4500</v>
      </c>
      <c r="N46" s="39">
        <f t="shared" si="19"/>
        <v>6600</v>
      </c>
      <c r="O46" s="39">
        <f t="shared" si="19"/>
        <v>2100</v>
      </c>
      <c r="P46" s="39">
        <f t="shared" si="19"/>
        <v>2100</v>
      </c>
      <c r="Q46" s="39">
        <f t="shared" si="19"/>
        <v>0</v>
      </c>
      <c r="R46" s="39">
        <f t="shared" si="19"/>
        <v>0</v>
      </c>
      <c r="S46" s="39">
        <f t="shared" si="19"/>
        <v>0</v>
      </c>
      <c r="T46" s="39">
        <f t="shared" si="19"/>
        <v>0</v>
      </c>
      <c r="U46" s="39">
        <f t="shared" si="19"/>
        <v>2100</v>
      </c>
      <c r="V46" s="39">
        <f t="shared" si="19"/>
        <v>0</v>
      </c>
      <c r="W46" s="39">
        <f t="shared" si="19"/>
        <v>0</v>
      </c>
      <c r="X46" s="64"/>
      <c r="Y46" s="268">
        <f t="shared" si="4"/>
        <v>0</v>
      </c>
      <c r="Z46" s="268">
        <f t="shared" si="5"/>
        <v>2100</v>
      </c>
      <c r="AA46" s="268">
        <f t="shared" si="6"/>
        <v>0</v>
      </c>
      <c r="AB46" s="268">
        <f t="shared" si="7"/>
        <v>0</v>
      </c>
    </row>
    <row r="47" spans="1:28" s="21" customFormat="1" ht="33.75">
      <c r="A47" s="25">
        <v>1</v>
      </c>
      <c r="B47" s="46" t="s">
        <v>161</v>
      </c>
      <c r="C47" s="47" t="s">
        <v>162</v>
      </c>
      <c r="D47" s="47" t="s">
        <v>163</v>
      </c>
      <c r="E47" s="48" t="s">
        <v>486</v>
      </c>
      <c r="F47" s="49">
        <v>84698</v>
      </c>
      <c r="G47" s="49">
        <v>45000</v>
      </c>
      <c r="H47" s="49">
        <v>5000</v>
      </c>
      <c r="I47" s="49">
        <v>35500</v>
      </c>
      <c r="J47" s="49">
        <v>23400</v>
      </c>
      <c r="K47" s="49">
        <v>10000</v>
      </c>
      <c r="L47" s="50">
        <f>I47-J47-K47</f>
        <v>2100</v>
      </c>
      <c r="M47" s="50">
        <f>G47-H47-I47</f>
        <v>4500</v>
      </c>
      <c r="N47" s="50">
        <f>L47+M47</f>
        <v>6600</v>
      </c>
      <c r="O47" s="50">
        <v>2100</v>
      </c>
      <c r="P47" s="50">
        <f>L47</f>
        <v>2100</v>
      </c>
      <c r="Q47" s="50"/>
      <c r="R47" s="50"/>
      <c r="S47" s="50"/>
      <c r="T47" s="50">
        <v>0</v>
      </c>
      <c r="U47" s="50">
        <v>2100</v>
      </c>
      <c r="V47" s="51">
        <v>0</v>
      </c>
      <c r="W47" s="39">
        <v>0</v>
      </c>
      <c r="X47" s="58"/>
      <c r="Y47" s="268">
        <f t="shared" si="4"/>
        <v>0</v>
      </c>
      <c r="Z47" s="268">
        <f t="shared" si="5"/>
        <v>2100</v>
      </c>
      <c r="AA47" s="268">
        <f t="shared" si="6"/>
        <v>0</v>
      </c>
      <c r="AB47" s="268">
        <f t="shared" si="7"/>
        <v>0</v>
      </c>
    </row>
    <row r="48" spans="1:28" s="38" customFormat="1" ht="48">
      <c r="A48" s="34" t="s">
        <v>164</v>
      </c>
      <c r="B48" s="55" t="s">
        <v>165</v>
      </c>
      <c r="C48" s="56"/>
      <c r="D48" s="47"/>
      <c r="E48" s="57"/>
      <c r="F48" s="37">
        <f>F49+F52</f>
        <v>140000</v>
      </c>
      <c r="G48" s="37">
        <f t="shared" ref="G48:W48" si="20">G49+G52</f>
        <v>110000</v>
      </c>
      <c r="H48" s="37">
        <f t="shared" si="20"/>
        <v>0</v>
      </c>
      <c r="I48" s="37">
        <f t="shared" si="20"/>
        <v>98000</v>
      </c>
      <c r="J48" s="37">
        <f t="shared" si="20"/>
        <v>74300</v>
      </c>
      <c r="K48" s="37">
        <f t="shared" si="20"/>
        <v>18250</v>
      </c>
      <c r="L48" s="37">
        <f t="shared" si="20"/>
        <v>5450</v>
      </c>
      <c r="M48" s="37">
        <f t="shared" si="20"/>
        <v>12000</v>
      </c>
      <c r="N48" s="37">
        <f t="shared" si="20"/>
        <v>17450</v>
      </c>
      <c r="O48" s="37">
        <f t="shared" si="20"/>
        <v>11450</v>
      </c>
      <c r="P48" s="37">
        <f t="shared" si="20"/>
        <v>11450</v>
      </c>
      <c r="Q48" s="37">
        <f t="shared" si="20"/>
        <v>0</v>
      </c>
      <c r="R48" s="37">
        <f t="shared" si="20"/>
        <v>0</v>
      </c>
      <c r="S48" s="37">
        <f t="shared" si="20"/>
        <v>0</v>
      </c>
      <c r="T48" s="37">
        <f t="shared" si="20"/>
        <v>0</v>
      </c>
      <c r="U48" s="37">
        <f t="shared" si="20"/>
        <v>5450</v>
      </c>
      <c r="V48" s="37">
        <f t="shared" si="20"/>
        <v>0</v>
      </c>
      <c r="W48" s="37">
        <f t="shared" si="20"/>
        <v>0</v>
      </c>
      <c r="X48" s="58"/>
      <c r="Y48" s="268">
        <f t="shared" si="4"/>
        <v>6000</v>
      </c>
      <c r="Z48" s="268">
        <f t="shared" si="5"/>
        <v>5450</v>
      </c>
      <c r="AA48" s="268">
        <f t="shared" si="6"/>
        <v>0</v>
      </c>
      <c r="AB48" s="268">
        <f t="shared" si="7"/>
        <v>6000</v>
      </c>
    </row>
    <row r="49" spans="1:28" s="44" customFormat="1" ht="24">
      <c r="A49" s="40"/>
      <c r="B49" s="41" t="s">
        <v>95</v>
      </c>
      <c r="C49" s="42"/>
      <c r="D49" s="190"/>
      <c r="E49" s="43"/>
      <c r="F49" s="39">
        <f>F50</f>
        <v>80000</v>
      </c>
      <c r="G49" s="39">
        <f t="shared" ref="G49:W50" si="21">G50</f>
        <v>60000</v>
      </c>
      <c r="H49" s="39">
        <f t="shared" si="21"/>
        <v>0</v>
      </c>
      <c r="I49" s="39">
        <f t="shared" si="21"/>
        <v>54000</v>
      </c>
      <c r="J49" s="39">
        <f t="shared" si="21"/>
        <v>46900</v>
      </c>
      <c r="K49" s="39">
        <f t="shared" si="21"/>
        <v>5750</v>
      </c>
      <c r="L49" s="39">
        <f t="shared" si="21"/>
        <v>1350</v>
      </c>
      <c r="M49" s="39">
        <f t="shared" si="21"/>
        <v>6000</v>
      </c>
      <c r="N49" s="39">
        <f t="shared" si="21"/>
        <v>7350</v>
      </c>
      <c r="O49" s="39">
        <f t="shared" si="21"/>
        <v>7350</v>
      </c>
      <c r="P49" s="39">
        <f t="shared" si="21"/>
        <v>7350</v>
      </c>
      <c r="Q49" s="39">
        <f t="shared" si="21"/>
        <v>0</v>
      </c>
      <c r="R49" s="39">
        <f t="shared" si="21"/>
        <v>0</v>
      </c>
      <c r="S49" s="39">
        <f t="shared" si="21"/>
        <v>0</v>
      </c>
      <c r="T49" s="39">
        <f t="shared" si="21"/>
        <v>0</v>
      </c>
      <c r="U49" s="39">
        <f t="shared" si="21"/>
        <v>1350</v>
      </c>
      <c r="V49" s="39">
        <f t="shared" si="21"/>
        <v>0</v>
      </c>
      <c r="W49" s="39">
        <f t="shared" si="21"/>
        <v>0</v>
      </c>
      <c r="X49" s="58"/>
      <c r="Y49" s="268">
        <f t="shared" si="4"/>
        <v>6000</v>
      </c>
      <c r="Z49" s="268">
        <f t="shared" si="5"/>
        <v>1350</v>
      </c>
      <c r="AA49" s="268">
        <f t="shared" si="6"/>
        <v>0</v>
      </c>
      <c r="AB49" s="268">
        <f t="shared" si="7"/>
        <v>6000</v>
      </c>
    </row>
    <row r="50" spans="1:28" s="44" customFormat="1" ht="24">
      <c r="A50" s="192" t="s">
        <v>16</v>
      </c>
      <c r="B50" s="60" t="s">
        <v>166</v>
      </c>
      <c r="C50" s="61"/>
      <c r="D50" s="70"/>
      <c r="E50" s="62"/>
      <c r="F50" s="39">
        <f>F51</f>
        <v>80000</v>
      </c>
      <c r="G50" s="39">
        <f t="shared" si="21"/>
        <v>60000</v>
      </c>
      <c r="H50" s="39">
        <f t="shared" si="21"/>
        <v>0</v>
      </c>
      <c r="I50" s="39">
        <f t="shared" si="21"/>
        <v>54000</v>
      </c>
      <c r="J50" s="39">
        <f t="shared" si="21"/>
        <v>46900</v>
      </c>
      <c r="K50" s="39">
        <f t="shared" si="21"/>
        <v>5750</v>
      </c>
      <c r="L50" s="39">
        <f t="shared" si="21"/>
        <v>1350</v>
      </c>
      <c r="M50" s="39">
        <f t="shared" si="21"/>
        <v>6000</v>
      </c>
      <c r="N50" s="39">
        <f t="shared" si="21"/>
        <v>7350</v>
      </c>
      <c r="O50" s="39">
        <f t="shared" si="21"/>
        <v>7350</v>
      </c>
      <c r="P50" s="39">
        <f t="shared" si="21"/>
        <v>7350</v>
      </c>
      <c r="Q50" s="39">
        <f t="shared" si="21"/>
        <v>0</v>
      </c>
      <c r="R50" s="39">
        <f t="shared" si="21"/>
        <v>0</v>
      </c>
      <c r="S50" s="39">
        <f t="shared" si="21"/>
        <v>0</v>
      </c>
      <c r="T50" s="39">
        <f t="shared" si="21"/>
        <v>0</v>
      </c>
      <c r="U50" s="39">
        <f t="shared" si="21"/>
        <v>1350</v>
      </c>
      <c r="V50" s="39">
        <f t="shared" si="21"/>
        <v>0</v>
      </c>
      <c r="W50" s="39">
        <f t="shared" si="21"/>
        <v>0</v>
      </c>
      <c r="X50" s="58"/>
      <c r="Y50" s="268">
        <f t="shared" si="4"/>
        <v>6000</v>
      </c>
      <c r="Z50" s="268">
        <f t="shared" si="5"/>
        <v>1350</v>
      </c>
      <c r="AA50" s="268">
        <f t="shared" si="6"/>
        <v>0</v>
      </c>
      <c r="AB50" s="268">
        <f t="shared" si="7"/>
        <v>6000</v>
      </c>
    </row>
    <row r="51" spans="1:28" s="21" customFormat="1" ht="33.75">
      <c r="A51" s="25">
        <v>1</v>
      </c>
      <c r="B51" s="46" t="s">
        <v>167</v>
      </c>
      <c r="C51" s="47" t="s">
        <v>59</v>
      </c>
      <c r="D51" s="47" t="s">
        <v>168</v>
      </c>
      <c r="E51" s="48" t="s">
        <v>169</v>
      </c>
      <c r="F51" s="49">
        <v>80000</v>
      </c>
      <c r="G51" s="49">
        <v>60000</v>
      </c>
      <c r="H51" s="49">
        <v>0</v>
      </c>
      <c r="I51" s="59">
        <v>54000</v>
      </c>
      <c r="J51" s="59">
        <v>46900</v>
      </c>
      <c r="K51" s="59">
        <v>5750</v>
      </c>
      <c r="L51" s="50">
        <f>I51-J51-K51</f>
        <v>1350</v>
      </c>
      <c r="M51" s="50">
        <f>G51-H51-I51</f>
        <v>6000</v>
      </c>
      <c r="N51" s="50">
        <f>L51+M51</f>
        <v>7350</v>
      </c>
      <c r="O51" s="50">
        <f>M51+L51</f>
        <v>7350</v>
      </c>
      <c r="P51" s="50">
        <f>O51</f>
        <v>7350</v>
      </c>
      <c r="Q51" s="50"/>
      <c r="R51" s="50"/>
      <c r="S51" s="50">
        <v>0</v>
      </c>
      <c r="T51" s="50">
        <v>0</v>
      </c>
      <c r="U51" s="50">
        <v>1350</v>
      </c>
      <c r="V51" s="51">
        <v>0</v>
      </c>
      <c r="W51" s="39">
        <v>0</v>
      </c>
      <c r="X51" s="58"/>
      <c r="Y51" s="268">
        <f t="shared" si="4"/>
        <v>6000</v>
      </c>
      <c r="Z51" s="268">
        <f t="shared" si="5"/>
        <v>1350</v>
      </c>
      <c r="AA51" s="268">
        <f t="shared" si="6"/>
        <v>0</v>
      </c>
      <c r="AB51" s="268">
        <f t="shared" si="7"/>
        <v>6000</v>
      </c>
    </row>
    <row r="52" spans="1:28" s="44" customFormat="1" ht="24">
      <c r="A52" s="192" t="s">
        <v>17</v>
      </c>
      <c r="B52" s="60" t="s">
        <v>170</v>
      </c>
      <c r="C52" s="61"/>
      <c r="D52" s="70"/>
      <c r="E52" s="62"/>
      <c r="F52" s="39">
        <f>F53</f>
        <v>60000</v>
      </c>
      <c r="G52" s="39">
        <f t="shared" ref="G52:X52" si="22">G53</f>
        <v>50000</v>
      </c>
      <c r="H52" s="39">
        <f t="shared" si="22"/>
        <v>0</v>
      </c>
      <c r="I52" s="39">
        <f t="shared" si="22"/>
        <v>44000</v>
      </c>
      <c r="J52" s="39">
        <f t="shared" si="22"/>
        <v>27400</v>
      </c>
      <c r="K52" s="39">
        <f t="shared" si="22"/>
        <v>12500</v>
      </c>
      <c r="L52" s="39">
        <f t="shared" si="22"/>
        <v>4100</v>
      </c>
      <c r="M52" s="39">
        <f t="shared" si="22"/>
        <v>6000</v>
      </c>
      <c r="N52" s="39">
        <f t="shared" si="22"/>
        <v>10100</v>
      </c>
      <c r="O52" s="39">
        <f t="shared" si="22"/>
        <v>4100</v>
      </c>
      <c r="P52" s="39">
        <f t="shared" si="22"/>
        <v>4100</v>
      </c>
      <c r="Q52" s="39">
        <f t="shared" si="22"/>
        <v>0</v>
      </c>
      <c r="R52" s="39">
        <f t="shared" si="22"/>
        <v>0</v>
      </c>
      <c r="S52" s="39">
        <f t="shared" si="22"/>
        <v>0</v>
      </c>
      <c r="T52" s="39">
        <f t="shared" si="22"/>
        <v>0</v>
      </c>
      <c r="U52" s="39">
        <f t="shared" si="22"/>
        <v>4100</v>
      </c>
      <c r="V52" s="39">
        <f t="shared" si="22"/>
        <v>0</v>
      </c>
      <c r="W52" s="39">
        <f t="shared" si="22"/>
        <v>0</v>
      </c>
      <c r="X52" s="39">
        <f t="shared" si="22"/>
        <v>0</v>
      </c>
      <c r="Y52" s="268">
        <f t="shared" si="4"/>
        <v>0</v>
      </c>
      <c r="Z52" s="268">
        <f t="shared" si="5"/>
        <v>4100</v>
      </c>
      <c r="AA52" s="268">
        <f t="shared" si="6"/>
        <v>0</v>
      </c>
      <c r="AB52" s="268">
        <f t="shared" si="7"/>
        <v>0</v>
      </c>
    </row>
    <row r="53" spans="1:28" s="21" customFormat="1" ht="33.75">
      <c r="A53" s="25">
        <v>2</v>
      </c>
      <c r="B53" s="46" t="s">
        <v>171</v>
      </c>
      <c r="C53" s="47" t="s">
        <v>59</v>
      </c>
      <c r="D53" s="47" t="s">
        <v>60</v>
      </c>
      <c r="E53" s="48" t="s">
        <v>172</v>
      </c>
      <c r="F53" s="49">
        <v>60000</v>
      </c>
      <c r="G53" s="49">
        <v>50000</v>
      </c>
      <c r="H53" s="49"/>
      <c r="I53" s="59">
        <v>44000</v>
      </c>
      <c r="J53" s="59">
        <v>27400</v>
      </c>
      <c r="K53" s="59">
        <v>12500</v>
      </c>
      <c r="L53" s="50">
        <f>I53-J53-K53</f>
        <v>4100</v>
      </c>
      <c r="M53" s="50">
        <f>G53-H53-I53</f>
        <v>6000</v>
      </c>
      <c r="N53" s="50">
        <f>L53+M53</f>
        <v>10100</v>
      </c>
      <c r="O53" s="50">
        <v>4100</v>
      </c>
      <c r="P53" s="50">
        <v>4100</v>
      </c>
      <c r="Q53" s="50"/>
      <c r="R53" s="50"/>
      <c r="S53" s="50">
        <v>0</v>
      </c>
      <c r="T53" s="50">
        <v>0</v>
      </c>
      <c r="U53" s="50">
        <v>4100</v>
      </c>
      <c r="V53" s="51">
        <v>0</v>
      </c>
      <c r="W53" s="39">
        <v>0</v>
      </c>
      <c r="X53" s="58"/>
      <c r="Y53" s="268">
        <f t="shared" si="4"/>
        <v>0</v>
      </c>
      <c r="Z53" s="268">
        <f t="shared" si="5"/>
        <v>4100</v>
      </c>
      <c r="AA53" s="268">
        <f t="shared" si="6"/>
        <v>0</v>
      </c>
      <c r="AB53" s="268">
        <f t="shared" si="7"/>
        <v>0</v>
      </c>
    </row>
    <row r="54" spans="1:28" s="66" customFormat="1" ht="24">
      <c r="A54" s="65" t="s">
        <v>173</v>
      </c>
      <c r="B54" s="55" t="s">
        <v>174</v>
      </c>
      <c r="C54" s="56"/>
      <c r="D54" s="47"/>
      <c r="E54" s="57"/>
      <c r="F54" s="37">
        <f>F55</f>
        <v>71648</v>
      </c>
      <c r="G54" s="37">
        <f t="shared" ref="G54:V56" si="23">G55</f>
        <v>71648</v>
      </c>
      <c r="H54" s="37">
        <f t="shared" si="23"/>
        <v>0</v>
      </c>
      <c r="I54" s="37">
        <f t="shared" si="23"/>
        <v>64483</v>
      </c>
      <c r="J54" s="37">
        <f t="shared" si="23"/>
        <v>39200</v>
      </c>
      <c r="K54" s="37">
        <f t="shared" si="23"/>
        <v>17000</v>
      </c>
      <c r="L54" s="37">
        <f t="shared" si="23"/>
        <v>8283</v>
      </c>
      <c r="M54" s="37">
        <f t="shared" si="23"/>
        <v>7165</v>
      </c>
      <c r="N54" s="37">
        <f t="shared" si="23"/>
        <v>15448</v>
      </c>
      <c r="O54" s="37">
        <f t="shared" si="23"/>
        <v>15448</v>
      </c>
      <c r="P54" s="37">
        <f t="shared" si="23"/>
        <v>15448</v>
      </c>
      <c r="Q54" s="37">
        <f t="shared" si="23"/>
        <v>0</v>
      </c>
      <c r="R54" s="37">
        <f t="shared" si="23"/>
        <v>0</v>
      </c>
      <c r="S54" s="37">
        <f t="shared" si="23"/>
        <v>0</v>
      </c>
      <c r="T54" s="37">
        <f t="shared" si="23"/>
        <v>0</v>
      </c>
      <c r="U54" s="37">
        <f t="shared" si="23"/>
        <v>15448</v>
      </c>
      <c r="V54" s="37">
        <f t="shared" si="23"/>
        <v>0</v>
      </c>
      <c r="W54" s="37">
        <f t="shared" ref="W54:X56" si="24">W55</f>
        <v>0</v>
      </c>
      <c r="X54" s="37">
        <f t="shared" si="24"/>
        <v>0</v>
      </c>
      <c r="Y54" s="268">
        <f t="shared" si="4"/>
        <v>0</v>
      </c>
      <c r="Z54" s="268">
        <f t="shared" si="5"/>
        <v>15448</v>
      </c>
      <c r="AA54" s="268">
        <f t="shared" si="6"/>
        <v>0</v>
      </c>
      <c r="AB54" s="268">
        <f t="shared" si="7"/>
        <v>0</v>
      </c>
    </row>
    <row r="55" spans="1:28" s="67" customFormat="1" ht="12.75">
      <c r="A55" s="40"/>
      <c r="B55" s="60" t="s">
        <v>178</v>
      </c>
      <c r="C55" s="61"/>
      <c r="D55" s="70"/>
      <c r="E55" s="62"/>
      <c r="F55" s="39">
        <f>F56</f>
        <v>71648</v>
      </c>
      <c r="G55" s="39">
        <f t="shared" si="23"/>
        <v>71648</v>
      </c>
      <c r="H55" s="39">
        <f t="shared" si="23"/>
        <v>0</v>
      </c>
      <c r="I55" s="39">
        <f t="shared" si="23"/>
        <v>64483</v>
      </c>
      <c r="J55" s="39">
        <f t="shared" si="23"/>
        <v>39200</v>
      </c>
      <c r="K55" s="39">
        <f t="shared" si="23"/>
        <v>17000</v>
      </c>
      <c r="L55" s="39">
        <f t="shared" si="23"/>
        <v>8283</v>
      </c>
      <c r="M55" s="39">
        <f t="shared" si="23"/>
        <v>7165</v>
      </c>
      <c r="N55" s="39">
        <f t="shared" si="23"/>
        <v>15448</v>
      </c>
      <c r="O55" s="39">
        <f t="shared" si="23"/>
        <v>15448</v>
      </c>
      <c r="P55" s="39">
        <f t="shared" si="23"/>
        <v>15448</v>
      </c>
      <c r="Q55" s="39">
        <f t="shared" si="23"/>
        <v>0</v>
      </c>
      <c r="R55" s="39">
        <f t="shared" si="23"/>
        <v>0</v>
      </c>
      <c r="S55" s="39">
        <f t="shared" si="23"/>
        <v>0</v>
      </c>
      <c r="T55" s="39">
        <f t="shared" si="23"/>
        <v>0</v>
      </c>
      <c r="U55" s="39">
        <f t="shared" si="23"/>
        <v>15448</v>
      </c>
      <c r="V55" s="39">
        <f t="shared" si="23"/>
        <v>0</v>
      </c>
      <c r="W55" s="39">
        <f t="shared" si="24"/>
        <v>0</v>
      </c>
      <c r="X55" s="39">
        <f t="shared" si="24"/>
        <v>0</v>
      </c>
      <c r="Y55" s="268">
        <f t="shared" si="4"/>
        <v>0</v>
      </c>
      <c r="Z55" s="268">
        <f t="shared" si="5"/>
        <v>15448</v>
      </c>
      <c r="AA55" s="268">
        <f t="shared" si="6"/>
        <v>0</v>
      </c>
      <c r="AB55" s="268">
        <f t="shared" si="7"/>
        <v>0</v>
      </c>
    </row>
    <row r="56" spans="1:28" s="67" customFormat="1" ht="12.75">
      <c r="A56" s="40"/>
      <c r="B56" s="60" t="s">
        <v>175</v>
      </c>
      <c r="C56" s="61"/>
      <c r="D56" s="70"/>
      <c r="E56" s="62"/>
      <c r="F56" s="39">
        <f>F57</f>
        <v>71648</v>
      </c>
      <c r="G56" s="39">
        <f t="shared" si="23"/>
        <v>71648</v>
      </c>
      <c r="H56" s="39">
        <f t="shared" si="23"/>
        <v>0</v>
      </c>
      <c r="I56" s="39">
        <f t="shared" si="23"/>
        <v>64483</v>
      </c>
      <c r="J56" s="39">
        <f t="shared" si="23"/>
        <v>39200</v>
      </c>
      <c r="K56" s="39">
        <f t="shared" si="23"/>
        <v>17000</v>
      </c>
      <c r="L56" s="39">
        <f t="shared" si="23"/>
        <v>8283</v>
      </c>
      <c r="M56" s="39">
        <f t="shared" si="23"/>
        <v>7165</v>
      </c>
      <c r="N56" s="39">
        <f t="shared" si="23"/>
        <v>15448</v>
      </c>
      <c r="O56" s="39">
        <f t="shared" si="23"/>
        <v>15448</v>
      </c>
      <c r="P56" s="39">
        <f t="shared" si="23"/>
        <v>15448</v>
      </c>
      <c r="Q56" s="39">
        <f t="shared" si="23"/>
        <v>0</v>
      </c>
      <c r="R56" s="39">
        <f t="shared" si="23"/>
        <v>0</v>
      </c>
      <c r="S56" s="39">
        <f t="shared" si="23"/>
        <v>0</v>
      </c>
      <c r="T56" s="39">
        <f t="shared" si="23"/>
        <v>0</v>
      </c>
      <c r="U56" s="39">
        <f t="shared" si="23"/>
        <v>15448</v>
      </c>
      <c r="V56" s="39">
        <f t="shared" si="23"/>
        <v>0</v>
      </c>
      <c r="W56" s="39">
        <f t="shared" si="24"/>
        <v>0</v>
      </c>
      <c r="X56" s="39">
        <f t="shared" si="24"/>
        <v>0</v>
      </c>
      <c r="Y56" s="268">
        <f t="shared" si="4"/>
        <v>0</v>
      </c>
      <c r="Z56" s="268">
        <f t="shared" si="5"/>
        <v>15448</v>
      </c>
      <c r="AA56" s="268">
        <f t="shared" si="6"/>
        <v>0</v>
      </c>
      <c r="AB56" s="268">
        <f t="shared" si="7"/>
        <v>0</v>
      </c>
    </row>
    <row r="57" spans="1:28" s="21" customFormat="1" ht="36">
      <c r="A57" s="25" t="s">
        <v>96</v>
      </c>
      <c r="B57" s="46" t="s">
        <v>508</v>
      </c>
      <c r="C57" s="47" t="s">
        <v>59</v>
      </c>
      <c r="D57" s="47" t="s">
        <v>60</v>
      </c>
      <c r="E57" s="48" t="s">
        <v>176</v>
      </c>
      <c r="F57" s="49">
        <v>71648</v>
      </c>
      <c r="G57" s="49">
        <v>71648</v>
      </c>
      <c r="H57" s="49">
        <v>0</v>
      </c>
      <c r="I57" s="59">
        <v>64483</v>
      </c>
      <c r="J57" s="59">
        <v>39200</v>
      </c>
      <c r="K57" s="59">
        <v>17000</v>
      </c>
      <c r="L57" s="50">
        <f>I57-J57-K57</f>
        <v>8283</v>
      </c>
      <c r="M57" s="50">
        <f>G57-H57-I57</f>
        <v>7165</v>
      </c>
      <c r="N57" s="50">
        <f>L57+M57</f>
        <v>15448</v>
      </c>
      <c r="O57" s="50">
        <f>M57+L57</f>
        <v>15448</v>
      </c>
      <c r="P57" s="50">
        <f>O57</f>
        <v>15448</v>
      </c>
      <c r="Q57" s="50"/>
      <c r="R57" s="50"/>
      <c r="S57" s="50">
        <v>0</v>
      </c>
      <c r="T57" s="50">
        <v>0</v>
      </c>
      <c r="U57" s="50">
        <v>15448</v>
      </c>
      <c r="V57" s="51">
        <v>0</v>
      </c>
      <c r="W57" s="39">
        <v>0</v>
      </c>
      <c r="X57" s="58"/>
      <c r="Y57" s="268">
        <f t="shared" si="4"/>
        <v>0</v>
      </c>
      <c r="Z57" s="268">
        <f t="shared" si="5"/>
        <v>15448</v>
      </c>
      <c r="AA57" s="268">
        <f t="shared" si="6"/>
        <v>0</v>
      </c>
      <c r="AB57" s="268">
        <f t="shared" si="7"/>
        <v>0</v>
      </c>
    </row>
    <row r="58" spans="1:28" s="66" customFormat="1">
      <c r="A58" s="65" t="s">
        <v>177</v>
      </c>
      <c r="B58" s="55" t="s">
        <v>62</v>
      </c>
      <c r="C58" s="56"/>
      <c r="D58" s="47"/>
      <c r="E58" s="39">
        <v>0</v>
      </c>
      <c r="F58" s="39">
        <f>F59</f>
        <v>115000</v>
      </c>
      <c r="G58" s="39">
        <f t="shared" ref="G58:W59" si="25">G59</f>
        <v>115000</v>
      </c>
      <c r="H58" s="39">
        <f t="shared" si="25"/>
        <v>0</v>
      </c>
      <c r="I58" s="39">
        <f t="shared" si="25"/>
        <v>103500</v>
      </c>
      <c r="J58" s="39">
        <f t="shared" si="25"/>
        <v>77400</v>
      </c>
      <c r="K58" s="39">
        <f t="shared" si="25"/>
        <v>22000</v>
      </c>
      <c r="L58" s="39">
        <f t="shared" si="25"/>
        <v>4100</v>
      </c>
      <c r="M58" s="39">
        <f t="shared" si="25"/>
        <v>11500</v>
      </c>
      <c r="N58" s="39">
        <f t="shared" si="25"/>
        <v>15600</v>
      </c>
      <c r="O58" s="39">
        <f t="shared" si="25"/>
        <v>15600</v>
      </c>
      <c r="P58" s="39">
        <f t="shared" si="25"/>
        <v>15600</v>
      </c>
      <c r="Q58" s="39"/>
      <c r="R58" s="39">
        <f t="shared" si="25"/>
        <v>11500</v>
      </c>
      <c r="S58" s="39">
        <f t="shared" si="25"/>
        <v>0</v>
      </c>
      <c r="T58" s="39">
        <f t="shared" si="25"/>
        <v>0</v>
      </c>
      <c r="U58" s="39">
        <f t="shared" si="25"/>
        <v>15600</v>
      </c>
      <c r="V58" s="39">
        <f t="shared" si="25"/>
        <v>0</v>
      </c>
      <c r="W58" s="39">
        <f t="shared" si="25"/>
        <v>0</v>
      </c>
      <c r="X58" s="58"/>
      <c r="Y58" s="268">
        <f t="shared" si="4"/>
        <v>0</v>
      </c>
      <c r="Z58" s="268">
        <f t="shared" si="5"/>
        <v>15600</v>
      </c>
      <c r="AA58" s="268">
        <f t="shared" si="6"/>
        <v>0</v>
      </c>
      <c r="AB58" s="268">
        <f t="shared" si="7"/>
        <v>0</v>
      </c>
    </row>
    <row r="59" spans="1:28" s="67" customFormat="1">
      <c r="A59" s="40"/>
      <c r="B59" s="60" t="s">
        <v>178</v>
      </c>
      <c r="C59" s="61"/>
      <c r="D59" s="70"/>
      <c r="E59" s="62"/>
      <c r="F59" s="39">
        <f>F60</f>
        <v>115000</v>
      </c>
      <c r="G59" s="39">
        <f t="shared" si="25"/>
        <v>115000</v>
      </c>
      <c r="H59" s="39">
        <f t="shared" si="25"/>
        <v>0</v>
      </c>
      <c r="I59" s="39">
        <f t="shared" si="25"/>
        <v>103500</v>
      </c>
      <c r="J59" s="39">
        <f t="shared" si="25"/>
        <v>77400</v>
      </c>
      <c r="K59" s="39">
        <f t="shared" si="25"/>
        <v>22000</v>
      </c>
      <c r="L59" s="39">
        <f t="shared" si="25"/>
        <v>4100</v>
      </c>
      <c r="M59" s="39">
        <f t="shared" si="25"/>
        <v>11500</v>
      </c>
      <c r="N59" s="39">
        <f t="shared" si="25"/>
        <v>15600</v>
      </c>
      <c r="O59" s="39">
        <f t="shared" si="25"/>
        <v>15600</v>
      </c>
      <c r="P59" s="39">
        <f t="shared" si="25"/>
        <v>15600</v>
      </c>
      <c r="Q59" s="39"/>
      <c r="R59" s="39">
        <f t="shared" si="25"/>
        <v>11500</v>
      </c>
      <c r="S59" s="39">
        <f t="shared" si="25"/>
        <v>0</v>
      </c>
      <c r="T59" s="39">
        <f t="shared" si="25"/>
        <v>0</v>
      </c>
      <c r="U59" s="39">
        <f t="shared" si="25"/>
        <v>15600</v>
      </c>
      <c r="V59" s="39">
        <f t="shared" si="25"/>
        <v>0</v>
      </c>
      <c r="W59" s="39">
        <f t="shared" si="25"/>
        <v>0</v>
      </c>
      <c r="X59" s="58"/>
      <c r="Y59" s="268">
        <f t="shared" si="4"/>
        <v>0</v>
      </c>
      <c r="Z59" s="268">
        <f t="shared" si="5"/>
        <v>15600</v>
      </c>
      <c r="AA59" s="268">
        <f t="shared" si="6"/>
        <v>0</v>
      </c>
      <c r="AB59" s="268">
        <f t="shared" si="7"/>
        <v>0</v>
      </c>
    </row>
    <row r="60" spans="1:28" s="21" customFormat="1" ht="33.75">
      <c r="A60" s="25" t="s">
        <v>96</v>
      </c>
      <c r="B60" s="46" t="s">
        <v>179</v>
      </c>
      <c r="C60" s="47" t="s">
        <v>63</v>
      </c>
      <c r="D60" s="47" t="s">
        <v>60</v>
      </c>
      <c r="E60" s="48" t="s">
        <v>64</v>
      </c>
      <c r="F60" s="49">
        <v>115000</v>
      </c>
      <c r="G60" s="49">
        <v>115000</v>
      </c>
      <c r="H60" s="49">
        <v>0</v>
      </c>
      <c r="I60" s="59">
        <v>103500</v>
      </c>
      <c r="J60" s="59">
        <v>77400</v>
      </c>
      <c r="K60" s="59">
        <v>22000</v>
      </c>
      <c r="L60" s="50">
        <f>I60-J60-K60</f>
        <v>4100</v>
      </c>
      <c r="M60" s="50">
        <f>G60-H60-I60</f>
        <v>11500</v>
      </c>
      <c r="N60" s="50">
        <f t="shared" ref="N60" si="26">L60+M60</f>
        <v>15600</v>
      </c>
      <c r="O60" s="50">
        <v>15600</v>
      </c>
      <c r="P60" s="50">
        <v>15600</v>
      </c>
      <c r="Q60" s="50"/>
      <c r="R60" s="50">
        <v>11500</v>
      </c>
      <c r="S60" s="50">
        <v>0</v>
      </c>
      <c r="T60" s="50">
        <v>0</v>
      </c>
      <c r="U60" s="50">
        <v>15600</v>
      </c>
      <c r="V60" s="51">
        <v>0</v>
      </c>
      <c r="W60" s="39">
        <v>0</v>
      </c>
      <c r="X60" s="58"/>
      <c r="Y60" s="268">
        <f t="shared" si="4"/>
        <v>0</v>
      </c>
      <c r="Z60" s="268">
        <f t="shared" si="5"/>
        <v>15600</v>
      </c>
      <c r="AA60" s="268">
        <f t="shared" si="6"/>
        <v>0</v>
      </c>
      <c r="AB60" s="268">
        <f t="shared" si="7"/>
        <v>0</v>
      </c>
    </row>
    <row r="61" spans="1:28" s="66" customFormat="1" ht="24">
      <c r="A61" s="65" t="s">
        <v>180</v>
      </c>
      <c r="B61" s="55" t="s">
        <v>181</v>
      </c>
      <c r="C61" s="56"/>
      <c r="D61" s="47"/>
      <c r="E61" s="57"/>
      <c r="F61" s="37">
        <f>F62</f>
        <v>48998.472000000002</v>
      </c>
      <c r="G61" s="37">
        <f t="shared" ref="G61:V62" si="27">G62</f>
        <v>48998.472000000002</v>
      </c>
      <c r="H61" s="37">
        <f t="shared" si="27"/>
        <v>0</v>
      </c>
      <c r="I61" s="37">
        <f t="shared" si="27"/>
        <v>44099</v>
      </c>
      <c r="J61" s="37">
        <f t="shared" si="27"/>
        <v>26100</v>
      </c>
      <c r="K61" s="37">
        <f t="shared" si="27"/>
        <v>13300</v>
      </c>
      <c r="L61" s="37">
        <f t="shared" si="27"/>
        <v>4699</v>
      </c>
      <c r="M61" s="37">
        <f t="shared" si="27"/>
        <v>4899.4720000000016</v>
      </c>
      <c r="N61" s="37">
        <f t="shared" si="27"/>
        <v>9598.4720000000016</v>
      </c>
      <c r="O61" s="37">
        <f t="shared" si="27"/>
        <v>9598</v>
      </c>
      <c r="P61" s="37">
        <f t="shared" si="27"/>
        <v>9598</v>
      </c>
      <c r="Q61" s="37"/>
      <c r="R61" s="37">
        <f t="shared" si="27"/>
        <v>4899</v>
      </c>
      <c r="S61" s="37">
        <f t="shared" si="27"/>
        <v>0</v>
      </c>
      <c r="T61" s="37">
        <f t="shared" si="27"/>
        <v>0</v>
      </c>
      <c r="U61" s="37">
        <f t="shared" si="27"/>
        <v>9598</v>
      </c>
      <c r="V61" s="37">
        <f t="shared" si="27"/>
        <v>0</v>
      </c>
      <c r="W61" s="37">
        <f t="shared" ref="W61:X62" si="28">W62</f>
        <v>0</v>
      </c>
      <c r="X61" s="37">
        <f t="shared" si="28"/>
        <v>0</v>
      </c>
      <c r="Y61" s="268">
        <f t="shared" si="4"/>
        <v>0</v>
      </c>
      <c r="Z61" s="268">
        <f t="shared" si="5"/>
        <v>9598</v>
      </c>
      <c r="AA61" s="268">
        <f t="shared" si="6"/>
        <v>0</v>
      </c>
      <c r="AB61" s="268">
        <f t="shared" si="7"/>
        <v>0</v>
      </c>
    </row>
    <row r="62" spans="1:28" s="67" customFormat="1" ht="12.75">
      <c r="A62" s="40"/>
      <c r="B62" s="60" t="s">
        <v>178</v>
      </c>
      <c r="C62" s="61"/>
      <c r="D62" s="70"/>
      <c r="E62" s="62"/>
      <c r="F62" s="39">
        <f>F63</f>
        <v>48998.472000000002</v>
      </c>
      <c r="G62" s="39">
        <f t="shared" si="27"/>
        <v>48998.472000000002</v>
      </c>
      <c r="H62" s="39">
        <f t="shared" si="27"/>
        <v>0</v>
      </c>
      <c r="I62" s="39">
        <f t="shared" si="27"/>
        <v>44099</v>
      </c>
      <c r="J62" s="39">
        <f t="shared" si="27"/>
        <v>26100</v>
      </c>
      <c r="K62" s="39">
        <f t="shared" si="27"/>
        <v>13300</v>
      </c>
      <c r="L62" s="39">
        <f t="shared" si="27"/>
        <v>4699</v>
      </c>
      <c r="M62" s="39">
        <f t="shared" si="27"/>
        <v>4899.4720000000016</v>
      </c>
      <c r="N62" s="39">
        <f t="shared" si="27"/>
        <v>9598.4720000000016</v>
      </c>
      <c r="O62" s="39">
        <f t="shared" si="27"/>
        <v>9598</v>
      </c>
      <c r="P62" s="39">
        <f t="shared" si="27"/>
        <v>9598</v>
      </c>
      <c r="Q62" s="39"/>
      <c r="R62" s="39">
        <f t="shared" si="27"/>
        <v>4899</v>
      </c>
      <c r="S62" s="39">
        <f t="shared" si="27"/>
        <v>0</v>
      </c>
      <c r="T62" s="39">
        <f t="shared" si="27"/>
        <v>0</v>
      </c>
      <c r="U62" s="39">
        <f t="shared" si="27"/>
        <v>9598</v>
      </c>
      <c r="V62" s="39">
        <f t="shared" si="27"/>
        <v>0</v>
      </c>
      <c r="W62" s="39">
        <f t="shared" si="28"/>
        <v>0</v>
      </c>
      <c r="X62" s="39">
        <f t="shared" si="28"/>
        <v>0</v>
      </c>
      <c r="Y62" s="268">
        <f t="shared" si="4"/>
        <v>0</v>
      </c>
      <c r="Z62" s="268">
        <f t="shared" si="5"/>
        <v>9598</v>
      </c>
      <c r="AA62" s="268">
        <f t="shared" si="6"/>
        <v>0</v>
      </c>
      <c r="AB62" s="268">
        <f t="shared" si="7"/>
        <v>0</v>
      </c>
    </row>
    <row r="63" spans="1:28" s="21" customFormat="1" ht="33.75">
      <c r="A63" s="25" t="s">
        <v>96</v>
      </c>
      <c r="B63" s="46" t="s">
        <v>182</v>
      </c>
      <c r="C63" s="47" t="s">
        <v>59</v>
      </c>
      <c r="D63" s="47" t="s">
        <v>60</v>
      </c>
      <c r="E63" s="48" t="s">
        <v>183</v>
      </c>
      <c r="F63" s="49">
        <v>48998.472000000002</v>
      </c>
      <c r="G63" s="49">
        <v>48998.472000000002</v>
      </c>
      <c r="H63" s="49">
        <v>0</v>
      </c>
      <c r="I63" s="59">
        <v>44099</v>
      </c>
      <c r="J63" s="59">
        <v>26100</v>
      </c>
      <c r="K63" s="59">
        <v>13300</v>
      </c>
      <c r="L63" s="50">
        <f>I63-J63-K63</f>
        <v>4699</v>
      </c>
      <c r="M63" s="50">
        <f>G63-H63-I63</f>
        <v>4899.4720000000016</v>
      </c>
      <c r="N63" s="50">
        <f t="shared" ref="N63" si="29">L63+M63</f>
        <v>9598.4720000000016</v>
      </c>
      <c r="O63" s="50">
        <v>9598</v>
      </c>
      <c r="P63" s="50">
        <v>9598</v>
      </c>
      <c r="Q63" s="50"/>
      <c r="R63" s="50">
        <v>4899</v>
      </c>
      <c r="S63" s="50">
        <v>0</v>
      </c>
      <c r="T63" s="50">
        <v>0</v>
      </c>
      <c r="U63" s="50">
        <v>9598</v>
      </c>
      <c r="V63" s="51">
        <v>0</v>
      </c>
      <c r="W63" s="39">
        <v>0</v>
      </c>
      <c r="X63" s="58"/>
      <c r="Y63" s="268">
        <f t="shared" si="4"/>
        <v>0</v>
      </c>
      <c r="Z63" s="268">
        <f t="shared" si="5"/>
        <v>9598</v>
      </c>
      <c r="AA63" s="268">
        <f t="shared" si="6"/>
        <v>0</v>
      </c>
      <c r="AB63" s="268">
        <f t="shared" si="7"/>
        <v>0</v>
      </c>
    </row>
    <row r="64" spans="1:28" s="66" customFormat="1" ht="12.75">
      <c r="A64" s="34" t="s">
        <v>184</v>
      </c>
      <c r="B64" s="68" t="s">
        <v>185</v>
      </c>
      <c r="C64" s="56"/>
      <c r="D64" s="47"/>
      <c r="E64" s="57"/>
      <c r="F64" s="37">
        <f>F65</f>
        <v>45000</v>
      </c>
      <c r="G64" s="37">
        <f t="shared" ref="G64:V66" si="30">G65</f>
        <v>45000</v>
      </c>
      <c r="H64" s="37">
        <f t="shared" si="30"/>
        <v>0</v>
      </c>
      <c r="I64" s="37">
        <f t="shared" si="30"/>
        <v>40500</v>
      </c>
      <c r="J64" s="37">
        <f t="shared" si="30"/>
        <v>30200</v>
      </c>
      <c r="K64" s="37">
        <f t="shared" si="30"/>
        <v>7000</v>
      </c>
      <c r="L64" s="37">
        <f t="shared" si="30"/>
        <v>3300</v>
      </c>
      <c r="M64" s="37">
        <f t="shared" si="30"/>
        <v>4500</v>
      </c>
      <c r="N64" s="37">
        <f t="shared" si="30"/>
        <v>7800</v>
      </c>
      <c r="O64" s="37">
        <f t="shared" si="30"/>
        <v>7800</v>
      </c>
      <c r="P64" s="37">
        <f t="shared" si="30"/>
        <v>7800</v>
      </c>
      <c r="Q64" s="37">
        <f t="shared" si="30"/>
        <v>0</v>
      </c>
      <c r="R64" s="37">
        <f t="shared" si="30"/>
        <v>4500</v>
      </c>
      <c r="S64" s="37">
        <f t="shared" si="30"/>
        <v>0</v>
      </c>
      <c r="T64" s="37">
        <f t="shared" si="30"/>
        <v>0</v>
      </c>
      <c r="U64" s="37">
        <f t="shared" si="30"/>
        <v>7800</v>
      </c>
      <c r="V64" s="37">
        <f t="shared" si="30"/>
        <v>0</v>
      </c>
      <c r="W64" s="37">
        <f t="shared" ref="W64:X66" si="31">W65</f>
        <v>0</v>
      </c>
      <c r="X64" s="37">
        <f t="shared" si="31"/>
        <v>0</v>
      </c>
      <c r="Y64" s="268">
        <f t="shared" si="4"/>
        <v>0</v>
      </c>
      <c r="Z64" s="268">
        <f t="shared" si="5"/>
        <v>7800</v>
      </c>
      <c r="AA64" s="268">
        <f t="shared" si="6"/>
        <v>0</v>
      </c>
      <c r="AB64" s="268">
        <f t="shared" si="7"/>
        <v>0</v>
      </c>
    </row>
    <row r="65" spans="1:28" s="72" customFormat="1" ht="12.75">
      <c r="A65" s="69"/>
      <c r="B65" s="60" t="s">
        <v>178</v>
      </c>
      <c r="C65" s="70"/>
      <c r="D65" s="70"/>
      <c r="E65" s="71"/>
      <c r="F65" s="53">
        <f>F66</f>
        <v>45000</v>
      </c>
      <c r="G65" s="53">
        <f t="shared" si="30"/>
        <v>45000</v>
      </c>
      <c r="H65" s="53">
        <f t="shared" si="30"/>
        <v>0</v>
      </c>
      <c r="I65" s="53">
        <f t="shared" si="30"/>
        <v>40500</v>
      </c>
      <c r="J65" s="53">
        <f t="shared" si="30"/>
        <v>30200</v>
      </c>
      <c r="K65" s="53">
        <f t="shared" si="30"/>
        <v>7000</v>
      </c>
      <c r="L65" s="53">
        <f t="shared" si="30"/>
        <v>3300</v>
      </c>
      <c r="M65" s="53">
        <f t="shared" si="30"/>
        <v>4500</v>
      </c>
      <c r="N65" s="53">
        <f t="shared" si="30"/>
        <v>7800</v>
      </c>
      <c r="O65" s="53">
        <f t="shared" si="30"/>
        <v>7800</v>
      </c>
      <c r="P65" s="53">
        <f t="shared" si="30"/>
        <v>7800</v>
      </c>
      <c r="Q65" s="53">
        <f t="shared" si="30"/>
        <v>0</v>
      </c>
      <c r="R65" s="53">
        <f t="shared" si="30"/>
        <v>4500</v>
      </c>
      <c r="S65" s="53">
        <f t="shared" si="30"/>
        <v>0</v>
      </c>
      <c r="T65" s="53">
        <f t="shared" si="30"/>
        <v>0</v>
      </c>
      <c r="U65" s="53">
        <f t="shared" si="30"/>
        <v>7800</v>
      </c>
      <c r="V65" s="53">
        <f t="shared" si="30"/>
        <v>0</v>
      </c>
      <c r="W65" s="53">
        <f t="shared" si="31"/>
        <v>0</v>
      </c>
      <c r="X65" s="53">
        <f t="shared" si="31"/>
        <v>0</v>
      </c>
      <c r="Y65" s="268">
        <f t="shared" si="4"/>
        <v>0</v>
      </c>
      <c r="Z65" s="268">
        <f t="shared" si="5"/>
        <v>7800</v>
      </c>
      <c r="AA65" s="268">
        <f t="shared" si="6"/>
        <v>0</v>
      </c>
      <c r="AB65" s="268">
        <f t="shared" si="7"/>
        <v>0</v>
      </c>
    </row>
    <row r="66" spans="1:28" s="66" customFormat="1" ht="12.75">
      <c r="A66" s="34"/>
      <c r="B66" s="60" t="s">
        <v>175</v>
      </c>
      <c r="C66" s="56"/>
      <c r="D66" s="47"/>
      <c r="E66" s="57"/>
      <c r="F66" s="37">
        <f>F67</f>
        <v>45000</v>
      </c>
      <c r="G66" s="37">
        <f t="shared" si="30"/>
        <v>45000</v>
      </c>
      <c r="H66" s="37">
        <f t="shared" si="30"/>
        <v>0</v>
      </c>
      <c r="I66" s="37">
        <f t="shared" si="30"/>
        <v>40500</v>
      </c>
      <c r="J66" s="37">
        <f t="shared" si="30"/>
        <v>30200</v>
      </c>
      <c r="K66" s="37">
        <f t="shared" si="30"/>
        <v>7000</v>
      </c>
      <c r="L66" s="37">
        <f t="shared" si="30"/>
        <v>3300</v>
      </c>
      <c r="M66" s="37">
        <f t="shared" si="30"/>
        <v>4500</v>
      </c>
      <c r="N66" s="37">
        <f t="shared" si="30"/>
        <v>7800</v>
      </c>
      <c r="O66" s="37">
        <f t="shared" si="30"/>
        <v>7800</v>
      </c>
      <c r="P66" s="37">
        <f t="shared" si="30"/>
        <v>7800</v>
      </c>
      <c r="Q66" s="37">
        <f t="shared" si="30"/>
        <v>0</v>
      </c>
      <c r="R66" s="37">
        <f t="shared" si="30"/>
        <v>4500</v>
      </c>
      <c r="S66" s="37">
        <f t="shared" si="30"/>
        <v>0</v>
      </c>
      <c r="T66" s="37">
        <f t="shared" si="30"/>
        <v>0</v>
      </c>
      <c r="U66" s="37">
        <f t="shared" si="30"/>
        <v>7800</v>
      </c>
      <c r="V66" s="37">
        <f t="shared" si="30"/>
        <v>0</v>
      </c>
      <c r="W66" s="37">
        <f t="shared" si="31"/>
        <v>0</v>
      </c>
      <c r="X66" s="37">
        <f t="shared" si="31"/>
        <v>0</v>
      </c>
      <c r="Y66" s="268">
        <f t="shared" si="4"/>
        <v>0</v>
      </c>
      <c r="Z66" s="268">
        <f t="shared" si="5"/>
        <v>7800</v>
      </c>
      <c r="AA66" s="268">
        <f t="shared" si="6"/>
        <v>0</v>
      </c>
      <c r="AB66" s="268">
        <f t="shared" si="7"/>
        <v>0</v>
      </c>
    </row>
    <row r="67" spans="1:28" s="21" customFormat="1" ht="33.75">
      <c r="A67" s="25" t="s">
        <v>96</v>
      </c>
      <c r="B67" s="46" t="s">
        <v>186</v>
      </c>
      <c r="C67" s="47" t="s">
        <v>59</v>
      </c>
      <c r="D67" s="47" t="s">
        <v>60</v>
      </c>
      <c r="E67" s="48" t="s">
        <v>187</v>
      </c>
      <c r="F67" s="49">
        <v>45000</v>
      </c>
      <c r="G67" s="49">
        <v>45000</v>
      </c>
      <c r="H67" s="49">
        <v>0</v>
      </c>
      <c r="I67" s="59">
        <v>40500</v>
      </c>
      <c r="J67" s="59">
        <v>30200</v>
      </c>
      <c r="K67" s="59">
        <v>7000</v>
      </c>
      <c r="L67" s="50">
        <f>I67-J67-K67</f>
        <v>3300</v>
      </c>
      <c r="M67" s="50">
        <f>G67-H67-I67</f>
        <v>4500</v>
      </c>
      <c r="N67" s="50">
        <f t="shared" ref="N67" si="32">L67+M67</f>
        <v>7800</v>
      </c>
      <c r="O67" s="50">
        <f>N67</f>
        <v>7800</v>
      </c>
      <c r="P67" s="50">
        <f>O67</f>
        <v>7800</v>
      </c>
      <c r="Q67" s="50"/>
      <c r="R67" s="50">
        <v>4500</v>
      </c>
      <c r="S67" s="50">
        <v>0</v>
      </c>
      <c r="T67" s="50">
        <v>0</v>
      </c>
      <c r="U67" s="50">
        <v>7800</v>
      </c>
      <c r="V67" s="51">
        <v>0</v>
      </c>
      <c r="W67" s="39">
        <v>0</v>
      </c>
      <c r="X67" s="58"/>
      <c r="Y67" s="268">
        <f t="shared" si="4"/>
        <v>0</v>
      </c>
      <c r="Z67" s="268">
        <f t="shared" si="5"/>
        <v>7800</v>
      </c>
      <c r="AA67" s="268">
        <f t="shared" si="6"/>
        <v>0</v>
      </c>
      <c r="AB67" s="268">
        <f t="shared" si="7"/>
        <v>0</v>
      </c>
    </row>
    <row r="68" spans="1:28" s="66" customFormat="1" ht="24">
      <c r="A68" s="65" t="s">
        <v>188</v>
      </c>
      <c r="B68" s="55" t="s">
        <v>189</v>
      </c>
      <c r="C68" s="56"/>
      <c r="D68" s="47"/>
      <c r="E68" s="57"/>
      <c r="F68" s="37">
        <f t="shared" ref="F68:W68" si="33">F69+F72</f>
        <v>160000</v>
      </c>
      <c r="G68" s="37">
        <f t="shared" si="33"/>
        <v>160000</v>
      </c>
      <c r="H68" s="37">
        <f t="shared" si="33"/>
        <v>0</v>
      </c>
      <c r="I68" s="37">
        <f t="shared" si="33"/>
        <v>128049</v>
      </c>
      <c r="J68" s="37">
        <f t="shared" si="33"/>
        <v>78534</v>
      </c>
      <c r="K68" s="37">
        <f t="shared" si="33"/>
        <v>31300</v>
      </c>
      <c r="L68" s="37">
        <f t="shared" si="33"/>
        <v>18215</v>
      </c>
      <c r="M68" s="37">
        <f t="shared" si="33"/>
        <v>31951</v>
      </c>
      <c r="N68" s="37">
        <f t="shared" si="33"/>
        <v>50166</v>
      </c>
      <c r="O68" s="37">
        <f t="shared" si="33"/>
        <v>42166</v>
      </c>
      <c r="P68" s="37">
        <f t="shared" si="33"/>
        <v>42166</v>
      </c>
      <c r="Q68" s="37">
        <f t="shared" si="33"/>
        <v>0</v>
      </c>
      <c r="R68" s="37">
        <f t="shared" si="33"/>
        <v>0</v>
      </c>
      <c r="S68" s="37">
        <f t="shared" si="33"/>
        <v>0</v>
      </c>
      <c r="T68" s="37">
        <f t="shared" si="33"/>
        <v>0</v>
      </c>
      <c r="U68" s="37">
        <f t="shared" si="33"/>
        <v>42166</v>
      </c>
      <c r="V68" s="37">
        <f t="shared" si="33"/>
        <v>0</v>
      </c>
      <c r="W68" s="37">
        <f t="shared" si="33"/>
        <v>0</v>
      </c>
      <c r="X68" s="58"/>
      <c r="Y68" s="268">
        <f t="shared" si="4"/>
        <v>0</v>
      </c>
      <c r="Z68" s="268">
        <f t="shared" si="5"/>
        <v>42166</v>
      </c>
      <c r="AA68" s="268">
        <f t="shared" si="6"/>
        <v>0</v>
      </c>
      <c r="AB68" s="268">
        <f t="shared" si="7"/>
        <v>0</v>
      </c>
    </row>
    <row r="69" spans="1:28" s="66" customFormat="1">
      <c r="A69" s="65"/>
      <c r="B69" s="55" t="s">
        <v>190</v>
      </c>
      <c r="C69" s="56"/>
      <c r="D69" s="47"/>
      <c r="E69" s="57"/>
      <c r="F69" s="37">
        <f>F70</f>
        <v>80000</v>
      </c>
      <c r="G69" s="37">
        <f t="shared" ref="G69:W69" si="34">G70</f>
        <v>80000</v>
      </c>
      <c r="H69" s="37">
        <f t="shared" si="34"/>
        <v>0</v>
      </c>
      <c r="I69" s="37">
        <f t="shared" si="34"/>
        <v>56049</v>
      </c>
      <c r="J69" s="37">
        <f t="shared" si="34"/>
        <v>32340</v>
      </c>
      <c r="K69" s="37">
        <f t="shared" si="34"/>
        <v>17500</v>
      </c>
      <c r="L69" s="37">
        <f t="shared" si="34"/>
        <v>6209</v>
      </c>
      <c r="M69" s="37">
        <f t="shared" si="34"/>
        <v>23951</v>
      </c>
      <c r="N69" s="37">
        <f t="shared" si="34"/>
        <v>30160</v>
      </c>
      <c r="O69" s="37">
        <f t="shared" si="34"/>
        <v>30160</v>
      </c>
      <c r="P69" s="37">
        <f t="shared" si="34"/>
        <v>30160</v>
      </c>
      <c r="Q69" s="37">
        <f t="shared" si="34"/>
        <v>0</v>
      </c>
      <c r="R69" s="37">
        <f t="shared" si="34"/>
        <v>0</v>
      </c>
      <c r="S69" s="37">
        <f t="shared" si="34"/>
        <v>0</v>
      </c>
      <c r="T69" s="37">
        <f t="shared" si="34"/>
        <v>0</v>
      </c>
      <c r="U69" s="37">
        <f t="shared" si="34"/>
        <v>30160</v>
      </c>
      <c r="V69" s="37">
        <f t="shared" si="34"/>
        <v>0</v>
      </c>
      <c r="W69" s="37">
        <f t="shared" si="34"/>
        <v>0</v>
      </c>
      <c r="X69" s="58"/>
      <c r="Y69" s="268">
        <f t="shared" si="4"/>
        <v>0</v>
      </c>
      <c r="Z69" s="268">
        <f t="shared" si="5"/>
        <v>30160</v>
      </c>
      <c r="AA69" s="268">
        <f t="shared" si="6"/>
        <v>0</v>
      </c>
      <c r="AB69" s="268">
        <f t="shared" si="7"/>
        <v>0</v>
      </c>
    </row>
    <row r="70" spans="1:28" s="67" customFormat="1">
      <c r="A70" s="198"/>
      <c r="B70" s="60" t="s">
        <v>178</v>
      </c>
      <c r="C70" s="61"/>
      <c r="D70" s="70"/>
      <c r="E70" s="62"/>
      <c r="F70" s="39">
        <f t="shared" ref="F70:W70" si="35">SUM(F71:F71)</f>
        <v>80000</v>
      </c>
      <c r="G70" s="39">
        <f t="shared" si="35"/>
        <v>80000</v>
      </c>
      <c r="H70" s="39">
        <f t="shared" si="35"/>
        <v>0</v>
      </c>
      <c r="I70" s="39">
        <f t="shared" si="35"/>
        <v>56049</v>
      </c>
      <c r="J70" s="39">
        <f t="shared" si="35"/>
        <v>32340</v>
      </c>
      <c r="K70" s="39">
        <f t="shared" si="35"/>
        <v>17500</v>
      </c>
      <c r="L70" s="39">
        <f t="shared" si="35"/>
        <v>6209</v>
      </c>
      <c r="M70" s="39">
        <f t="shared" si="35"/>
        <v>23951</v>
      </c>
      <c r="N70" s="39">
        <f t="shared" si="35"/>
        <v>30160</v>
      </c>
      <c r="O70" s="39">
        <f t="shared" si="35"/>
        <v>30160</v>
      </c>
      <c r="P70" s="39">
        <f t="shared" si="35"/>
        <v>30160</v>
      </c>
      <c r="Q70" s="39">
        <f t="shared" si="35"/>
        <v>0</v>
      </c>
      <c r="R70" s="39">
        <f t="shared" si="35"/>
        <v>0</v>
      </c>
      <c r="S70" s="39">
        <f t="shared" si="35"/>
        <v>0</v>
      </c>
      <c r="T70" s="39">
        <f t="shared" si="35"/>
        <v>0</v>
      </c>
      <c r="U70" s="39">
        <f t="shared" si="35"/>
        <v>30160</v>
      </c>
      <c r="V70" s="39">
        <f t="shared" si="35"/>
        <v>0</v>
      </c>
      <c r="W70" s="39">
        <f t="shared" si="35"/>
        <v>0</v>
      </c>
      <c r="X70" s="58"/>
      <c r="Y70" s="268">
        <f t="shared" si="4"/>
        <v>0</v>
      </c>
      <c r="Z70" s="268">
        <f t="shared" si="5"/>
        <v>30160</v>
      </c>
      <c r="AA70" s="268">
        <f t="shared" si="6"/>
        <v>0</v>
      </c>
      <c r="AB70" s="268">
        <f t="shared" si="7"/>
        <v>0</v>
      </c>
    </row>
    <row r="71" spans="1:28" s="21" customFormat="1" ht="33.75">
      <c r="A71" s="25" t="s">
        <v>96</v>
      </c>
      <c r="B71" s="46" t="s">
        <v>191</v>
      </c>
      <c r="C71" s="47" t="s">
        <v>192</v>
      </c>
      <c r="D71" s="47" t="s">
        <v>60</v>
      </c>
      <c r="E71" s="48" t="s">
        <v>193</v>
      </c>
      <c r="F71" s="49">
        <v>80000</v>
      </c>
      <c r="G71" s="49">
        <v>80000</v>
      </c>
      <c r="H71" s="49">
        <v>0</v>
      </c>
      <c r="I71" s="59">
        <v>56049</v>
      </c>
      <c r="J71" s="59">
        <v>32340</v>
      </c>
      <c r="K71" s="59">
        <v>17500</v>
      </c>
      <c r="L71" s="50">
        <f>I71-J71-K71</f>
        <v>6209</v>
      </c>
      <c r="M71" s="50">
        <f>G71-H71-I71</f>
        <v>23951</v>
      </c>
      <c r="N71" s="50">
        <f t="shared" ref="N71" si="36">L71+M71</f>
        <v>30160</v>
      </c>
      <c r="O71" s="50">
        <f>N71</f>
        <v>30160</v>
      </c>
      <c r="P71" s="50">
        <f>O71</f>
        <v>30160</v>
      </c>
      <c r="Q71" s="50"/>
      <c r="R71" s="50"/>
      <c r="S71" s="50">
        <v>0</v>
      </c>
      <c r="T71" s="50">
        <v>0</v>
      </c>
      <c r="U71" s="50">
        <v>30160</v>
      </c>
      <c r="V71" s="51">
        <v>0</v>
      </c>
      <c r="W71" s="39">
        <v>0</v>
      </c>
      <c r="X71" s="58"/>
      <c r="Y71" s="268">
        <f t="shared" si="4"/>
        <v>0</v>
      </c>
      <c r="Z71" s="268">
        <f t="shared" si="5"/>
        <v>30160</v>
      </c>
      <c r="AA71" s="268">
        <f t="shared" si="6"/>
        <v>0</v>
      </c>
      <c r="AB71" s="268">
        <f t="shared" si="7"/>
        <v>0</v>
      </c>
    </row>
    <row r="72" spans="1:28" s="66" customFormat="1">
      <c r="A72" s="65"/>
      <c r="B72" s="55" t="s">
        <v>194</v>
      </c>
      <c r="C72" s="56"/>
      <c r="D72" s="47"/>
      <c r="E72" s="57">
        <f>F76-G76</f>
        <v>133050</v>
      </c>
      <c r="F72" s="37">
        <f>F73</f>
        <v>80000</v>
      </c>
      <c r="G72" s="37">
        <f t="shared" ref="G72:W73" si="37">G73</f>
        <v>80000</v>
      </c>
      <c r="H72" s="37">
        <f t="shared" si="37"/>
        <v>0</v>
      </c>
      <c r="I72" s="37">
        <f t="shared" si="37"/>
        <v>72000</v>
      </c>
      <c r="J72" s="37">
        <f t="shared" si="37"/>
        <v>46194</v>
      </c>
      <c r="K72" s="37">
        <f t="shared" si="37"/>
        <v>13800</v>
      </c>
      <c r="L72" s="37">
        <f t="shared" si="37"/>
        <v>12006</v>
      </c>
      <c r="M72" s="37">
        <f t="shared" si="37"/>
        <v>8000</v>
      </c>
      <c r="N72" s="37">
        <f t="shared" si="37"/>
        <v>20006</v>
      </c>
      <c r="O72" s="37">
        <f t="shared" si="37"/>
        <v>12006</v>
      </c>
      <c r="P72" s="37">
        <f t="shared" si="37"/>
        <v>12006</v>
      </c>
      <c r="Q72" s="37">
        <f t="shared" si="37"/>
        <v>0</v>
      </c>
      <c r="R72" s="37">
        <f t="shared" si="37"/>
        <v>0</v>
      </c>
      <c r="S72" s="37">
        <f t="shared" si="37"/>
        <v>0</v>
      </c>
      <c r="T72" s="37">
        <f t="shared" si="37"/>
        <v>0</v>
      </c>
      <c r="U72" s="37">
        <f t="shared" si="37"/>
        <v>12006</v>
      </c>
      <c r="V72" s="37">
        <f t="shared" si="37"/>
        <v>0</v>
      </c>
      <c r="W72" s="37">
        <f t="shared" si="37"/>
        <v>0</v>
      </c>
      <c r="X72" s="58"/>
      <c r="Y72" s="268">
        <f t="shared" si="4"/>
        <v>0</v>
      </c>
      <c r="Z72" s="268">
        <f t="shared" si="5"/>
        <v>12006</v>
      </c>
      <c r="AA72" s="268">
        <f t="shared" si="6"/>
        <v>0</v>
      </c>
      <c r="AB72" s="268">
        <f t="shared" si="7"/>
        <v>0</v>
      </c>
    </row>
    <row r="73" spans="1:28" s="67" customFormat="1">
      <c r="A73" s="40" t="s">
        <v>16</v>
      </c>
      <c r="B73" s="60" t="s">
        <v>178</v>
      </c>
      <c r="C73" s="61"/>
      <c r="D73" s="70"/>
      <c r="E73" s="62"/>
      <c r="F73" s="39">
        <f>F74</f>
        <v>80000</v>
      </c>
      <c r="G73" s="39">
        <f t="shared" si="37"/>
        <v>80000</v>
      </c>
      <c r="H73" s="39">
        <f t="shared" si="37"/>
        <v>0</v>
      </c>
      <c r="I73" s="39">
        <f t="shared" si="37"/>
        <v>72000</v>
      </c>
      <c r="J73" s="39">
        <f t="shared" si="37"/>
        <v>46194</v>
      </c>
      <c r="K73" s="39">
        <f t="shared" si="37"/>
        <v>13800</v>
      </c>
      <c r="L73" s="39">
        <f t="shared" si="37"/>
        <v>12006</v>
      </c>
      <c r="M73" s="39">
        <f t="shared" si="37"/>
        <v>8000</v>
      </c>
      <c r="N73" s="39">
        <f t="shared" si="37"/>
        <v>20006</v>
      </c>
      <c r="O73" s="39">
        <f t="shared" si="37"/>
        <v>12006</v>
      </c>
      <c r="P73" s="39">
        <f t="shared" si="37"/>
        <v>12006</v>
      </c>
      <c r="Q73" s="39">
        <f t="shared" si="37"/>
        <v>0</v>
      </c>
      <c r="R73" s="39">
        <f t="shared" si="37"/>
        <v>0</v>
      </c>
      <c r="S73" s="39">
        <f t="shared" si="37"/>
        <v>0</v>
      </c>
      <c r="T73" s="39">
        <f t="shared" si="37"/>
        <v>0</v>
      </c>
      <c r="U73" s="39">
        <f t="shared" si="37"/>
        <v>12006</v>
      </c>
      <c r="V73" s="39">
        <f t="shared" si="37"/>
        <v>0</v>
      </c>
      <c r="W73" s="39">
        <f t="shared" si="37"/>
        <v>0</v>
      </c>
      <c r="X73" s="58"/>
      <c r="Y73" s="268">
        <f t="shared" si="4"/>
        <v>0</v>
      </c>
      <c r="Z73" s="268">
        <f t="shared" si="5"/>
        <v>12006</v>
      </c>
      <c r="AA73" s="268">
        <f t="shared" si="6"/>
        <v>0</v>
      </c>
      <c r="AB73" s="268">
        <f t="shared" si="7"/>
        <v>0</v>
      </c>
    </row>
    <row r="74" spans="1:28" s="21" customFormat="1" ht="33.75">
      <c r="A74" s="25" t="s">
        <v>96</v>
      </c>
      <c r="B74" s="46" t="s">
        <v>195</v>
      </c>
      <c r="C74" s="47" t="s">
        <v>119</v>
      </c>
      <c r="D74" s="47" t="s">
        <v>60</v>
      </c>
      <c r="E74" s="48" t="s">
        <v>487</v>
      </c>
      <c r="F74" s="49">
        <v>80000</v>
      </c>
      <c r="G74" s="49">
        <v>80000</v>
      </c>
      <c r="H74" s="49">
        <v>0</v>
      </c>
      <c r="I74" s="59">
        <v>72000</v>
      </c>
      <c r="J74" s="59">
        <v>46194</v>
      </c>
      <c r="K74" s="59">
        <v>13800</v>
      </c>
      <c r="L74" s="50">
        <f>I74-J74-K74</f>
        <v>12006</v>
      </c>
      <c r="M74" s="50">
        <f>G74-H74-I74</f>
        <v>8000</v>
      </c>
      <c r="N74" s="50">
        <f t="shared" ref="N74" si="38">L74+M74</f>
        <v>20006</v>
      </c>
      <c r="O74" s="50">
        <v>12006</v>
      </c>
      <c r="P74" s="50">
        <f>O74</f>
        <v>12006</v>
      </c>
      <c r="Q74" s="50"/>
      <c r="R74" s="50"/>
      <c r="S74" s="50">
        <v>0</v>
      </c>
      <c r="T74" s="50">
        <v>0</v>
      </c>
      <c r="U74" s="50">
        <v>12006</v>
      </c>
      <c r="V74" s="51">
        <v>0</v>
      </c>
      <c r="W74" s="39">
        <v>0</v>
      </c>
      <c r="X74" s="58"/>
      <c r="Y74" s="268">
        <f t="shared" si="4"/>
        <v>0</v>
      </c>
      <c r="Z74" s="268">
        <f t="shared" si="5"/>
        <v>12006</v>
      </c>
      <c r="AA74" s="268">
        <f t="shared" si="6"/>
        <v>0</v>
      </c>
      <c r="AB74" s="268">
        <f t="shared" si="7"/>
        <v>0</v>
      </c>
    </row>
    <row r="75" spans="1:28" s="66" customFormat="1" ht="25.5">
      <c r="A75" s="65" t="s">
        <v>196</v>
      </c>
      <c r="B75" s="79" t="s">
        <v>197</v>
      </c>
      <c r="C75" s="56"/>
      <c r="D75" s="47"/>
      <c r="E75" s="57"/>
      <c r="F75" s="37">
        <f>F76</f>
        <v>887000</v>
      </c>
      <c r="G75" s="37">
        <f t="shared" ref="G75:W75" si="39">G76</f>
        <v>753950</v>
      </c>
      <c r="H75" s="37">
        <f t="shared" si="39"/>
        <v>15066</v>
      </c>
      <c r="I75" s="37">
        <f t="shared" si="39"/>
        <v>123900</v>
      </c>
      <c r="J75" s="37">
        <f t="shared" si="39"/>
        <v>86000</v>
      </c>
      <c r="K75" s="37">
        <f t="shared" si="39"/>
        <v>16932</v>
      </c>
      <c r="L75" s="37">
        <f t="shared" si="39"/>
        <v>20968</v>
      </c>
      <c r="M75" s="37">
        <f t="shared" si="39"/>
        <v>554984</v>
      </c>
      <c r="N75" s="37">
        <f t="shared" si="39"/>
        <v>405952</v>
      </c>
      <c r="O75" s="37">
        <f t="shared" si="39"/>
        <v>405952</v>
      </c>
      <c r="P75" s="37">
        <f t="shared" si="39"/>
        <v>405952</v>
      </c>
      <c r="Q75" s="37">
        <f t="shared" si="39"/>
        <v>0</v>
      </c>
      <c r="R75" s="37">
        <f t="shared" si="39"/>
        <v>0</v>
      </c>
      <c r="S75" s="37">
        <f t="shared" si="39"/>
        <v>0</v>
      </c>
      <c r="T75" s="37">
        <f t="shared" si="39"/>
        <v>0</v>
      </c>
      <c r="U75" s="37">
        <f t="shared" si="39"/>
        <v>20968</v>
      </c>
      <c r="V75" s="37">
        <f t="shared" si="39"/>
        <v>0</v>
      </c>
      <c r="W75" s="37">
        <f t="shared" si="39"/>
        <v>0</v>
      </c>
      <c r="X75" s="58"/>
      <c r="Y75" s="268">
        <f t="shared" si="4"/>
        <v>384984</v>
      </c>
      <c r="Z75" s="268">
        <f t="shared" si="5"/>
        <v>20968</v>
      </c>
      <c r="AA75" s="268">
        <f t="shared" si="6"/>
        <v>0</v>
      </c>
      <c r="AB75" s="268">
        <f t="shared" si="7"/>
        <v>384984</v>
      </c>
    </row>
    <row r="76" spans="1:28" s="21" customFormat="1" ht="56.25">
      <c r="A76" s="25">
        <v>1</v>
      </c>
      <c r="B76" s="46" t="s">
        <v>198</v>
      </c>
      <c r="C76" s="47" t="s">
        <v>199</v>
      </c>
      <c r="D76" s="47" t="s">
        <v>60</v>
      </c>
      <c r="E76" s="48" t="s">
        <v>200</v>
      </c>
      <c r="F76" s="49">
        <v>887000</v>
      </c>
      <c r="G76" s="49">
        <v>753950</v>
      </c>
      <c r="H76" s="49">
        <v>15066</v>
      </c>
      <c r="I76" s="59">
        <v>123900</v>
      </c>
      <c r="J76" s="59">
        <v>86000</v>
      </c>
      <c r="K76" s="59">
        <v>16932</v>
      </c>
      <c r="L76" s="50">
        <f t="shared" ref="L76" si="40">I76-J76-K76</f>
        <v>20968</v>
      </c>
      <c r="M76" s="50">
        <f>G76-I76-H76-60000</f>
        <v>554984</v>
      </c>
      <c r="N76" s="50">
        <f>M76+L76-170000</f>
        <v>405952</v>
      </c>
      <c r="O76" s="50">
        <f>N76</f>
        <v>405952</v>
      </c>
      <c r="P76" s="50">
        <f>O76</f>
        <v>405952</v>
      </c>
      <c r="Q76" s="50"/>
      <c r="R76" s="50"/>
      <c r="S76" s="50">
        <v>0</v>
      </c>
      <c r="T76" s="50">
        <v>0</v>
      </c>
      <c r="U76" s="50">
        <v>20968</v>
      </c>
      <c r="V76" s="51">
        <v>0</v>
      </c>
      <c r="W76" s="39">
        <v>0</v>
      </c>
      <c r="X76" s="197" t="s">
        <v>510</v>
      </c>
      <c r="Y76" s="268">
        <f t="shared" si="4"/>
        <v>384984</v>
      </c>
      <c r="Z76" s="268">
        <f t="shared" si="5"/>
        <v>20968</v>
      </c>
      <c r="AA76" s="268">
        <f t="shared" si="6"/>
        <v>0</v>
      </c>
      <c r="AB76" s="268">
        <f t="shared" si="7"/>
        <v>384984</v>
      </c>
    </row>
    <row r="77" spans="1:28" s="66" customFormat="1" ht="38.25">
      <c r="A77" s="65" t="s">
        <v>67</v>
      </c>
      <c r="B77" s="84" t="s">
        <v>202</v>
      </c>
      <c r="C77" s="56"/>
      <c r="D77" s="47"/>
      <c r="E77" s="56"/>
      <c r="F77" s="37">
        <f t="shared" ref="F77:W77" si="41">SUM(F78:F84)</f>
        <v>70777</v>
      </c>
      <c r="G77" s="37">
        <f t="shared" si="41"/>
        <v>62000</v>
      </c>
      <c r="H77" s="37">
        <f t="shared" si="41"/>
        <v>0</v>
      </c>
      <c r="I77" s="37">
        <f t="shared" si="41"/>
        <v>62000</v>
      </c>
      <c r="J77" s="37">
        <f t="shared" si="41"/>
        <v>34366</v>
      </c>
      <c r="K77" s="37">
        <f t="shared" si="41"/>
        <v>17436</v>
      </c>
      <c r="L77" s="37">
        <f t="shared" si="41"/>
        <v>10198</v>
      </c>
      <c r="M77" s="37">
        <f t="shared" si="41"/>
        <v>0</v>
      </c>
      <c r="N77" s="37">
        <f t="shared" si="41"/>
        <v>10198</v>
      </c>
      <c r="O77" s="37">
        <f t="shared" si="41"/>
        <v>10112</v>
      </c>
      <c r="P77" s="37">
        <f t="shared" si="41"/>
        <v>1490</v>
      </c>
      <c r="Q77" s="37">
        <f t="shared" si="41"/>
        <v>0</v>
      </c>
      <c r="R77" s="37">
        <f t="shared" si="41"/>
        <v>0</v>
      </c>
      <c r="S77" s="37">
        <f t="shared" si="41"/>
        <v>0</v>
      </c>
      <c r="T77" s="37">
        <f t="shared" si="41"/>
        <v>0</v>
      </c>
      <c r="U77" s="37">
        <f t="shared" si="41"/>
        <v>10198</v>
      </c>
      <c r="V77" s="37">
        <f t="shared" si="41"/>
        <v>156</v>
      </c>
      <c r="W77" s="37">
        <f t="shared" si="41"/>
        <v>0</v>
      </c>
      <c r="X77" s="58"/>
      <c r="Y77" s="37">
        <f>SUM(Y78:Y84)</f>
        <v>-8708</v>
      </c>
      <c r="Z77" s="37">
        <f>SUM(Z78:Z84)</f>
        <v>10042</v>
      </c>
      <c r="AA77" s="37">
        <f>SUM(AA78:AA84)</f>
        <v>8622</v>
      </c>
      <c r="AB77" s="37">
        <f>SUM(AB78:AB84)</f>
        <v>-8552</v>
      </c>
    </row>
    <row r="78" spans="1:28" s="21" customFormat="1" ht="33.75">
      <c r="A78" s="25">
        <v>1</v>
      </c>
      <c r="B78" s="46" t="s">
        <v>209</v>
      </c>
      <c r="C78" s="47" t="s">
        <v>210</v>
      </c>
      <c r="D78" s="47" t="s">
        <v>168</v>
      </c>
      <c r="E78" s="48" t="s">
        <v>211</v>
      </c>
      <c r="F78" s="49">
        <v>11140</v>
      </c>
      <c r="G78" s="49">
        <v>10000</v>
      </c>
      <c r="H78" s="49">
        <v>0</v>
      </c>
      <c r="I78" s="59">
        <v>10000</v>
      </c>
      <c r="J78" s="59">
        <v>2891</v>
      </c>
      <c r="K78" s="59">
        <v>6860</v>
      </c>
      <c r="L78" s="50">
        <f>I78-J78-K78</f>
        <v>249</v>
      </c>
      <c r="M78" s="50">
        <f>G78-H78-I78</f>
        <v>0</v>
      </c>
      <c r="N78" s="50">
        <f t="shared" ref="N78:N79" si="42">L78+M78</f>
        <v>249</v>
      </c>
      <c r="O78" s="50">
        <v>163</v>
      </c>
      <c r="P78" s="50">
        <f t="shared" ref="O78:P86" si="43">O78</f>
        <v>163</v>
      </c>
      <c r="Q78" s="50"/>
      <c r="R78" s="50"/>
      <c r="S78" s="50"/>
      <c r="T78" s="50">
        <v>0</v>
      </c>
      <c r="U78" s="50">
        <v>249</v>
      </c>
      <c r="V78" s="51">
        <v>0</v>
      </c>
      <c r="W78" s="39">
        <v>0</v>
      </c>
      <c r="X78" s="58"/>
      <c r="Y78" s="268">
        <f t="shared" ref="Y78:Y91" si="44">P78-U78</f>
        <v>-86</v>
      </c>
      <c r="Z78" s="268">
        <f t="shared" ref="Z78:Z91" si="45">U78-V78</f>
        <v>249</v>
      </c>
      <c r="AA78" s="268">
        <f t="shared" ref="AA78:AA91" si="46">O78-P78</f>
        <v>0</v>
      </c>
      <c r="AB78" s="268">
        <f t="shared" ref="AB78:AB91" si="47">P78-Z78</f>
        <v>-86</v>
      </c>
    </row>
    <row r="79" spans="1:28" s="21" customFormat="1" ht="33.75">
      <c r="A79" s="25">
        <v>2</v>
      </c>
      <c r="B79" s="46" t="s">
        <v>212</v>
      </c>
      <c r="C79" s="47" t="s">
        <v>213</v>
      </c>
      <c r="D79" s="47" t="s">
        <v>168</v>
      </c>
      <c r="E79" s="48" t="s">
        <v>214</v>
      </c>
      <c r="F79" s="49">
        <v>9000</v>
      </c>
      <c r="G79" s="49">
        <v>9000</v>
      </c>
      <c r="H79" s="49">
        <v>0</v>
      </c>
      <c r="I79" s="59">
        <v>9000</v>
      </c>
      <c r="J79" s="59"/>
      <c r="K79" s="59">
        <v>8000</v>
      </c>
      <c r="L79" s="50">
        <f>I79-J79-K79</f>
        <v>1000</v>
      </c>
      <c r="M79" s="50">
        <f>G79-H79-I79</f>
        <v>0</v>
      </c>
      <c r="N79" s="50">
        <f t="shared" si="42"/>
        <v>1000</v>
      </c>
      <c r="O79" s="50">
        <f t="shared" si="43"/>
        <v>1000</v>
      </c>
      <c r="P79" s="50">
        <f t="shared" si="43"/>
        <v>1000</v>
      </c>
      <c r="Q79" s="50"/>
      <c r="R79" s="50"/>
      <c r="S79" s="50"/>
      <c r="T79" s="50">
        <v>0</v>
      </c>
      <c r="U79" s="50">
        <v>1000</v>
      </c>
      <c r="V79" s="51">
        <v>0</v>
      </c>
      <c r="W79" s="39">
        <v>0</v>
      </c>
      <c r="X79" s="58"/>
      <c r="Y79" s="268">
        <f t="shared" si="44"/>
        <v>0</v>
      </c>
      <c r="Z79" s="268">
        <f t="shared" si="45"/>
        <v>1000</v>
      </c>
      <c r="AA79" s="268">
        <f t="shared" si="46"/>
        <v>0</v>
      </c>
      <c r="AB79" s="268">
        <f t="shared" si="47"/>
        <v>0</v>
      </c>
    </row>
    <row r="80" spans="1:28" s="66" customFormat="1" ht="33.75">
      <c r="A80" s="25">
        <v>1</v>
      </c>
      <c r="B80" s="80" t="s">
        <v>203</v>
      </c>
      <c r="C80" s="81" t="s">
        <v>89</v>
      </c>
      <c r="D80" s="47" t="s">
        <v>168</v>
      </c>
      <c r="E80" s="54" t="s">
        <v>204</v>
      </c>
      <c r="F80" s="83">
        <v>9620</v>
      </c>
      <c r="G80" s="83">
        <v>8000</v>
      </c>
      <c r="H80" s="49">
        <v>0</v>
      </c>
      <c r="I80" s="49">
        <v>8000</v>
      </c>
      <c r="J80" s="49"/>
      <c r="K80" s="49"/>
      <c r="L80" s="50">
        <f t="shared" ref="L80:L84" si="48">I80-J80-K80</f>
        <v>8000</v>
      </c>
      <c r="M80" s="50">
        <f>G80-I80-H80</f>
        <v>0</v>
      </c>
      <c r="N80" s="50">
        <f t="shared" ref="N80:N84" si="49">M80+L80</f>
        <v>8000</v>
      </c>
      <c r="O80" s="50">
        <f t="shared" si="43"/>
        <v>8000</v>
      </c>
      <c r="P80" s="50"/>
      <c r="Q80" s="50"/>
      <c r="R80" s="50">
        <v>0</v>
      </c>
      <c r="S80" s="50"/>
      <c r="T80" s="50">
        <v>0</v>
      </c>
      <c r="U80" s="50">
        <v>8000</v>
      </c>
      <c r="V80" s="51">
        <v>0</v>
      </c>
      <c r="W80" s="51">
        <v>0</v>
      </c>
      <c r="X80" s="58"/>
      <c r="Y80" s="268">
        <f t="shared" si="44"/>
        <v>-8000</v>
      </c>
      <c r="Z80" s="268">
        <f t="shared" si="45"/>
        <v>8000</v>
      </c>
      <c r="AA80" s="268">
        <f t="shared" si="46"/>
        <v>8000</v>
      </c>
      <c r="AB80" s="268">
        <f t="shared" si="47"/>
        <v>-8000</v>
      </c>
    </row>
    <row r="81" spans="1:28" s="66" customFormat="1" ht="38.25">
      <c r="A81" s="25">
        <v>2</v>
      </c>
      <c r="B81" s="80" t="s">
        <v>205</v>
      </c>
      <c r="C81" s="81" t="s">
        <v>206</v>
      </c>
      <c r="D81" s="47" t="s">
        <v>168</v>
      </c>
      <c r="E81" s="191" t="s">
        <v>488</v>
      </c>
      <c r="F81" s="83">
        <v>12837</v>
      </c>
      <c r="G81" s="83">
        <v>10000</v>
      </c>
      <c r="H81" s="49">
        <v>0</v>
      </c>
      <c r="I81" s="49">
        <v>10000</v>
      </c>
      <c r="J81" s="49">
        <v>7245</v>
      </c>
      <c r="K81" s="49">
        <v>2576</v>
      </c>
      <c r="L81" s="50">
        <f t="shared" si="48"/>
        <v>179</v>
      </c>
      <c r="M81" s="50">
        <f>G81-I81-H81</f>
        <v>0</v>
      </c>
      <c r="N81" s="50">
        <f t="shared" si="49"/>
        <v>179</v>
      </c>
      <c r="O81" s="50">
        <f t="shared" si="43"/>
        <v>179</v>
      </c>
      <c r="P81" s="50"/>
      <c r="Q81" s="50"/>
      <c r="R81" s="50"/>
      <c r="S81" s="50"/>
      <c r="T81" s="50">
        <v>0</v>
      </c>
      <c r="U81" s="50">
        <v>179</v>
      </c>
      <c r="V81" s="51">
        <v>0</v>
      </c>
      <c r="W81" s="51">
        <v>0</v>
      </c>
      <c r="X81" s="58"/>
      <c r="Y81" s="268">
        <f t="shared" si="44"/>
        <v>-179</v>
      </c>
      <c r="Z81" s="268">
        <f t="shared" si="45"/>
        <v>179</v>
      </c>
      <c r="AA81" s="268">
        <f t="shared" si="46"/>
        <v>179</v>
      </c>
      <c r="AB81" s="268">
        <f t="shared" si="47"/>
        <v>-179</v>
      </c>
    </row>
    <row r="82" spans="1:28" s="66" customFormat="1" ht="38.25">
      <c r="A82" s="25">
        <v>3</v>
      </c>
      <c r="B82" s="80" t="s">
        <v>207</v>
      </c>
      <c r="C82" s="81" t="s">
        <v>208</v>
      </c>
      <c r="D82" s="47" t="s">
        <v>168</v>
      </c>
      <c r="E82" s="191" t="s">
        <v>489</v>
      </c>
      <c r="F82" s="83">
        <v>8680</v>
      </c>
      <c r="G82" s="83">
        <v>8000</v>
      </c>
      <c r="H82" s="49">
        <v>0</v>
      </c>
      <c r="I82" s="49">
        <v>8000</v>
      </c>
      <c r="J82" s="49">
        <v>7963</v>
      </c>
      <c r="K82" s="49"/>
      <c r="L82" s="50">
        <f t="shared" si="48"/>
        <v>37</v>
      </c>
      <c r="M82" s="50">
        <f>G82-I82-H82</f>
        <v>0</v>
      </c>
      <c r="N82" s="50">
        <f t="shared" si="49"/>
        <v>37</v>
      </c>
      <c r="O82" s="50">
        <f t="shared" si="43"/>
        <v>37</v>
      </c>
      <c r="P82" s="50"/>
      <c r="Q82" s="50"/>
      <c r="R82" s="50"/>
      <c r="S82" s="50"/>
      <c r="T82" s="50">
        <v>0</v>
      </c>
      <c r="U82" s="50">
        <v>37</v>
      </c>
      <c r="V82" s="51">
        <v>0</v>
      </c>
      <c r="W82" s="51">
        <v>0</v>
      </c>
      <c r="X82" s="58"/>
      <c r="Y82" s="268">
        <f t="shared" si="44"/>
        <v>-37</v>
      </c>
      <c r="Z82" s="268">
        <f t="shared" si="45"/>
        <v>37</v>
      </c>
      <c r="AA82" s="268">
        <f t="shared" si="46"/>
        <v>37</v>
      </c>
      <c r="AB82" s="268">
        <f t="shared" si="47"/>
        <v>-37</v>
      </c>
    </row>
    <row r="83" spans="1:28" s="66" customFormat="1" ht="24">
      <c r="A83" s="25">
        <v>6</v>
      </c>
      <c r="B83" s="80" t="s">
        <v>215</v>
      </c>
      <c r="C83" s="81" t="s">
        <v>216</v>
      </c>
      <c r="D83" s="47" t="s">
        <v>168</v>
      </c>
      <c r="E83" s="54" t="s">
        <v>490</v>
      </c>
      <c r="F83" s="83">
        <v>7500</v>
      </c>
      <c r="G83" s="83">
        <v>7000</v>
      </c>
      <c r="H83" s="49">
        <v>0</v>
      </c>
      <c r="I83" s="49">
        <v>7000</v>
      </c>
      <c r="J83" s="49">
        <v>6594</v>
      </c>
      <c r="K83" s="49"/>
      <c r="L83" s="50">
        <f t="shared" si="48"/>
        <v>406</v>
      </c>
      <c r="M83" s="50">
        <f>G83-I83</f>
        <v>0</v>
      </c>
      <c r="N83" s="50">
        <f t="shared" si="49"/>
        <v>406</v>
      </c>
      <c r="O83" s="50">
        <f t="shared" si="43"/>
        <v>406</v>
      </c>
      <c r="P83" s="50"/>
      <c r="Q83" s="50"/>
      <c r="R83" s="50"/>
      <c r="S83" s="50"/>
      <c r="T83" s="50">
        <v>0</v>
      </c>
      <c r="U83" s="50">
        <v>406</v>
      </c>
      <c r="V83" s="51">
        <v>156</v>
      </c>
      <c r="W83" s="51">
        <v>0</v>
      </c>
      <c r="X83" s="58"/>
      <c r="Y83" s="268">
        <f t="shared" si="44"/>
        <v>-406</v>
      </c>
      <c r="Z83" s="268">
        <f t="shared" si="45"/>
        <v>250</v>
      </c>
      <c r="AA83" s="268">
        <f t="shared" si="46"/>
        <v>406</v>
      </c>
      <c r="AB83" s="268">
        <f t="shared" si="47"/>
        <v>-250</v>
      </c>
    </row>
    <row r="84" spans="1:28" s="66" customFormat="1" ht="67.5">
      <c r="A84" s="25">
        <v>7</v>
      </c>
      <c r="B84" s="80" t="s">
        <v>217</v>
      </c>
      <c r="C84" s="81" t="s">
        <v>129</v>
      </c>
      <c r="D84" s="47" t="s">
        <v>168</v>
      </c>
      <c r="E84" s="54" t="s">
        <v>218</v>
      </c>
      <c r="F84" s="83">
        <v>12000</v>
      </c>
      <c r="G84" s="83">
        <v>10000</v>
      </c>
      <c r="H84" s="49">
        <v>0</v>
      </c>
      <c r="I84" s="49">
        <v>10000</v>
      </c>
      <c r="J84" s="49">
        <v>9673</v>
      </c>
      <c r="K84" s="49"/>
      <c r="L84" s="50">
        <f t="shared" si="48"/>
        <v>327</v>
      </c>
      <c r="M84" s="50">
        <f>G84-I84</f>
        <v>0</v>
      </c>
      <c r="N84" s="50">
        <f t="shared" si="49"/>
        <v>327</v>
      </c>
      <c r="O84" s="50">
        <f t="shared" si="43"/>
        <v>327</v>
      </c>
      <c r="P84" s="50">
        <f t="shared" si="43"/>
        <v>327</v>
      </c>
      <c r="Q84" s="50"/>
      <c r="R84" s="50"/>
      <c r="S84" s="50"/>
      <c r="T84" s="50">
        <v>0</v>
      </c>
      <c r="U84" s="50">
        <v>327</v>
      </c>
      <c r="V84" s="51">
        <v>0</v>
      </c>
      <c r="W84" s="51">
        <v>0</v>
      </c>
      <c r="X84" s="58"/>
      <c r="Y84" s="268">
        <f t="shared" si="44"/>
        <v>0</v>
      </c>
      <c r="Z84" s="268">
        <f t="shared" si="45"/>
        <v>327</v>
      </c>
      <c r="AA84" s="268">
        <f t="shared" si="46"/>
        <v>0</v>
      </c>
      <c r="AB84" s="268">
        <f t="shared" si="47"/>
        <v>0</v>
      </c>
    </row>
    <row r="85" spans="1:28" s="66" customFormat="1" ht="38.25">
      <c r="A85" s="65" t="s">
        <v>72</v>
      </c>
      <c r="B85" s="79" t="s">
        <v>548</v>
      </c>
      <c r="C85" s="56"/>
      <c r="D85" s="47"/>
      <c r="E85" s="57"/>
      <c r="F85" s="37">
        <f>F86</f>
        <v>126000</v>
      </c>
      <c r="G85" s="37">
        <f t="shared" ref="G85:W85" si="50">G86</f>
        <v>126000</v>
      </c>
      <c r="H85" s="37">
        <f t="shared" si="50"/>
        <v>0</v>
      </c>
      <c r="I85" s="37">
        <f t="shared" si="50"/>
        <v>40000</v>
      </c>
      <c r="J85" s="37">
        <f t="shared" si="50"/>
        <v>0</v>
      </c>
      <c r="K85" s="37">
        <f t="shared" si="50"/>
        <v>10000</v>
      </c>
      <c r="L85" s="37">
        <f t="shared" si="50"/>
        <v>30000</v>
      </c>
      <c r="M85" s="37">
        <f t="shared" si="50"/>
        <v>86000</v>
      </c>
      <c r="N85" s="37">
        <f t="shared" si="50"/>
        <v>86000</v>
      </c>
      <c r="O85" s="37">
        <f t="shared" si="50"/>
        <v>86000</v>
      </c>
      <c r="P85" s="37">
        <f t="shared" si="50"/>
        <v>86000</v>
      </c>
      <c r="Q85" s="37">
        <f t="shared" si="50"/>
        <v>0</v>
      </c>
      <c r="R85" s="37">
        <f t="shared" si="50"/>
        <v>0</v>
      </c>
      <c r="S85" s="37">
        <f t="shared" si="50"/>
        <v>0</v>
      </c>
      <c r="T85" s="37">
        <f t="shared" si="50"/>
        <v>0</v>
      </c>
      <c r="U85" s="37">
        <f t="shared" si="50"/>
        <v>0</v>
      </c>
      <c r="V85" s="37">
        <f t="shared" si="50"/>
        <v>0</v>
      </c>
      <c r="W85" s="37">
        <f t="shared" si="50"/>
        <v>0</v>
      </c>
      <c r="X85" s="58"/>
      <c r="Y85" s="268">
        <f>Y86</f>
        <v>86000</v>
      </c>
      <c r="Z85" s="268">
        <f t="shared" ref="Z85:AB85" si="51">Z86</f>
        <v>0</v>
      </c>
      <c r="AA85" s="268">
        <f t="shared" si="51"/>
        <v>0</v>
      </c>
      <c r="AB85" s="268">
        <f t="shared" si="51"/>
        <v>86000</v>
      </c>
    </row>
    <row r="86" spans="1:28" s="150" customFormat="1" ht="38.25">
      <c r="A86" s="147">
        <v>1</v>
      </c>
      <c r="B86" s="102" t="s">
        <v>366</v>
      </c>
      <c r="C86" s="82" t="s">
        <v>89</v>
      </c>
      <c r="D86" s="82" t="s">
        <v>67</v>
      </c>
      <c r="E86" s="82"/>
      <c r="F86" s="157">
        <v>126000</v>
      </c>
      <c r="G86" s="157">
        <v>126000</v>
      </c>
      <c r="H86" s="157"/>
      <c r="I86" s="140">
        <v>40000</v>
      </c>
      <c r="J86" s="140"/>
      <c r="K86" s="140">
        <v>10000</v>
      </c>
      <c r="L86" s="50">
        <f>I86-J86-K86</f>
        <v>30000</v>
      </c>
      <c r="M86" s="50">
        <f>G86-H86-I86</f>
        <v>86000</v>
      </c>
      <c r="N86" s="50">
        <f>G86-I86</f>
        <v>86000</v>
      </c>
      <c r="O86" s="50">
        <f t="shared" si="43"/>
        <v>86000</v>
      </c>
      <c r="P86" s="50">
        <f t="shared" si="43"/>
        <v>86000</v>
      </c>
      <c r="Q86" s="50"/>
      <c r="R86" s="50"/>
      <c r="S86" s="50">
        <v>0</v>
      </c>
      <c r="T86" s="50"/>
      <c r="U86" s="50">
        <v>0</v>
      </c>
      <c r="V86" s="50"/>
      <c r="W86" s="50"/>
      <c r="Y86" s="268">
        <f t="shared" si="44"/>
        <v>86000</v>
      </c>
      <c r="Z86" s="268">
        <f t="shared" si="45"/>
        <v>0</v>
      </c>
      <c r="AA86" s="268">
        <f t="shared" si="46"/>
        <v>0</v>
      </c>
      <c r="AB86" s="268">
        <f t="shared" si="47"/>
        <v>86000</v>
      </c>
    </row>
    <row r="87" spans="1:28" s="66" customFormat="1" ht="25.5">
      <c r="A87" s="65" t="s">
        <v>201</v>
      </c>
      <c r="B87" s="79" t="s">
        <v>68</v>
      </c>
      <c r="C87" s="56"/>
      <c r="D87" s="47"/>
      <c r="E87" s="57"/>
      <c r="F87" s="37">
        <f>F88</f>
        <v>21000</v>
      </c>
      <c r="G87" s="37">
        <f t="shared" ref="G87:W87" si="52">G88</f>
        <v>20000</v>
      </c>
      <c r="H87" s="37">
        <f t="shared" si="52"/>
        <v>0</v>
      </c>
      <c r="I87" s="37">
        <f t="shared" si="52"/>
        <v>0</v>
      </c>
      <c r="J87" s="37">
        <f t="shared" si="52"/>
        <v>0</v>
      </c>
      <c r="K87" s="37">
        <f t="shared" si="52"/>
        <v>18000</v>
      </c>
      <c r="L87" s="37">
        <f t="shared" si="52"/>
        <v>0</v>
      </c>
      <c r="M87" s="37">
        <f t="shared" si="52"/>
        <v>2000</v>
      </c>
      <c r="N87" s="37">
        <f t="shared" si="52"/>
        <v>2000</v>
      </c>
      <c r="O87" s="37">
        <f t="shared" si="52"/>
        <v>2000</v>
      </c>
      <c r="P87" s="37">
        <f t="shared" si="52"/>
        <v>2000</v>
      </c>
      <c r="Q87" s="37">
        <f t="shared" si="52"/>
        <v>0</v>
      </c>
      <c r="R87" s="37">
        <f t="shared" si="52"/>
        <v>0</v>
      </c>
      <c r="S87" s="37">
        <f t="shared" si="52"/>
        <v>0</v>
      </c>
      <c r="T87" s="37">
        <f t="shared" si="52"/>
        <v>0</v>
      </c>
      <c r="U87" s="37">
        <f t="shared" si="52"/>
        <v>2000</v>
      </c>
      <c r="V87" s="37">
        <f t="shared" si="52"/>
        <v>0</v>
      </c>
      <c r="W87" s="37">
        <f t="shared" si="52"/>
        <v>0</v>
      </c>
      <c r="X87" s="58"/>
      <c r="Y87" s="268">
        <f t="shared" si="44"/>
        <v>0</v>
      </c>
      <c r="Z87" s="268">
        <f t="shared" si="45"/>
        <v>2000</v>
      </c>
      <c r="AA87" s="268">
        <f t="shared" si="46"/>
        <v>0</v>
      </c>
      <c r="AB87" s="268">
        <f t="shared" si="47"/>
        <v>0</v>
      </c>
    </row>
    <row r="88" spans="1:28" s="21" customFormat="1" ht="72">
      <c r="A88" s="73" t="s">
        <v>96</v>
      </c>
      <c r="B88" s="74" t="s">
        <v>69</v>
      </c>
      <c r="C88" s="75" t="s">
        <v>70</v>
      </c>
      <c r="D88" s="76" t="s">
        <v>71</v>
      </c>
      <c r="E88" s="77"/>
      <c r="F88" s="78">
        <v>21000</v>
      </c>
      <c r="G88" s="78">
        <v>20000</v>
      </c>
      <c r="H88" s="49"/>
      <c r="I88" s="59"/>
      <c r="J88" s="59"/>
      <c r="K88" s="59">
        <v>18000</v>
      </c>
      <c r="L88" s="50"/>
      <c r="M88" s="50">
        <v>2000</v>
      </c>
      <c r="N88" s="50">
        <v>2000</v>
      </c>
      <c r="O88" s="50">
        <v>2000</v>
      </c>
      <c r="P88" s="50">
        <f>O88</f>
        <v>2000</v>
      </c>
      <c r="Q88" s="50"/>
      <c r="R88" s="50"/>
      <c r="S88" s="50"/>
      <c r="T88" s="50"/>
      <c r="U88" s="50">
        <v>2000</v>
      </c>
      <c r="V88" s="51"/>
      <c r="W88" s="51"/>
      <c r="X88" s="58"/>
      <c r="Y88" s="268">
        <f t="shared" si="44"/>
        <v>0</v>
      </c>
      <c r="Z88" s="268">
        <f t="shared" si="45"/>
        <v>2000</v>
      </c>
      <c r="AA88" s="268">
        <f t="shared" si="46"/>
        <v>0</v>
      </c>
      <c r="AB88" s="268">
        <f t="shared" si="47"/>
        <v>0</v>
      </c>
    </row>
    <row r="89" spans="1:28" s="66" customFormat="1">
      <c r="A89" s="179" t="s">
        <v>547</v>
      </c>
      <c r="B89" s="79" t="s">
        <v>466</v>
      </c>
      <c r="C89" s="56"/>
      <c r="D89" s="47"/>
      <c r="E89" s="57"/>
      <c r="F89" s="37">
        <f>SUM(F90:F91)</f>
        <v>1636150</v>
      </c>
      <c r="G89" s="37">
        <f>SUM(G90:G91)</f>
        <v>844000</v>
      </c>
      <c r="H89" s="37">
        <f t="shared" ref="H89:AB89" si="53">SUM(H90:H91)</f>
        <v>0</v>
      </c>
      <c r="I89" s="37">
        <f t="shared" si="53"/>
        <v>844000</v>
      </c>
      <c r="J89" s="37">
        <f t="shared" si="53"/>
        <v>759600</v>
      </c>
      <c r="K89" s="37">
        <f t="shared" si="53"/>
        <v>0</v>
      </c>
      <c r="L89" s="37">
        <f t="shared" si="53"/>
        <v>84400</v>
      </c>
      <c r="M89" s="37">
        <f t="shared" si="53"/>
        <v>0</v>
      </c>
      <c r="N89" s="37">
        <f t="shared" si="53"/>
        <v>876550</v>
      </c>
      <c r="O89" s="37">
        <f t="shared" si="53"/>
        <v>70000</v>
      </c>
      <c r="P89" s="37">
        <f t="shared" si="53"/>
        <v>70000</v>
      </c>
      <c r="Q89" s="37">
        <f t="shared" si="53"/>
        <v>0</v>
      </c>
      <c r="R89" s="37">
        <f t="shared" si="53"/>
        <v>0</v>
      </c>
      <c r="S89" s="37">
        <f t="shared" si="53"/>
        <v>0</v>
      </c>
      <c r="T89" s="37">
        <f t="shared" si="53"/>
        <v>0</v>
      </c>
      <c r="U89" s="37">
        <f t="shared" si="53"/>
        <v>876550</v>
      </c>
      <c r="V89" s="37">
        <f t="shared" si="53"/>
        <v>0</v>
      </c>
      <c r="W89" s="37">
        <f t="shared" si="53"/>
        <v>0</v>
      </c>
      <c r="X89" s="58"/>
      <c r="Y89" s="37">
        <f t="shared" si="53"/>
        <v>-806550</v>
      </c>
      <c r="Z89" s="37">
        <f t="shared" si="53"/>
        <v>876550</v>
      </c>
      <c r="AA89" s="268">
        <f t="shared" si="46"/>
        <v>0</v>
      </c>
      <c r="AB89" s="37">
        <f t="shared" si="53"/>
        <v>-806550</v>
      </c>
    </row>
    <row r="90" spans="1:28" s="21" customFormat="1" ht="24">
      <c r="A90" s="73" t="s">
        <v>96</v>
      </c>
      <c r="B90" s="74" t="s">
        <v>73</v>
      </c>
      <c r="C90" s="75" t="s">
        <v>501</v>
      </c>
      <c r="D90" s="76" t="s">
        <v>500</v>
      </c>
      <c r="E90" s="77"/>
      <c r="F90" s="78">
        <v>144000</v>
      </c>
      <c r="G90" s="78">
        <v>144000</v>
      </c>
      <c r="H90" s="49"/>
      <c r="I90" s="59">
        <v>144000</v>
      </c>
      <c r="J90" s="59">
        <v>129600</v>
      </c>
      <c r="K90" s="59"/>
      <c r="L90" s="50">
        <f>I90-J90-K90</f>
        <v>14400</v>
      </c>
      <c r="M90" s="50">
        <f>G90-H90-I90</f>
        <v>0</v>
      </c>
      <c r="N90" s="50">
        <f t="shared" ref="N90" si="54">L90+M90</f>
        <v>14400</v>
      </c>
      <c r="O90" s="50"/>
      <c r="P90" s="50"/>
      <c r="Q90" s="50"/>
      <c r="R90" s="50"/>
      <c r="S90" s="50"/>
      <c r="T90" s="50"/>
      <c r="U90" s="50">
        <v>14400</v>
      </c>
      <c r="V90" s="51"/>
      <c r="W90" s="51"/>
      <c r="X90" s="58"/>
      <c r="Y90" s="268">
        <f t="shared" si="44"/>
        <v>-14400</v>
      </c>
      <c r="Z90" s="268">
        <f t="shared" si="45"/>
        <v>14400</v>
      </c>
      <c r="AA90" s="268">
        <f t="shared" si="46"/>
        <v>0</v>
      </c>
      <c r="AB90" s="268">
        <f t="shared" si="47"/>
        <v>-14400</v>
      </c>
    </row>
    <row r="91" spans="1:28" s="21" customFormat="1" ht="33.75">
      <c r="A91" s="199">
        <v>2</v>
      </c>
      <c r="B91" s="200" t="s">
        <v>464</v>
      </c>
      <c r="C91" s="201" t="s">
        <v>59</v>
      </c>
      <c r="D91" s="202"/>
      <c r="E91" s="203" t="s">
        <v>465</v>
      </c>
      <c r="F91" s="204">
        <v>1492150</v>
      </c>
      <c r="G91" s="204">
        <v>700000</v>
      </c>
      <c r="H91" s="205"/>
      <c r="I91" s="206">
        <v>700000</v>
      </c>
      <c r="J91" s="206">
        <v>630000</v>
      </c>
      <c r="K91" s="206"/>
      <c r="L91" s="207">
        <f>I91-J91-K91</f>
        <v>70000</v>
      </c>
      <c r="M91" s="207">
        <f>G91-H91-I91</f>
        <v>0</v>
      </c>
      <c r="N91" s="207">
        <f>F91-J91</f>
        <v>862150</v>
      </c>
      <c r="O91" s="207">
        <v>70000</v>
      </c>
      <c r="P91" s="207">
        <v>70000</v>
      </c>
      <c r="Q91" s="207"/>
      <c r="R91" s="207"/>
      <c r="S91" s="207"/>
      <c r="T91" s="207"/>
      <c r="U91" s="207">
        <v>862150</v>
      </c>
      <c r="V91" s="208"/>
      <c r="W91" s="208"/>
      <c r="X91" s="86"/>
      <c r="Y91" s="268">
        <f t="shared" si="44"/>
        <v>-792150</v>
      </c>
      <c r="Z91" s="268">
        <f t="shared" si="45"/>
        <v>862150</v>
      </c>
      <c r="AA91" s="268">
        <f t="shared" si="46"/>
        <v>0</v>
      </c>
      <c r="AB91" s="268">
        <f t="shared" si="47"/>
        <v>-792150</v>
      </c>
    </row>
    <row r="92" spans="1:28">
      <c r="A92" s="85"/>
      <c r="B92" s="85"/>
      <c r="C92" s="85"/>
      <c r="D92" s="85"/>
      <c r="E92" s="85"/>
      <c r="F92" s="85"/>
      <c r="G92" s="85"/>
      <c r="H92" s="85"/>
      <c r="I92" s="85"/>
      <c r="J92" s="85"/>
      <c r="K92" s="85"/>
      <c r="V92" s="85"/>
      <c r="W92" s="85"/>
      <c r="X92" s="93"/>
    </row>
    <row r="93" spans="1:28">
      <c r="A93" s="85"/>
      <c r="B93" s="85"/>
      <c r="C93" s="85"/>
      <c r="D93" s="85"/>
      <c r="E93" s="85"/>
      <c r="F93" s="85"/>
      <c r="G93" s="85"/>
      <c r="H93" s="85"/>
      <c r="I93" s="85"/>
      <c r="J93" s="85"/>
      <c r="K93" s="85"/>
      <c r="V93" s="85"/>
      <c r="W93" s="85"/>
      <c r="X93" s="93"/>
    </row>
    <row r="94" spans="1:28">
      <c r="A94" s="85"/>
      <c r="B94" s="85"/>
      <c r="C94" s="85"/>
      <c r="D94" s="85"/>
      <c r="E94" s="85"/>
      <c r="F94" s="85"/>
      <c r="G94" s="85"/>
      <c r="H94" s="85"/>
      <c r="I94" s="85"/>
      <c r="J94" s="85"/>
      <c r="K94" s="85"/>
      <c r="V94" s="85"/>
      <c r="W94" s="85"/>
      <c r="X94" s="93"/>
    </row>
    <row r="95" spans="1:28">
      <c r="A95" s="85"/>
      <c r="B95" s="85"/>
      <c r="C95" s="85"/>
      <c r="D95" s="85"/>
      <c r="E95" s="85"/>
      <c r="F95" s="85"/>
      <c r="G95" s="85"/>
      <c r="H95" s="85"/>
      <c r="I95" s="85"/>
      <c r="J95" s="85"/>
      <c r="K95" s="85"/>
      <c r="V95" s="85"/>
      <c r="W95" s="85"/>
      <c r="X95" s="93"/>
    </row>
    <row r="96" spans="1:28">
      <c r="A96" s="85"/>
      <c r="B96" s="85"/>
      <c r="C96" s="85"/>
      <c r="D96" s="85"/>
      <c r="E96" s="85"/>
      <c r="F96" s="85"/>
      <c r="G96" s="85"/>
      <c r="H96" s="85"/>
      <c r="I96" s="85"/>
      <c r="J96" s="85"/>
      <c r="K96" s="85"/>
      <c r="V96" s="85"/>
      <c r="W96" s="85"/>
      <c r="X96" s="93"/>
    </row>
    <row r="97" spans="1:24">
      <c r="A97" s="85"/>
      <c r="B97" s="85"/>
      <c r="C97" s="85"/>
      <c r="D97" s="85"/>
      <c r="E97" s="85"/>
      <c r="F97" s="85"/>
      <c r="G97" s="85"/>
      <c r="H97" s="85"/>
      <c r="I97" s="85"/>
      <c r="J97" s="85"/>
      <c r="K97" s="85"/>
      <c r="V97" s="85"/>
      <c r="W97" s="85"/>
      <c r="X97" s="93"/>
    </row>
    <row r="98" spans="1:24">
      <c r="A98" s="85"/>
      <c r="B98" s="85"/>
      <c r="C98" s="85"/>
      <c r="D98" s="85"/>
      <c r="E98" s="85"/>
      <c r="F98" s="85"/>
      <c r="G98" s="85"/>
      <c r="H98" s="85"/>
      <c r="I98" s="85"/>
      <c r="J98" s="85"/>
      <c r="K98" s="85"/>
      <c r="V98" s="85"/>
      <c r="W98" s="85"/>
      <c r="X98" s="93"/>
    </row>
    <row r="99" spans="1:24">
      <c r="A99" s="85"/>
      <c r="B99" s="85"/>
      <c r="C99" s="85"/>
      <c r="D99" s="85"/>
      <c r="E99" s="85"/>
      <c r="F99" s="85"/>
      <c r="G99" s="85"/>
      <c r="H99" s="85"/>
      <c r="I99" s="85"/>
      <c r="J99" s="85"/>
      <c r="K99" s="85"/>
      <c r="V99" s="85"/>
      <c r="W99" s="85"/>
      <c r="X99" s="93"/>
    </row>
    <row r="100" spans="1:24">
      <c r="A100" s="85"/>
      <c r="B100" s="85"/>
      <c r="C100" s="85"/>
      <c r="D100" s="85"/>
      <c r="E100" s="85"/>
      <c r="F100" s="85"/>
      <c r="G100" s="85"/>
      <c r="H100" s="85"/>
      <c r="I100" s="85"/>
      <c r="J100" s="85"/>
      <c r="K100" s="85"/>
      <c r="V100" s="85"/>
      <c r="W100" s="85"/>
      <c r="X100" s="93"/>
    </row>
    <row r="101" spans="1:24">
      <c r="A101" s="85"/>
      <c r="B101" s="85"/>
      <c r="C101" s="85"/>
      <c r="D101" s="85"/>
      <c r="E101" s="85"/>
      <c r="F101" s="85"/>
      <c r="G101" s="85"/>
      <c r="H101" s="85"/>
      <c r="I101" s="85"/>
      <c r="J101" s="85"/>
      <c r="K101" s="85"/>
      <c r="V101" s="85"/>
      <c r="W101" s="85"/>
      <c r="X101" s="93"/>
    </row>
    <row r="102" spans="1:24">
      <c r="A102" s="85"/>
      <c r="B102" s="85"/>
      <c r="C102" s="85"/>
      <c r="D102" s="85"/>
      <c r="E102" s="85"/>
      <c r="F102" s="85"/>
      <c r="G102" s="85"/>
      <c r="H102" s="85"/>
      <c r="I102" s="85"/>
      <c r="J102" s="85"/>
      <c r="K102" s="85"/>
      <c r="V102" s="85"/>
      <c r="W102" s="85"/>
      <c r="X102" s="93"/>
    </row>
    <row r="103" spans="1:24">
      <c r="A103" s="85"/>
      <c r="B103" s="85"/>
      <c r="C103" s="85"/>
      <c r="D103" s="85"/>
      <c r="E103" s="85"/>
      <c r="F103" s="85"/>
      <c r="G103" s="85"/>
      <c r="H103" s="85"/>
      <c r="I103" s="85"/>
      <c r="J103" s="85"/>
      <c r="K103" s="85"/>
      <c r="V103" s="85"/>
      <c r="W103" s="85"/>
      <c r="X103" s="93"/>
    </row>
    <row r="104" spans="1:24">
      <c r="A104" s="85"/>
      <c r="B104" s="85"/>
      <c r="C104" s="85"/>
      <c r="D104" s="85"/>
      <c r="E104" s="85"/>
      <c r="F104" s="85"/>
      <c r="G104" s="85"/>
      <c r="H104" s="85"/>
      <c r="I104" s="85"/>
      <c r="J104" s="85"/>
      <c r="K104" s="85"/>
      <c r="V104" s="85"/>
      <c r="W104" s="85"/>
      <c r="X104" s="93"/>
    </row>
    <row r="105" spans="1:24">
      <c r="A105" s="85"/>
      <c r="B105" s="85"/>
      <c r="C105" s="85"/>
      <c r="D105" s="85"/>
      <c r="E105" s="85"/>
      <c r="F105" s="85"/>
      <c r="G105" s="85"/>
      <c r="H105" s="85"/>
      <c r="I105" s="85"/>
      <c r="J105" s="85"/>
      <c r="K105" s="85"/>
      <c r="V105" s="85"/>
      <c r="W105" s="85"/>
      <c r="X105" s="93"/>
    </row>
    <row r="106" spans="1:24">
      <c r="A106" s="85"/>
      <c r="B106" s="85"/>
      <c r="C106" s="85"/>
      <c r="D106" s="85"/>
      <c r="E106" s="85"/>
      <c r="F106" s="85"/>
      <c r="G106" s="85"/>
      <c r="H106" s="85"/>
      <c r="I106" s="85"/>
      <c r="J106" s="85"/>
      <c r="K106" s="85"/>
      <c r="V106" s="85"/>
      <c r="W106" s="85"/>
      <c r="X106" s="93"/>
    </row>
    <row r="107" spans="1:24">
      <c r="A107" s="85"/>
      <c r="B107" s="85"/>
      <c r="C107" s="85"/>
      <c r="D107" s="85"/>
      <c r="E107" s="85"/>
      <c r="F107" s="85"/>
      <c r="G107" s="85"/>
      <c r="H107" s="85"/>
      <c r="I107" s="85"/>
      <c r="J107" s="85"/>
      <c r="K107" s="85"/>
      <c r="V107" s="85"/>
      <c r="W107" s="85"/>
      <c r="X107" s="93"/>
    </row>
    <row r="108" spans="1:24">
      <c r="A108" s="85"/>
      <c r="B108" s="85"/>
      <c r="C108" s="85"/>
      <c r="D108" s="85"/>
      <c r="E108" s="85"/>
      <c r="F108" s="85"/>
      <c r="G108" s="85"/>
      <c r="H108" s="85"/>
      <c r="I108" s="85"/>
      <c r="J108" s="85"/>
      <c r="K108" s="85"/>
      <c r="V108" s="85"/>
      <c r="W108" s="85"/>
      <c r="X108" s="93"/>
    </row>
    <row r="109" spans="1:24">
      <c r="A109" s="85"/>
      <c r="B109" s="85"/>
      <c r="C109" s="85"/>
      <c r="D109" s="85"/>
      <c r="E109" s="85"/>
      <c r="F109" s="85"/>
      <c r="G109" s="85"/>
      <c r="H109" s="85"/>
      <c r="I109" s="85"/>
      <c r="J109" s="85"/>
      <c r="K109" s="85"/>
      <c r="V109" s="85"/>
      <c r="W109" s="85"/>
      <c r="X109" s="93"/>
    </row>
    <row r="110" spans="1:24">
      <c r="A110" s="85"/>
      <c r="B110" s="85"/>
      <c r="C110" s="85"/>
      <c r="D110" s="85"/>
      <c r="E110" s="85"/>
      <c r="F110" s="85"/>
      <c r="G110" s="85"/>
      <c r="H110" s="85"/>
      <c r="I110" s="85"/>
      <c r="J110" s="85"/>
      <c r="K110" s="85"/>
      <c r="V110" s="85"/>
      <c r="W110" s="85"/>
      <c r="X110" s="93"/>
    </row>
    <row r="111" spans="1:24">
      <c r="A111" s="85"/>
      <c r="B111" s="85"/>
      <c r="C111" s="85"/>
      <c r="D111" s="85"/>
      <c r="E111" s="85"/>
      <c r="F111" s="85"/>
      <c r="G111" s="85"/>
      <c r="H111" s="85"/>
      <c r="I111" s="85"/>
      <c r="J111" s="85"/>
      <c r="K111" s="85"/>
      <c r="V111" s="85"/>
      <c r="W111" s="85"/>
      <c r="X111" s="93"/>
    </row>
    <row r="112" spans="1:24">
      <c r="A112" s="85"/>
      <c r="B112" s="85"/>
      <c r="C112" s="85"/>
      <c r="D112" s="85"/>
      <c r="E112" s="85"/>
      <c r="F112" s="85"/>
      <c r="G112" s="85"/>
      <c r="H112" s="85"/>
      <c r="I112" s="85"/>
      <c r="J112" s="85"/>
      <c r="K112" s="85"/>
      <c r="V112" s="85"/>
      <c r="W112" s="85"/>
      <c r="X112" s="93"/>
    </row>
    <row r="113" spans="1:24">
      <c r="A113" s="85"/>
      <c r="B113" s="85"/>
      <c r="C113" s="85"/>
      <c r="D113" s="85"/>
      <c r="E113" s="85"/>
      <c r="F113" s="85"/>
      <c r="G113" s="85"/>
      <c r="H113" s="85"/>
      <c r="I113" s="85"/>
      <c r="J113" s="85"/>
      <c r="K113" s="85"/>
      <c r="V113" s="85"/>
      <c r="W113" s="85"/>
      <c r="X113" s="93"/>
    </row>
    <row r="114" spans="1:24">
      <c r="A114" s="85"/>
      <c r="B114" s="85"/>
      <c r="C114" s="85"/>
      <c r="D114" s="85"/>
      <c r="E114" s="85"/>
      <c r="F114" s="85"/>
      <c r="G114" s="85"/>
      <c r="H114" s="85"/>
      <c r="I114" s="85"/>
      <c r="J114" s="85"/>
      <c r="K114" s="85"/>
      <c r="V114" s="85"/>
      <c r="W114" s="85"/>
      <c r="X114" s="93"/>
    </row>
    <row r="115" spans="1:24">
      <c r="A115" s="85"/>
      <c r="B115" s="85"/>
      <c r="C115" s="85"/>
      <c r="D115" s="85"/>
      <c r="E115" s="85"/>
      <c r="F115" s="85"/>
      <c r="G115" s="85"/>
      <c r="H115" s="85"/>
      <c r="I115" s="85"/>
      <c r="J115" s="85"/>
      <c r="K115" s="85"/>
      <c r="V115" s="85"/>
      <c r="W115" s="85"/>
      <c r="X115" s="93"/>
    </row>
    <row r="116" spans="1:24">
      <c r="A116" s="85"/>
      <c r="B116" s="85"/>
      <c r="C116" s="85"/>
      <c r="D116" s="85"/>
      <c r="E116" s="85"/>
      <c r="F116" s="85"/>
      <c r="G116" s="85"/>
      <c r="H116" s="85"/>
      <c r="I116" s="85"/>
      <c r="J116" s="85"/>
      <c r="K116" s="85"/>
      <c r="V116" s="85"/>
      <c r="W116" s="85"/>
      <c r="X116" s="93"/>
    </row>
    <row r="117" spans="1:24">
      <c r="A117" s="85"/>
      <c r="B117" s="85"/>
      <c r="C117" s="85"/>
      <c r="D117" s="85"/>
      <c r="E117" s="85"/>
      <c r="F117" s="85"/>
      <c r="G117" s="85"/>
      <c r="H117" s="85"/>
      <c r="I117" s="85"/>
      <c r="J117" s="85"/>
      <c r="K117" s="85"/>
      <c r="V117" s="85"/>
      <c r="W117" s="85"/>
      <c r="X117" s="93"/>
    </row>
    <row r="118" spans="1:24">
      <c r="A118" s="85"/>
      <c r="B118" s="85"/>
      <c r="C118" s="85"/>
      <c r="D118" s="85"/>
      <c r="E118" s="85"/>
      <c r="F118" s="85"/>
      <c r="G118" s="85"/>
      <c r="H118" s="85"/>
      <c r="I118" s="85"/>
      <c r="J118" s="85"/>
      <c r="K118" s="85"/>
      <c r="V118" s="85"/>
      <c r="W118" s="85"/>
      <c r="X118" s="93"/>
    </row>
    <row r="119" spans="1:24">
      <c r="A119" s="85"/>
      <c r="B119" s="85"/>
      <c r="C119" s="85"/>
      <c r="D119" s="85"/>
      <c r="E119" s="85"/>
      <c r="F119" s="85"/>
      <c r="G119" s="85"/>
      <c r="H119" s="85"/>
      <c r="I119" s="85"/>
      <c r="J119" s="85"/>
      <c r="K119" s="85"/>
      <c r="V119" s="85"/>
      <c r="W119" s="85"/>
      <c r="X119" s="93"/>
    </row>
    <row r="120" spans="1:24">
      <c r="A120" s="85"/>
      <c r="B120" s="85"/>
      <c r="C120" s="85"/>
      <c r="D120" s="85"/>
      <c r="E120" s="85"/>
      <c r="F120" s="85"/>
      <c r="G120" s="85"/>
      <c r="H120" s="85"/>
      <c r="I120" s="85"/>
      <c r="J120" s="85"/>
      <c r="K120" s="85"/>
      <c r="V120" s="85"/>
      <c r="W120" s="85"/>
      <c r="X120" s="93"/>
    </row>
    <row r="121" spans="1:24">
      <c r="A121" s="85"/>
      <c r="B121" s="85"/>
      <c r="C121" s="85"/>
      <c r="D121" s="85"/>
      <c r="E121" s="85"/>
      <c r="F121" s="85"/>
      <c r="G121" s="85"/>
      <c r="H121" s="85"/>
      <c r="I121" s="85"/>
      <c r="J121" s="85"/>
      <c r="K121" s="85"/>
      <c r="V121" s="85"/>
      <c r="W121" s="85"/>
      <c r="X121" s="93"/>
    </row>
    <row r="122" spans="1:24">
      <c r="A122" s="85"/>
      <c r="B122" s="85"/>
      <c r="C122" s="85"/>
      <c r="D122" s="85"/>
      <c r="E122" s="85"/>
      <c r="F122" s="85"/>
      <c r="G122" s="85"/>
      <c r="H122" s="85"/>
      <c r="I122" s="85"/>
      <c r="J122" s="85"/>
      <c r="K122" s="85"/>
      <c r="V122" s="85"/>
      <c r="W122" s="85"/>
      <c r="X122" s="93"/>
    </row>
    <row r="123" spans="1:24">
      <c r="A123" s="85"/>
      <c r="B123" s="85"/>
      <c r="C123" s="85"/>
      <c r="D123" s="85"/>
      <c r="E123" s="85"/>
      <c r="F123" s="85"/>
      <c r="G123" s="85"/>
      <c r="H123" s="85"/>
      <c r="I123" s="85"/>
      <c r="J123" s="85"/>
      <c r="K123" s="85"/>
      <c r="V123" s="85"/>
      <c r="W123" s="85"/>
      <c r="X123" s="93"/>
    </row>
    <row r="124" spans="1:24">
      <c r="A124" s="85"/>
      <c r="B124" s="85"/>
      <c r="C124" s="85"/>
      <c r="D124" s="85"/>
      <c r="E124" s="85"/>
      <c r="F124" s="85"/>
      <c r="G124" s="85"/>
      <c r="H124" s="85"/>
      <c r="I124" s="85"/>
      <c r="J124" s="85"/>
      <c r="K124" s="85"/>
      <c r="V124" s="85"/>
      <c r="W124" s="85"/>
      <c r="X124" s="93"/>
    </row>
    <row r="125" spans="1:24">
      <c r="A125" s="85"/>
      <c r="B125" s="85"/>
      <c r="C125" s="85"/>
      <c r="D125" s="85"/>
      <c r="E125" s="85"/>
      <c r="F125" s="85"/>
      <c r="G125" s="85"/>
      <c r="H125" s="85"/>
      <c r="I125" s="85"/>
      <c r="J125" s="85"/>
      <c r="K125" s="85"/>
      <c r="V125" s="85"/>
      <c r="W125" s="85"/>
      <c r="X125" s="93"/>
    </row>
    <row r="126" spans="1:24">
      <c r="A126" s="85"/>
      <c r="B126" s="85"/>
      <c r="C126" s="85"/>
      <c r="D126" s="85"/>
      <c r="E126" s="85"/>
      <c r="F126" s="85"/>
      <c r="G126" s="85"/>
      <c r="H126" s="85"/>
      <c r="I126" s="85"/>
      <c r="J126" s="85"/>
      <c r="K126" s="85"/>
      <c r="V126" s="85"/>
      <c r="W126" s="85"/>
      <c r="X126" s="93"/>
    </row>
    <row r="127" spans="1:24">
      <c r="A127" s="85"/>
      <c r="B127" s="85"/>
      <c r="C127" s="85"/>
      <c r="D127" s="85"/>
      <c r="E127" s="85"/>
      <c r="F127" s="85"/>
      <c r="G127" s="85"/>
      <c r="H127" s="85"/>
      <c r="I127" s="85"/>
      <c r="J127" s="85"/>
      <c r="K127" s="85"/>
      <c r="V127" s="85"/>
      <c r="W127" s="85"/>
      <c r="X127" s="93"/>
    </row>
    <row r="128" spans="1:24">
      <c r="A128" s="85"/>
      <c r="B128" s="85"/>
      <c r="C128" s="85"/>
      <c r="D128" s="85"/>
      <c r="E128" s="85"/>
      <c r="F128" s="85"/>
      <c r="G128" s="85"/>
      <c r="H128" s="85"/>
      <c r="I128" s="85"/>
      <c r="J128" s="85"/>
      <c r="K128" s="85"/>
      <c r="V128" s="85"/>
      <c r="W128" s="85"/>
      <c r="X128" s="93"/>
    </row>
    <row r="129" spans="1:24">
      <c r="A129" s="85"/>
      <c r="B129" s="85"/>
      <c r="C129" s="85"/>
      <c r="D129" s="85"/>
      <c r="E129" s="85"/>
      <c r="F129" s="85"/>
      <c r="G129" s="85"/>
      <c r="H129" s="85"/>
      <c r="I129" s="85"/>
      <c r="J129" s="85"/>
      <c r="K129" s="85"/>
      <c r="V129" s="85"/>
      <c r="W129" s="85"/>
      <c r="X129" s="93"/>
    </row>
    <row r="130" spans="1:24">
      <c r="A130" s="85"/>
      <c r="B130" s="85"/>
      <c r="C130" s="85"/>
      <c r="D130" s="85"/>
      <c r="E130" s="85"/>
      <c r="F130" s="85"/>
      <c r="G130" s="85"/>
      <c r="H130" s="85"/>
      <c r="I130" s="85"/>
      <c r="J130" s="85"/>
      <c r="K130" s="85"/>
      <c r="V130" s="85"/>
      <c r="W130" s="85"/>
      <c r="X130" s="93"/>
    </row>
    <row r="131" spans="1:24">
      <c r="A131" s="85"/>
      <c r="B131" s="85"/>
      <c r="C131" s="85"/>
      <c r="D131" s="85"/>
      <c r="E131" s="85"/>
      <c r="F131" s="85"/>
      <c r="G131" s="85"/>
      <c r="H131" s="85"/>
      <c r="I131" s="85"/>
      <c r="J131" s="85"/>
      <c r="K131" s="85"/>
      <c r="V131" s="85"/>
      <c r="W131" s="85"/>
      <c r="X131" s="93"/>
    </row>
    <row r="132" spans="1:24">
      <c r="A132" s="85"/>
      <c r="B132" s="85"/>
      <c r="C132" s="85"/>
      <c r="D132" s="85"/>
      <c r="E132" s="85"/>
      <c r="F132" s="85"/>
      <c r="G132" s="85"/>
      <c r="H132" s="85"/>
      <c r="I132" s="85"/>
      <c r="J132" s="85"/>
      <c r="K132" s="85"/>
      <c r="V132" s="85"/>
      <c r="W132" s="85"/>
      <c r="X132" s="93"/>
    </row>
    <row r="133" spans="1:24">
      <c r="A133" s="85"/>
      <c r="B133" s="85"/>
      <c r="C133" s="85"/>
      <c r="D133" s="85"/>
      <c r="E133" s="85"/>
      <c r="F133" s="85"/>
      <c r="G133" s="85"/>
      <c r="H133" s="85"/>
      <c r="I133" s="85"/>
      <c r="J133" s="85"/>
      <c r="K133" s="85"/>
      <c r="V133" s="85"/>
      <c r="W133" s="85"/>
      <c r="X133" s="93"/>
    </row>
    <row r="134" spans="1:24">
      <c r="A134" s="85"/>
      <c r="B134" s="85"/>
      <c r="C134" s="85"/>
      <c r="D134" s="85"/>
      <c r="E134" s="85"/>
      <c r="F134" s="85"/>
      <c r="G134" s="85"/>
      <c r="H134" s="85"/>
      <c r="I134" s="85"/>
      <c r="J134" s="85"/>
      <c r="K134" s="85"/>
      <c r="V134" s="85"/>
      <c r="W134" s="85"/>
      <c r="X134" s="93"/>
    </row>
    <row r="135" spans="1:24">
      <c r="A135" s="85"/>
      <c r="B135" s="85"/>
      <c r="C135" s="85"/>
      <c r="D135" s="85"/>
      <c r="E135" s="85"/>
      <c r="F135" s="85"/>
      <c r="G135" s="85"/>
      <c r="H135" s="85"/>
      <c r="I135" s="85"/>
      <c r="J135" s="85"/>
      <c r="K135" s="85"/>
      <c r="V135" s="85"/>
      <c r="W135" s="85"/>
      <c r="X135" s="93"/>
    </row>
    <row r="136" spans="1:24">
      <c r="A136" s="85"/>
      <c r="B136" s="85"/>
      <c r="C136" s="85"/>
      <c r="D136" s="85"/>
      <c r="E136" s="85"/>
      <c r="F136" s="85"/>
      <c r="G136" s="85"/>
      <c r="H136" s="85"/>
      <c r="I136" s="85"/>
      <c r="J136" s="85"/>
      <c r="K136" s="85"/>
      <c r="V136" s="85"/>
      <c r="W136" s="85"/>
      <c r="X136" s="93"/>
    </row>
    <row r="137" spans="1:24">
      <c r="A137" s="85"/>
      <c r="B137" s="85"/>
      <c r="C137" s="85"/>
      <c r="D137" s="85"/>
      <c r="E137" s="85"/>
      <c r="F137" s="85"/>
      <c r="G137" s="85"/>
      <c r="H137" s="85"/>
      <c r="I137" s="85"/>
      <c r="J137" s="85"/>
      <c r="K137" s="85"/>
      <c r="V137" s="85"/>
      <c r="W137" s="85"/>
      <c r="X137" s="93"/>
    </row>
    <row r="138" spans="1:24">
      <c r="A138" s="85"/>
      <c r="B138" s="85"/>
      <c r="C138" s="85"/>
      <c r="D138" s="85"/>
      <c r="E138" s="85"/>
      <c r="F138" s="85"/>
      <c r="G138" s="85"/>
      <c r="H138" s="85"/>
      <c r="I138" s="85"/>
      <c r="J138" s="85"/>
      <c r="K138" s="85"/>
      <c r="V138" s="85"/>
      <c r="W138" s="85"/>
      <c r="X138" s="93"/>
    </row>
    <row r="139" spans="1:24">
      <c r="A139" s="85"/>
      <c r="B139" s="85"/>
      <c r="C139" s="85"/>
      <c r="D139" s="85"/>
      <c r="E139" s="85"/>
      <c r="F139" s="85"/>
      <c r="G139" s="85"/>
      <c r="H139" s="85"/>
      <c r="I139" s="85"/>
      <c r="J139" s="85"/>
      <c r="K139" s="85"/>
      <c r="V139" s="85"/>
      <c r="W139" s="85"/>
      <c r="X139" s="93"/>
    </row>
    <row r="140" spans="1:24">
      <c r="A140" s="85"/>
      <c r="B140" s="85"/>
      <c r="C140" s="85"/>
      <c r="D140" s="85"/>
      <c r="E140" s="85"/>
      <c r="F140" s="85"/>
      <c r="G140" s="85"/>
      <c r="H140" s="85"/>
      <c r="I140" s="85"/>
      <c r="J140" s="85"/>
      <c r="K140" s="85"/>
      <c r="V140" s="85"/>
      <c r="W140" s="85"/>
      <c r="X140" s="93"/>
    </row>
    <row r="141" spans="1:24">
      <c r="A141" s="85"/>
      <c r="B141" s="85"/>
      <c r="C141" s="85"/>
      <c r="D141" s="85"/>
      <c r="E141" s="85"/>
      <c r="F141" s="85"/>
      <c r="G141" s="85"/>
      <c r="H141" s="85"/>
      <c r="I141" s="85"/>
      <c r="J141" s="85"/>
      <c r="K141" s="85"/>
      <c r="V141" s="85"/>
      <c r="W141" s="85"/>
      <c r="X141" s="93"/>
    </row>
    <row r="142" spans="1:24">
      <c r="A142" s="85"/>
      <c r="B142" s="85"/>
      <c r="C142" s="85"/>
      <c r="D142" s="85"/>
      <c r="E142" s="85"/>
      <c r="F142" s="85"/>
      <c r="G142" s="85"/>
      <c r="H142" s="85"/>
      <c r="I142" s="85"/>
      <c r="J142" s="85"/>
      <c r="K142" s="85"/>
      <c r="V142" s="85"/>
      <c r="W142" s="85"/>
      <c r="X142" s="93"/>
    </row>
    <row r="143" spans="1:24">
      <c r="A143" s="85"/>
      <c r="B143" s="85"/>
      <c r="C143" s="85"/>
      <c r="D143" s="85"/>
      <c r="E143" s="85"/>
      <c r="F143" s="85"/>
      <c r="G143" s="85"/>
      <c r="H143" s="85"/>
      <c r="I143" s="85"/>
      <c r="J143" s="85"/>
      <c r="K143" s="85"/>
      <c r="V143" s="85"/>
      <c r="W143" s="85"/>
      <c r="X143" s="93"/>
    </row>
    <row r="144" spans="1:24">
      <c r="A144" s="85"/>
      <c r="B144" s="85"/>
      <c r="C144" s="85"/>
      <c r="D144" s="85"/>
      <c r="E144" s="85"/>
      <c r="F144" s="85"/>
      <c r="G144" s="85"/>
      <c r="H144" s="85"/>
      <c r="I144" s="85"/>
      <c r="J144" s="85"/>
      <c r="K144" s="85"/>
      <c r="V144" s="85"/>
      <c r="W144" s="85"/>
      <c r="X144" s="93"/>
    </row>
    <row r="145" spans="1:24">
      <c r="A145" s="85"/>
      <c r="B145" s="85"/>
      <c r="C145" s="85"/>
      <c r="D145" s="85"/>
      <c r="E145" s="85"/>
      <c r="F145" s="85"/>
      <c r="G145" s="85"/>
      <c r="H145" s="85"/>
      <c r="I145" s="85"/>
      <c r="J145" s="85"/>
      <c r="K145" s="85"/>
      <c r="V145" s="85"/>
      <c r="W145" s="85"/>
      <c r="X145" s="93"/>
    </row>
    <row r="146" spans="1:24">
      <c r="A146" s="85"/>
      <c r="B146" s="85"/>
      <c r="C146" s="85"/>
      <c r="D146" s="85"/>
      <c r="E146" s="85"/>
      <c r="F146" s="85"/>
      <c r="G146" s="85"/>
      <c r="H146" s="85"/>
      <c r="I146" s="85"/>
      <c r="J146" s="85"/>
      <c r="K146" s="85"/>
      <c r="V146" s="85"/>
      <c r="W146" s="85"/>
      <c r="X146" s="93"/>
    </row>
    <row r="147" spans="1:24">
      <c r="A147" s="85"/>
      <c r="B147" s="85"/>
      <c r="C147" s="85"/>
      <c r="D147" s="85"/>
      <c r="E147" s="85"/>
      <c r="F147" s="85"/>
      <c r="G147" s="85"/>
      <c r="H147" s="85"/>
      <c r="I147" s="85"/>
      <c r="J147" s="85"/>
      <c r="K147" s="85"/>
      <c r="V147" s="85"/>
      <c r="W147" s="85"/>
      <c r="X147" s="93"/>
    </row>
    <row r="148" spans="1:24">
      <c r="A148" s="85"/>
      <c r="B148" s="85"/>
      <c r="C148" s="85"/>
      <c r="D148" s="85"/>
      <c r="E148" s="85"/>
      <c r="F148" s="85"/>
      <c r="G148" s="85"/>
      <c r="H148" s="85"/>
      <c r="I148" s="85"/>
      <c r="J148" s="85"/>
      <c r="K148" s="85"/>
      <c r="V148" s="85"/>
      <c r="W148" s="85"/>
      <c r="X148" s="93"/>
    </row>
    <row r="149" spans="1:24">
      <c r="A149" s="85"/>
      <c r="B149" s="85"/>
      <c r="C149" s="85"/>
      <c r="D149" s="85"/>
      <c r="E149" s="85"/>
      <c r="F149" s="85"/>
      <c r="G149" s="85"/>
      <c r="H149" s="85"/>
      <c r="I149" s="85"/>
      <c r="J149" s="85"/>
      <c r="K149" s="85"/>
      <c r="V149" s="85"/>
      <c r="W149" s="85"/>
      <c r="X149" s="93"/>
    </row>
    <row r="150" spans="1:24">
      <c r="A150" s="85"/>
      <c r="B150" s="85"/>
      <c r="C150" s="85"/>
      <c r="D150" s="85"/>
      <c r="E150" s="85"/>
      <c r="F150" s="85"/>
      <c r="G150" s="85"/>
      <c r="H150" s="85"/>
      <c r="I150" s="85"/>
      <c r="J150" s="85"/>
      <c r="K150" s="85"/>
      <c r="V150" s="85"/>
      <c r="W150" s="85"/>
      <c r="X150" s="93"/>
    </row>
    <row r="151" spans="1:24">
      <c r="A151" s="85"/>
      <c r="B151" s="85"/>
      <c r="C151" s="85"/>
      <c r="D151" s="85"/>
      <c r="E151" s="85"/>
      <c r="F151" s="85"/>
      <c r="G151" s="85"/>
      <c r="H151" s="85"/>
      <c r="I151" s="85"/>
      <c r="J151" s="85"/>
      <c r="K151" s="85"/>
      <c r="V151" s="85"/>
      <c r="W151" s="85"/>
      <c r="X151" s="93"/>
    </row>
    <row r="152" spans="1:24">
      <c r="A152" s="85"/>
      <c r="B152" s="85"/>
      <c r="C152" s="85"/>
      <c r="D152" s="85"/>
      <c r="E152" s="85"/>
      <c r="F152" s="85"/>
      <c r="G152" s="85"/>
      <c r="H152" s="85"/>
      <c r="I152" s="85"/>
      <c r="J152" s="85"/>
      <c r="K152" s="85"/>
      <c r="V152" s="85"/>
      <c r="W152" s="85"/>
      <c r="X152" s="93"/>
    </row>
    <row r="153" spans="1:24">
      <c r="A153" s="85"/>
      <c r="B153" s="85"/>
      <c r="C153" s="85"/>
      <c r="D153" s="85"/>
      <c r="E153" s="85"/>
      <c r="F153" s="85"/>
      <c r="G153" s="85"/>
      <c r="H153" s="85"/>
      <c r="I153" s="85"/>
      <c r="J153" s="85"/>
      <c r="K153" s="85"/>
      <c r="V153" s="85"/>
      <c r="W153" s="85"/>
      <c r="X153" s="93"/>
    </row>
    <row r="154" spans="1:24">
      <c r="A154" s="85"/>
      <c r="B154" s="85"/>
      <c r="C154" s="85"/>
      <c r="D154" s="85"/>
      <c r="E154" s="85"/>
      <c r="F154" s="85"/>
      <c r="G154" s="85"/>
      <c r="H154" s="85"/>
      <c r="I154" s="85"/>
      <c r="J154" s="85"/>
      <c r="K154" s="85"/>
      <c r="V154" s="85"/>
      <c r="W154" s="85"/>
      <c r="X154" s="93"/>
    </row>
    <row r="155" spans="1:24">
      <c r="A155" s="85"/>
      <c r="B155" s="85"/>
      <c r="C155" s="85"/>
      <c r="D155" s="85"/>
      <c r="E155" s="85"/>
      <c r="F155" s="85"/>
      <c r="G155" s="85"/>
      <c r="H155" s="85"/>
      <c r="I155" s="85"/>
      <c r="J155" s="85"/>
      <c r="K155" s="85"/>
      <c r="V155" s="85"/>
      <c r="W155" s="85"/>
      <c r="X155" s="93"/>
    </row>
    <row r="156" spans="1:24">
      <c r="A156" s="85"/>
      <c r="B156" s="85"/>
      <c r="C156" s="85"/>
      <c r="D156" s="85"/>
      <c r="E156" s="85"/>
      <c r="F156" s="85"/>
      <c r="G156" s="85"/>
      <c r="H156" s="85"/>
      <c r="I156" s="85"/>
      <c r="J156" s="85"/>
      <c r="K156" s="85"/>
      <c r="V156" s="85"/>
      <c r="W156" s="85"/>
      <c r="X156" s="93"/>
    </row>
    <row r="157" spans="1:24">
      <c r="A157" s="85"/>
      <c r="B157" s="85"/>
      <c r="C157" s="85"/>
      <c r="D157" s="85"/>
      <c r="E157" s="85"/>
      <c r="F157" s="85"/>
      <c r="G157" s="85"/>
      <c r="H157" s="85"/>
      <c r="I157" s="85"/>
      <c r="J157" s="85"/>
      <c r="K157" s="85"/>
      <c r="V157" s="85"/>
      <c r="W157" s="85"/>
      <c r="X157" s="93"/>
    </row>
    <row r="158" spans="1:24">
      <c r="A158" s="85"/>
      <c r="B158" s="85"/>
      <c r="C158" s="85"/>
      <c r="D158" s="85"/>
      <c r="E158" s="85"/>
      <c r="F158" s="85"/>
      <c r="G158" s="85"/>
      <c r="H158" s="85"/>
      <c r="I158" s="85"/>
      <c r="J158" s="85"/>
      <c r="K158" s="85"/>
      <c r="V158" s="85"/>
      <c r="W158" s="85"/>
      <c r="X158" s="93"/>
    </row>
    <row r="159" spans="1:24">
      <c r="A159" s="85"/>
      <c r="B159" s="85"/>
      <c r="C159" s="85"/>
      <c r="D159" s="85"/>
      <c r="E159" s="85"/>
      <c r="F159" s="85"/>
      <c r="G159" s="85"/>
      <c r="H159" s="85"/>
      <c r="I159" s="85"/>
      <c r="J159" s="85"/>
      <c r="K159" s="85"/>
      <c r="V159" s="85"/>
      <c r="W159" s="85"/>
      <c r="X159" s="93"/>
    </row>
    <row r="160" spans="1:24">
      <c r="A160" s="85"/>
      <c r="B160" s="85"/>
      <c r="C160" s="85"/>
      <c r="D160" s="85"/>
      <c r="E160" s="85"/>
      <c r="F160" s="85"/>
      <c r="G160" s="85"/>
      <c r="H160" s="85"/>
      <c r="I160" s="85"/>
      <c r="J160" s="85"/>
      <c r="K160" s="85"/>
      <c r="V160" s="85"/>
      <c r="W160" s="85"/>
      <c r="X160" s="93"/>
    </row>
    <row r="161" spans="1:24">
      <c r="A161" s="85"/>
      <c r="B161" s="85"/>
      <c r="C161" s="85"/>
      <c r="D161" s="85"/>
      <c r="E161" s="85"/>
      <c r="F161" s="85"/>
      <c r="G161" s="85"/>
      <c r="H161" s="85"/>
      <c r="I161" s="85"/>
      <c r="J161" s="85"/>
      <c r="K161" s="85"/>
      <c r="V161" s="85"/>
      <c r="W161" s="85"/>
      <c r="X161" s="93"/>
    </row>
    <row r="162" spans="1:24">
      <c r="A162" s="85"/>
      <c r="B162" s="85"/>
      <c r="C162" s="85"/>
      <c r="D162" s="85"/>
      <c r="E162" s="85"/>
      <c r="F162" s="85"/>
      <c r="G162" s="85"/>
      <c r="H162" s="85"/>
      <c r="I162" s="85"/>
      <c r="J162" s="85"/>
      <c r="K162" s="85"/>
      <c r="V162" s="85"/>
      <c r="W162" s="85"/>
      <c r="X162" s="93"/>
    </row>
    <row r="163" spans="1:24">
      <c r="A163" s="85"/>
      <c r="B163" s="85"/>
      <c r="C163" s="85"/>
      <c r="D163" s="85"/>
      <c r="E163" s="85"/>
      <c r="F163" s="85"/>
      <c r="G163" s="85"/>
      <c r="H163" s="85"/>
      <c r="I163" s="85"/>
      <c r="J163" s="85"/>
      <c r="K163" s="85"/>
      <c r="V163" s="85"/>
      <c r="W163" s="85"/>
      <c r="X163" s="93"/>
    </row>
    <row r="164" spans="1:24">
      <c r="A164" s="85"/>
      <c r="B164" s="85"/>
      <c r="C164" s="85"/>
      <c r="D164" s="85"/>
      <c r="E164" s="85"/>
      <c r="F164" s="85"/>
      <c r="G164" s="85"/>
      <c r="H164" s="85"/>
      <c r="I164" s="85"/>
      <c r="J164" s="85"/>
      <c r="K164" s="85"/>
      <c r="V164" s="85"/>
      <c r="W164" s="85"/>
      <c r="X164" s="93"/>
    </row>
    <row r="165" spans="1:24">
      <c r="A165" s="85"/>
      <c r="B165" s="85"/>
      <c r="C165" s="85"/>
      <c r="D165" s="85"/>
      <c r="E165" s="85"/>
      <c r="F165" s="85"/>
      <c r="G165" s="85"/>
      <c r="H165" s="85"/>
      <c r="I165" s="85"/>
      <c r="J165" s="85"/>
      <c r="K165" s="85"/>
      <c r="V165" s="85"/>
      <c r="W165" s="85"/>
      <c r="X165" s="93"/>
    </row>
    <row r="166" spans="1:24">
      <c r="A166" s="85"/>
      <c r="B166" s="85"/>
      <c r="C166" s="85"/>
      <c r="D166" s="85"/>
      <c r="E166" s="85"/>
      <c r="F166" s="85"/>
      <c r="G166" s="85"/>
      <c r="H166" s="85"/>
      <c r="I166" s="85"/>
      <c r="J166" s="85"/>
      <c r="K166" s="85"/>
      <c r="V166" s="85"/>
      <c r="W166" s="85"/>
      <c r="X166" s="93"/>
    </row>
    <row r="167" spans="1:24">
      <c r="A167" s="85"/>
      <c r="B167" s="85"/>
      <c r="C167" s="85"/>
      <c r="D167" s="85"/>
      <c r="E167" s="85"/>
      <c r="F167" s="85"/>
      <c r="G167" s="85"/>
      <c r="H167" s="85"/>
      <c r="I167" s="85"/>
      <c r="J167" s="85"/>
      <c r="K167" s="85"/>
      <c r="V167" s="85"/>
      <c r="W167" s="85"/>
      <c r="X167" s="93"/>
    </row>
    <row r="168" spans="1:24">
      <c r="A168" s="85"/>
      <c r="B168" s="85"/>
      <c r="C168" s="85"/>
      <c r="D168" s="85"/>
      <c r="E168" s="85"/>
      <c r="F168" s="85"/>
      <c r="G168" s="85"/>
      <c r="H168" s="85"/>
      <c r="I168" s="85"/>
      <c r="J168" s="85"/>
      <c r="K168" s="85"/>
      <c r="V168" s="85"/>
      <c r="W168" s="85"/>
      <c r="X168" s="93"/>
    </row>
    <row r="169" spans="1:24">
      <c r="A169" s="85"/>
      <c r="B169" s="85"/>
      <c r="C169" s="85"/>
      <c r="D169" s="85"/>
      <c r="E169" s="85"/>
      <c r="F169" s="85"/>
      <c r="G169" s="85"/>
      <c r="H169" s="85"/>
      <c r="I169" s="85"/>
      <c r="J169" s="85"/>
      <c r="K169" s="85"/>
      <c r="V169" s="85"/>
      <c r="W169" s="85"/>
      <c r="X169" s="93"/>
    </row>
    <row r="170" spans="1:24">
      <c r="A170" s="85"/>
      <c r="B170" s="85"/>
      <c r="C170" s="85"/>
      <c r="D170" s="85"/>
      <c r="E170" s="85"/>
      <c r="F170" s="85"/>
      <c r="G170" s="85"/>
      <c r="H170" s="85"/>
      <c r="I170" s="85"/>
      <c r="J170" s="85"/>
      <c r="K170" s="85"/>
      <c r="V170" s="85"/>
      <c r="W170" s="85"/>
      <c r="X170" s="93"/>
    </row>
    <row r="171" spans="1:24">
      <c r="A171" s="85"/>
      <c r="B171" s="85"/>
      <c r="C171" s="85"/>
      <c r="D171" s="85"/>
      <c r="E171" s="85"/>
      <c r="F171" s="85"/>
      <c r="G171" s="85"/>
      <c r="H171" s="85"/>
      <c r="I171" s="85"/>
      <c r="J171" s="85"/>
      <c r="K171" s="85"/>
      <c r="V171" s="85"/>
      <c r="W171" s="85"/>
      <c r="X171" s="93"/>
    </row>
    <row r="172" spans="1:24">
      <c r="A172" s="85"/>
      <c r="B172" s="85"/>
      <c r="C172" s="85"/>
      <c r="D172" s="85"/>
      <c r="E172" s="85"/>
      <c r="F172" s="85"/>
      <c r="G172" s="85"/>
      <c r="H172" s="85"/>
      <c r="I172" s="85"/>
      <c r="J172" s="85"/>
      <c r="K172" s="85"/>
      <c r="V172" s="85"/>
      <c r="W172" s="85"/>
      <c r="X172" s="93"/>
    </row>
    <row r="173" spans="1:24">
      <c r="A173" s="85"/>
      <c r="B173" s="85"/>
      <c r="C173" s="85"/>
      <c r="D173" s="85"/>
      <c r="E173" s="85"/>
      <c r="F173" s="85"/>
      <c r="G173" s="85"/>
      <c r="H173" s="85"/>
      <c r="I173" s="85"/>
      <c r="J173" s="85"/>
      <c r="K173" s="85"/>
      <c r="V173" s="85"/>
      <c r="W173" s="85"/>
      <c r="X173" s="93"/>
    </row>
    <row r="174" spans="1:24">
      <c r="A174" s="85"/>
      <c r="B174" s="85"/>
      <c r="C174" s="85"/>
      <c r="D174" s="85"/>
      <c r="E174" s="85"/>
      <c r="F174" s="85"/>
      <c r="G174" s="85"/>
      <c r="H174" s="85"/>
      <c r="I174" s="85"/>
      <c r="J174" s="85"/>
      <c r="K174" s="85"/>
      <c r="V174" s="85"/>
      <c r="W174" s="85"/>
      <c r="X174" s="93"/>
    </row>
    <row r="175" spans="1:24">
      <c r="A175" s="85"/>
      <c r="B175" s="85"/>
      <c r="C175" s="85"/>
      <c r="D175" s="85"/>
      <c r="E175" s="85"/>
      <c r="F175" s="85"/>
      <c r="G175" s="85"/>
      <c r="H175" s="85"/>
      <c r="I175" s="85"/>
      <c r="J175" s="85"/>
      <c r="K175" s="85"/>
      <c r="V175" s="85"/>
      <c r="W175" s="85"/>
      <c r="X175" s="93"/>
    </row>
    <row r="176" spans="1:24">
      <c r="A176" s="85"/>
      <c r="B176" s="85"/>
      <c r="C176" s="85"/>
      <c r="D176" s="85"/>
      <c r="E176" s="85"/>
      <c r="F176" s="85"/>
      <c r="G176" s="85"/>
      <c r="H176" s="85"/>
      <c r="I176" s="85"/>
      <c r="J176" s="85"/>
      <c r="K176" s="85"/>
      <c r="V176" s="85"/>
      <c r="W176" s="85"/>
      <c r="X176" s="93"/>
    </row>
    <row r="177" spans="1:24">
      <c r="A177" s="85"/>
      <c r="B177" s="85"/>
      <c r="C177" s="85"/>
      <c r="D177" s="85"/>
      <c r="E177" s="85"/>
      <c r="F177" s="85"/>
      <c r="G177" s="85"/>
      <c r="H177" s="85"/>
      <c r="I177" s="85"/>
      <c r="J177" s="85"/>
      <c r="K177" s="85"/>
      <c r="V177" s="85"/>
      <c r="W177" s="85"/>
      <c r="X177" s="93"/>
    </row>
    <row r="178" spans="1:24">
      <c r="A178" s="85"/>
      <c r="B178" s="85"/>
      <c r="C178" s="85"/>
      <c r="D178" s="85"/>
      <c r="E178" s="85"/>
      <c r="F178" s="85"/>
      <c r="G178" s="85"/>
      <c r="H178" s="85"/>
      <c r="I178" s="85"/>
      <c r="J178" s="85"/>
      <c r="K178" s="85"/>
      <c r="V178" s="85"/>
      <c r="W178" s="85"/>
      <c r="X178" s="93"/>
    </row>
    <row r="179" spans="1:24">
      <c r="A179" s="85"/>
      <c r="B179" s="85"/>
      <c r="C179" s="85"/>
      <c r="D179" s="85"/>
      <c r="E179" s="85"/>
      <c r="F179" s="85"/>
      <c r="G179" s="85"/>
      <c r="H179" s="85"/>
      <c r="I179" s="85"/>
      <c r="J179" s="85"/>
      <c r="K179" s="85"/>
      <c r="V179" s="85"/>
      <c r="W179" s="85"/>
      <c r="X179" s="93"/>
    </row>
    <row r="180" spans="1:24">
      <c r="A180" s="85"/>
      <c r="B180" s="85"/>
      <c r="C180" s="85"/>
      <c r="D180" s="85"/>
      <c r="E180" s="85"/>
      <c r="F180" s="85"/>
      <c r="G180" s="85"/>
      <c r="H180" s="85"/>
      <c r="I180" s="85"/>
      <c r="J180" s="85"/>
      <c r="K180" s="85"/>
      <c r="V180" s="85"/>
      <c r="W180" s="85"/>
      <c r="X180" s="93"/>
    </row>
    <row r="181" spans="1:24">
      <c r="A181" s="85"/>
      <c r="B181" s="85"/>
      <c r="C181" s="85"/>
      <c r="D181" s="85"/>
      <c r="E181" s="85"/>
      <c r="F181" s="85"/>
      <c r="G181" s="85"/>
      <c r="H181" s="85"/>
      <c r="I181" s="85"/>
      <c r="J181" s="85"/>
      <c r="K181" s="85"/>
      <c r="V181" s="85"/>
      <c r="W181" s="85"/>
      <c r="X181" s="93"/>
    </row>
    <row r="182" spans="1:24">
      <c r="A182" s="85"/>
      <c r="B182" s="85"/>
      <c r="C182" s="85"/>
      <c r="D182" s="85"/>
      <c r="E182" s="85"/>
      <c r="F182" s="85"/>
      <c r="G182" s="85"/>
      <c r="H182" s="85"/>
      <c r="I182" s="85"/>
      <c r="J182" s="85"/>
      <c r="K182" s="85"/>
      <c r="V182" s="85"/>
      <c r="W182" s="85"/>
      <c r="X182" s="93"/>
    </row>
    <row r="183" spans="1:24">
      <c r="A183" s="85"/>
      <c r="B183" s="85"/>
      <c r="C183" s="85"/>
      <c r="D183" s="85"/>
      <c r="E183" s="85"/>
      <c r="F183" s="85"/>
      <c r="G183" s="85"/>
      <c r="H183" s="85"/>
      <c r="I183" s="85"/>
      <c r="J183" s="85"/>
      <c r="K183" s="85"/>
      <c r="V183" s="85"/>
      <c r="W183" s="85"/>
      <c r="X183" s="93"/>
    </row>
    <row r="184" spans="1:24">
      <c r="A184" s="85"/>
      <c r="B184" s="85"/>
      <c r="C184" s="85"/>
      <c r="D184" s="85"/>
      <c r="E184" s="85"/>
      <c r="F184" s="85"/>
      <c r="G184" s="85"/>
      <c r="H184" s="85"/>
      <c r="I184" s="85"/>
      <c r="J184" s="85"/>
      <c r="K184" s="85"/>
      <c r="V184" s="85"/>
      <c r="W184" s="85"/>
      <c r="X184" s="93"/>
    </row>
    <row r="185" spans="1:24">
      <c r="A185" s="85"/>
      <c r="B185" s="85"/>
      <c r="C185" s="85"/>
      <c r="D185" s="85"/>
      <c r="E185" s="85"/>
      <c r="F185" s="85"/>
      <c r="G185" s="85"/>
      <c r="H185" s="85"/>
      <c r="I185" s="85"/>
      <c r="J185" s="85"/>
      <c r="K185" s="85"/>
      <c r="V185" s="85"/>
      <c r="W185" s="85"/>
      <c r="X185" s="93"/>
    </row>
    <row r="186" spans="1:24">
      <c r="A186" s="85"/>
      <c r="B186" s="85"/>
      <c r="C186" s="85"/>
      <c r="D186" s="85"/>
      <c r="E186" s="85"/>
      <c r="F186" s="85"/>
      <c r="G186" s="85"/>
      <c r="H186" s="85"/>
      <c r="I186" s="85"/>
      <c r="J186" s="85"/>
      <c r="K186" s="85"/>
      <c r="V186" s="85"/>
      <c r="W186" s="85"/>
      <c r="X186" s="93"/>
    </row>
    <row r="187" spans="1:24">
      <c r="A187" s="85"/>
      <c r="B187" s="85"/>
      <c r="C187" s="85"/>
      <c r="D187" s="85"/>
      <c r="E187" s="85"/>
      <c r="F187" s="85"/>
      <c r="G187" s="85"/>
      <c r="H187" s="85"/>
      <c r="I187" s="85"/>
      <c r="J187" s="85"/>
      <c r="K187" s="85"/>
      <c r="V187" s="85"/>
      <c r="W187" s="85"/>
      <c r="X187" s="93"/>
    </row>
    <row r="188" spans="1:24">
      <c r="A188" s="85"/>
      <c r="B188" s="85"/>
      <c r="C188" s="85"/>
      <c r="D188" s="85"/>
      <c r="E188" s="85"/>
      <c r="F188" s="85"/>
      <c r="G188" s="85"/>
      <c r="H188" s="85"/>
      <c r="I188" s="85"/>
      <c r="J188" s="85"/>
      <c r="K188" s="85"/>
      <c r="V188" s="85"/>
      <c r="W188" s="85"/>
      <c r="X188" s="93"/>
    </row>
    <row r="189" spans="1:24">
      <c r="A189" s="85"/>
      <c r="B189" s="85"/>
      <c r="C189" s="85"/>
      <c r="D189" s="85"/>
      <c r="E189" s="85"/>
      <c r="F189" s="85"/>
      <c r="G189" s="85"/>
      <c r="H189" s="85"/>
      <c r="I189" s="85"/>
      <c r="J189" s="85"/>
      <c r="K189" s="85"/>
      <c r="V189" s="85"/>
      <c r="W189" s="85"/>
      <c r="X189" s="93"/>
    </row>
    <row r="190" spans="1:24">
      <c r="A190" s="85"/>
      <c r="B190" s="85"/>
      <c r="C190" s="85"/>
      <c r="D190" s="85"/>
      <c r="E190" s="85"/>
      <c r="F190" s="85"/>
      <c r="G190" s="85"/>
      <c r="H190" s="85"/>
      <c r="I190" s="85"/>
      <c r="J190" s="85"/>
      <c r="K190" s="85"/>
      <c r="V190" s="85"/>
      <c r="W190" s="85"/>
      <c r="X190" s="93"/>
    </row>
    <row r="191" spans="1:24">
      <c r="A191" s="85"/>
      <c r="B191" s="85"/>
      <c r="C191" s="85"/>
      <c r="D191" s="85"/>
      <c r="E191" s="85"/>
      <c r="F191" s="85"/>
      <c r="G191" s="85"/>
      <c r="H191" s="85"/>
      <c r="I191" s="85"/>
      <c r="J191" s="85"/>
      <c r="K191" s="85"/>
      <c r="V191" s="85"/>
      <c r="W191" s="85"/>
      <c r="X191" s="93"/>
    </row>
    <row r="192" spans="1:24">
      <c r="A192" s="85"/>
      <c r="B192" s="85"/>
      <c r="C192" s="85"/>
      <c r="D192" s="85"/>
      <c r="E192" s="85"/>
      <c r="F192" s="85"/>
      <c r="G192" s="85"/>
      <c r="H192" s="85"/>
      <c r="I192" s="85"/>
      <c r="J192" s="85"/>
      <c r="K192" s="85"/>
      <c r="V192" s="85"/>
      <c r="W192" s="85"/>
      <c r="X192" s="93"/>
    </row>
    <row r="193" spans="1:24">
      <c r="A193" s="85"/>
      <c r="B193" s="85"/>
      <c r="C193" s="85"/>
      <c r="D193" s="85"/>
      <c r="E193" s="85"/>
      <c r="F193" s="85"/>
      <c r="G193" s="85"/>
      <c r="H193" s="85"/>
      <c r="I193" s="85"/>
      <c r="J193" s="85"/>
      <c r="K193" s="85"/>
      <c r="V193" s="85"/>
      <c r="W193" s="85"/>
      <c r="X193" s="93"/>
    </row>
    <row r="194" spans="1:24">
      <c r="A194" s="85"/>
      <c r="B194" s="85"/>
      <c r="C194" s="85"/>
      <c r="D194" s="85"/>
      <c r="E194" s="85"/>
      <c r="F194" s="85"/>
      <c r="G194" s="85"/>
      <c r="H194" s="85"/>
      <c r="I194" s="85"/>
      <c r="J194" s="85"/>
      <c r="K194" s="85"/>
      <c r="V194" s="85"/>
      <c r="W194" s="85"/>
      <c r="X194" s="93"/>
    </row>
    <row r="195" spans="1:24">
      <c r="A195" s="85"/>
      <c r="B195" s="85"/>
      <c r="C195" s="85"/>
      <c r="D195" s="85"/>
      <c r="E195" s="85"/>
      <c r="F195" s="85"/>
      <c r="G195" s="85"/>
      <c r="H195" s="85"/>
      <c r="I195" s="85"/>
      <c r="J195" s="85"/>
      <c r="K195" s="85"/>
      <c r="V195" s="85"/>
      <c r="W195" s="85"/>
      <c r="X195" s="93"/>
    </row>
    <row r="196" spans="1:24">
      <c r="A196" s="85"/>
      <c r="B196" s="85"/>
      <c r="C196" s="85"/>
      <c r="D196" s="85"/>
      <c r="E196" s="85"/>
      <c r="F196" s="85"/>
      <c r="G196" s="85"/>
      <c r="H196" s="85"/>
      <c r="I196" s="85"/>
      <c r="J196" s="85"/>
      <c r="K196" s="85"/>
      <c r="V196" s="85"/>
      <c r="W196" s="85"/>
      <c r="X196" s="93"/>
    </row>
    <row r="197" spans="1:24">
      <c r="A197" s="85"/>
      <c r="B197" s="85"/>
      <c r="C197" s="85"/>
      <c r="D197" s="85"/>
      <c r="E197" s="85"/>
      <c r="F197" s="85"/>
      <c r="G197" s="85"/>
      <c r="H197" s="85"/>
      <c r="I197" s="85"/>
      <c r="J197" s="85"/>
      <c r="K197" s="85"/>
      <c r="V197" s="85"/>
      <c r="W197" s="85"/>
      <c r="X197" s="93"/>
    </row>
    <row r="198" spans="1:24">
      <c r="A198" s="85"/>
      <c r="B198" s="85"/>
      <c r="C198" s="85"/>
      <c r="D198" s="85"/>
      <c r="E198" s="85"/>
      <c r="F198" s="85"/>
      <c r="G198" s="85"/>
      <c r="H198" s="85"/>
      <c r="I198" s="85"/>
      <c r="J198" s="85"/>
      <c r="K198" s="85"/>
      <c r="V198" s="85"/>
      <c r="W198" s="85"/>
      <c r="X198" s="93"/>
    </row>
    <row r="199" spans="1:24">
      <c r="A199" s="85"/>
      <c r="B199" s="85"/>
      <c r="C199" s="85"/>
      <c r="D199" s="85"/>
      <c r="E199" s="85"/>
      <c r="F199" s="85"/>
      <c r="G199" s="85"/>
      <c r="H199" s="85"/>
      <c r="I199" s="85"/>
      <c r="J199" s="85"/>
      <c r="K199" s="85"/>
      <c r="V199" s="85"/>
      <c r="W199" s="85"/>
      <c r="X199" s="93"/>
    </row>
    <row r="200" spans="1:24">
      <c r="A200" s="85"/>
      <c r="B200" s="85"/>
      <c r="C200" s="85"/>
      <c r="D200" s="85"/>
      <c r="E200" s="85"/>
      <c r="F200" s="85"/>
      <c r="G200" s="85"/>
      <c r="H200" s="85"/>
      <c r="I200" s="85"/>
      <c r="J200" s="85"/>
      <c r="K200" s="85"/>
      <c r="V200" s="85"/>
      <c r="W200" s="85"/>
      <c r="X200" s="93"/>
    </row>
    <row r="201" spans="1:24">
      <c r="A201" s="85"/>
      <c r="B201" s="85"/>
      <c r="C201" s="85"/>
      <c r="D201" s="85"/>
      <c r="E201" s="85"/>
      <c r="F201" s="85"/>
      <c r="G201" s="85"/>
      <c r="H201" s="85"/>
      <c r="I201" s="85"/>
      <c r="J201" s="85"/>
      <c r="K201" s="85"/>
      <c r="V201" s="85"/>
      <c r="W201" s="85"/>
      <c r="X201" s="93"/>
    </row>
    <row r="202" spans="1:24">
      <c r="A202" s="85"/>
      <c r="B202" s="85"/>
      <c r="C202" s="85"/>
      <c r="D202" s="85"/>
      <c r="E202" s="85"/>
      <c r="F202" s="85"/>
      <c r="G202" s="85"/>
      <c r="H202" s="85"/>
      <c r="I202" s="85"/>
      <c r="J202" s="85"/>
      <c r="K202" s="85"/>
      <c r="V202" s="85"/>
      <c r="W202" s="85"/>
      <c r="X202" s="93"/>
    </row>
    <row r="203" spans="1:24">
      <c r="A203" s="85"/>
      <c r="B203" s="85"/>
      <c r="C203" s="85"/>
      <c r="D203" s="85"/>
      <c r="E203" s="85"/>
      <c r="F203" s="85"/>
      <c r="G203" s="85"/>
      <c r="H203" s="85"/>
      <c r="I203" s="85"/>
      <c r="J203" s="85"/>
      <c r="K203" s="85"/>
      <c r="V203" s="85"/>
      <c r="W203" s="85"/>
      <c r="X203" s="93"/>
    </row>
    <row r="204" spans="1:24">
      <c r="A204" s="85"/>
      <c r="B204" s="85"/>
      <c r="C204" s="85"/>
      <c r="D204" s="85"/>
      <c r="E204" s="85"/>
      <c r="F204" s="85"/>
      <c r="G204" s="85"/>
      <c r="H204" s="85"/>
      <c r="I204" s="85"/>
      <c r="J204" s="85"/>
      <c r="K204" s="85"/>
      <c r="V204" s="85"/>
      <c r="W204" s="85"/>
      <c r="X204" s="93"/>
    </row>
    <row r="205" spans="1:24">
      <c r="A205" s="85"/>
      <c r="B205" s="85"/>
      <c r="C205" s="85"/>
      <c r="D205" s="85"/>
      <c r="E205" s="85"/>
      <c r="F205" s="85"/>
      <c r="G205" s="85"/>
      <c r="H205" s="85"/>
      <c r="I205" s="85"/>
      <c r="J205" s="85"/>
      <c r="K205" s="85"/>
      <c r="V205" s="85"/>
      <c r="W205" s="85"/>
      <c r="X205" s="93"/>
    </row>
    <row r="206" spans="1:24">
      <c r="A206" s="85"/>
      <c r="B206" s="85"/>
      <c r="C206" s="85"/>
      <c r="D206" s="85"/>
      <c r="E206" s="85"/>
      <c r="F206" s="85"/>
      <c r="G206" s="85"/>
      <c r="H206" s="85"/>
      <c r="I206" s="85"/>
      <c r="J206" s="85"/>
      <c r="K206" s="85"/>
      <c r="V206" s="85"/>
      <c r="W206" s="85"/>
      <c r="X206" s="93"/>
    </row>
    <row r="207" spans="1:24">
      <c r="A207" s="85"/>
      <c r="B207" s="85"/>
      <c r="C207" s="85"/>
      <c r="D207" s="85"/>
      <c r="E207" s="85"/>
      <c r="F207" s="85"/>
      <c r="G207" s="85"/>
      <c r="H207" s="85"/>
      <c r="I207" s="85"/>
      <c r="J207" s="85"/>
      <c r="K207" s="85"/>
      <c r="V207" s="85"/>
      <c r="W207" s="85"/>
      <c r="X207" s="93"/>
    </row>
    <row r="208" spans="1:24">
      <c r="A208" s="85"/>
      <c r="B208" s="85"/>
      <c r="C208" s="85"/>
      <c r="D208" s="85"/>
      <c r="E208" s="85"/>
      <c r="F208" s="85"/>
      <c r="G208" s="85"/>
      <c r="H208" s="85"/>
      <c r="I208" s="85"/>
      <c r="J208" s="85"/>
      <c r="K208" s="85"/>
      <c r="V208" s="85"/>
      <c r="W208" s="85"/>
      <c r="X208" s="93"/>
    </row>
    <row r="209" spans="1:24">
      <c r="A209" s="85"/>
      <c r="B209" s="85"/>
      <c r="C209" s="85"/>
      <c r="D209" s="85"/>
      <c r="E209" s="85"/>
      <c r="F209" s="85"/>
      <c r="G209" s="85"/>
      <c r="H209" s="85"/>
      <c r="I209" s="85"/>
      <c r="J209" s="85"/>
      <c r="K209" s="85"/>
      <c r="V209" s="85"/>
      <c r="W209" s="85"/>
      <c r="X209" s="93"/>
    </row>
    <row r="210" spans="1:24">
      <c r="A210" s="85"/>
      <c r="B210" s="85"/>
      <c r="C210" s="85"/>
      <c r="D210" s="85"/>
      <c r="E210" s="85"/>
      <c r="F210" s="85"/>
      <c r="G210" s="85"/>
      <c r="H210" s="85"/>
      <c r="I210" s="85"/>
      <c r="J210" s="85"/>
      <c r="K210" s="85"/>
      <c r="V210" s="85"/>
      <c r="W210" s="85"/>
      <c r="X210" s="93"/>
    </row>
    <row r="211" spans="1:24">
      <c r="A211" s="85"/>
      <c r="B211" s="85"/>
      <c r="C211" s="85"/>
      <c r="D211" s="85"/>
      <c r="E211" s="85"/>
      <c r="F211" s="85"/>
      <c r="G211" s="85"/>
      <c r="H211" s="85"/>
      <c r="I211" s="85"/>
      <c r="J211" s="85"/>
      <c r="K211" s="85"/>
      <c r="V211" s="85"/>
      <c r="W211" s="85"/>
      <c r="X211" s="93"/>
    </row>
    <row r="212" spans="1:24">
      <c r="A212" s="85"/>
      <c r="B212" s="85"/>
      <c r="C212" s="85"/>
      <c r="D212" s="85"/>
      <c r="E212" s="85"/>
      <c r="F212" s="85"/>
      <c r="G212" s="85"/>
      <c r="H212" s="85"/>
      <c r="I212" s="85"/>
      <c r="J212" s="85"/>
      <c r="K212" s="85"/>
      <c r="V212" s="85"/>
      <c r="W212" s="85"/>
      <c r="X212" s="93"/>
    </row>
    <row r="213" spans="1:24">
      <c r="A213" s="85"/>
      <c r="B213" s="85"/>
      <c r="C213" s="85"/>
      <c r="D213" s="85"/>
      <c r="E213" s="85"/>
      <c r="F213" s="85"/>
      <c r="G213" s="85"/>
      <c r="H213" s="85"/>
      <c r="I213" s="85"/>
      <c r="J213" s="85"/>
      <c r="K213" s="85"/>
      <c r="V213" s="85"/>
      <c r="W213" s="85"/>
      <c r="X213" s="93"/>
    </row>
    <row r="214" spans="1:24">
      <c r="A214" s="85"/>
      <c r="B214" s="85"/>
      <c r="C214" s="85"/>
      <c r="D214" s="85"/>
      <c r="E214" s="85"/>
      <c r="F214" s="85"/>
      <c r="G214" s="85"/>
      <c r="H214" s="85"/>
      <c r="I214" s="85"/>
      <c r="J214" s="85"/>
      <c r="K214" s="85"/>
      <c r="V214" s="85"/>
      <c r="W214" s="85"/>
      <c r="X214" s="93"/>
    </row>
    <row r="215" spans="1:24">
      <c r="A215" s="85"/>
      <c r="B215" s="85"/>
      <c r="C215" s="85"/>
      <c r="D215" s="85"/>
      <c r="E215" s="85"/>
      <c r="F215" s="85"/>
      <c r="G215" s="85"/>
      <c r="H215" s="85"/>
      <c r="I215" s="85"/>
      <c r="J215" s="85"/>
      <c r="K215" s="85"/>
      <c r="V215" s="85"/>
      <c r="W215" s="85"/>
      <c r="X215" s="93"/>
    </row>
    <row r="216" spans="1:24">
      <c r="A216" s="85"/>
      <c r="B216" s="85"/>
      <c r="C216" s="85"/>
      <c r="D216" s="85"/>
      <c r="E216" s="85"/>
      <c r="F216" s="85"/>
      <c r="G216" s="85"/>
      <c r="H216" s="85"/>
      <c r="I216" s="85"/>
      <c r="J216" s="85"/>
      <c r="K216" s="85"/>
      <c r="V216" s="85"/>
      <c r="W216" s="85"/>
      <c r="X216" s="93"/>
    </row>
    <row r="217" spans="1:24">
      <c r="A217" s="85"/>
      <c r="B217" s="85"/>
      <c r="C217" s="85"/>
      <c r="D217" s="85"/>
      <c r="E217" s="85"/>
      <c r="F217" s="85"/>
      <c r="G217" s="85"/>
      <c r="H217" s="85"/>
      <c r="I217" s="85"/>
      <c r="J217" s="85"/>
      <c r="K217" s="85"/>
      <c r="V217" s="85"/>
      <c r="W217" s="85"/>
      <c r="X217" s="93"/>
    </row>
    <row r="218" spans="1:24">
      <c r="A218" s="85"/>
      <c r="B218" s="85"/>
      <c r="C218" s="85"/>
      <c r="D218" s="85"/>
      <c r="E218" s="85"/>
      <c r="F218" s="85"/>
      <c r="G218" s="85"/>
      <c r="H218" s="85"/>
      <c r="I218" s="85"/>
      <c r="J218" s="85"/>
      <c r="K218" s="85"/>
      <c r="V218" s="85"/>
      <c r="W218" s="85"/>
      <c r="X218" s="93"/>
    </row>
    <row r="219" spans="1:24">
      <c r="A219" s="85"/>
      <c r="B219" s="85"/>
      <c r="C219" s="85"/>
      <c r="D219" s="85"/>
      <c r="E219" s="85"/>
      <c r="F219" s="85"/>
      <c r="G219" s="85"/>
      <c r="H219" s="85"/>
      <c r="I219" s="85"/>
      <c r="J219" s="85"/>
      <c r="K219" s="85"/>
      <c r="V219" s="85"/>
      <c r="W219" s="85"/>
      <c r="X219" s="93"/>
    </row>
    <row r="220" spans="1:24">
      <c r="A220" s="85"/>
      <c r="B220" s="85"/>
      <c r="C220" s="85"/>
      <c r="D220" s="85"/>
      <c r="E220" s="85"/>
      <c r="F220" s="85"/>
      <c r="G220" s="85"/>
      <c r="H220" s="85"/>
      <c r="I220" s="85"/>
      <c r="J220" s="85"/>
      <c r="K220" s="85"/>
      <c r="V220" s="85"/>
      <c r="W220" s="85"/>
      <c r="X220" s="93"/>
    </row>
    <row r="221" spans="1:24">
      <c r="A221" s="85"/>
      <c r="B221" s="85"/>
      <c r="C221" s="85"/>
      <c r="D221" s="85"/>
      <c r="E221" s="85"/>
      <c r="F221" s="85"/>
      <c r="G221" s="85"/>
      <c r="H221" s="85"/>
      <c r="I221" s="85"/>
      <c r="J221" s="85"/>
      <c r="K221" s="85"/>
      <c r="V221" s="85"/>
      <c r="W221" s="85"/>
      <c r="X221" s="93"/>
    </row>
    <row r="222" spans="1:24">
      <c r="A222" s="85"/>
      <c r="B222" s="85"/>
      <c r="C222" s="85"/>
      <c r="D222" s="85"/>
      <c r="E222" s="85"/>
      <c r="F222" s="85"/>
      <c r="G222" s="85"/>
      <c r="H222" s="85"/>
      <c r="I222" s="85"/>
      <c r="J222" s="85"/>
      <c r="K222" s="85"/>
      <c r="V222" s="85"/>
      <c r="W222" s="85"/>
      <c r="X222" s="93"/>
    </row>
    <row r="223" spans="1:24">
      <c r="A223" s="85"/>
      <c r="B223" s="85"/>
      <c r="C223" s="85"/>
      <c r="D223" s="85"/>
      <c r="E223" s="85"/>
      <c r="F223" s="85"/>
      <c r="G223" s="85"/>
      <c r="H223" s="85"/>
      <c r="I223" s="85"/>
      <c r="J223" s="85"/>
      <c r="K223" s="85"/>
      <c r="V223" s="85"/>
      <c r="W223" s="85"/>
      <c r="X223" s="93"/>
    </row>
    <row r="224" spans="1:24">
      <c r="A224" s="85"/>
      <c r="B224" s="85"/>
      <c r="C224" s="85"/>
      <c r="D224" s="85"/>
      <c r="E224" s="85"/>
      <c r="F224" s="85"/>
      <c r="G224" s="85"/>
      <c r="H224" s="85"/>
      <c r="I224" s="85"/>
      <c r="J224" s="85"/>
      <c r="K224" s="85"/>
      <c r="V224" s="85"/>
      <c r="W224" s="85"/>
      <c r="X224" s="93"/>
    </row>
    <row r="225" spans="1:24">
      <c r="A225" s="85"/>
      <c r="B225" s="85"/>
      <c r="C225" s="85"/>
      <c r="D225" s="85"/>
      <c r="E225" s="85"/>
      <c r="F225" s="85"/>
      <c r="G225" s="85"/>
      <c r="H225" s="85"/>
      <c r="I225" s="85"/>
      <c r="J225" s="85"/>
      <c r="K225" s="85"/>
      <c r="V225" s="85"/>
      <c r="W225" s="85"/>
      <c r="X225" s="93"/>
    </row>
    <row r="226" spans="1:24">
      <c r="A226" s="85"/>
      <c r="B226" s="85"/>
      <c r="C226" s="85"/>
      <c r="D226" s="85"/>
      <c r="E226" s="85"/>
      <c r="F226" s="85"/>
      <c r="G226" s="85"/>
      <c r="H226" s="85"/>
      <c r="I226" s="85"/>
      <c r="J226" s="85"/>
      <c r="K226" s="85"/>
      <c r="V226" s="85"/>
      <c r="W226" s="85"/>
      <c r="X226" s="93"/>
    </row>
    <row r="227" spans="1:24">
      <c r="A227" s="85"/>
      <c r="B227" s="85"/>
      <c r="C227" s="85"/>
      <c r="D227" s="85"/>
      <c r="E227" s="85"/>
      <c r="F227" s="85"/>
      <c r="G227" s="85"/>
      <c r="H227" s="85"/>
      <c r="I227" s="85"/>
      <c r="J227" s="85"/>
      <c r="K227" s="85"/>
      <c r="V227" s="85"/>
      <c r="W227" s="85"/>
      <c r="X227" s="93"/>
    </row>
    <row r="228" spans="1:24">
      <c r="A228" s="85"/>
      <c r="B228" s="85"/>
      <c r="C228" s="85"/>
      <c r="D228" s="85"/>
      <c r="E228" s="85"/>
      <c r="F228" s="85"/>
      <c r="G228" s="85"/>
      <c r="H228" s="85"/>
      <c r="I228" s="85"/>
      <c r="J228" s="85"/>
      <c r="K228" s="85"/>
      <c r="V228" s="85"/>
      <c r="W228" s="85"/>
      <c r="X228" s="93"/>
    </row>
    <row r="229" spans="1:24">
      <c r="A229" s="85"/>
      <c r="B229" s="85"/>
      <c r="C229" s="85"/>
      <c r="D229" s="85"/>
      <c r="E229" s="85"/>
      <c r="F229" s="85"/>
      <c r="G229" s="85"/>
      <c r="H229" s="85"/>
      <c r="I229" s="85"/>
      <c r="J229" s="85"/>
      <c r="K229" s="85"/>
      <c r="V229" s="85"/>
      <c r="W229" s="85"/>
      <c r="X229" s="93"/>
    </row>
    <row r="230" spans="1:24">
      <c r="A230" s="85"/>
      <c r="B230" s="85"/>
      <c r="C230" s="85"/>
      <c r="D230" s="85"/>
      <c r="E230" s="85"/>
      <c r="F230" s="85"/>
      <c r="G230" s="85"/>
      <c r="H230" s="85"/>
      <c r="I230" s="85"/>
      <c r="J230" s="85"/>
      <c r="K230" s="85"/>
      <c r="V230" s="85"/>
      <c r="W230" s="85"/>
      <c r="X230" s="93"/>
    </row>
    <row r="231" spans="1:24">
      <c r="A231" s="85"/>
      <c r="B231" s="85"/>
      <c r="C231" s="85"/>
      <c r="D231" s="85"/>
      <c r="E231" s="85"/>
      <c r="F231" s="85"/>
      <c r="G231" s="85"/>
      <c r="H231" s="85"/>
      <c r="I231" s="85"/>
      <c r="J231" s="85"/>
      <c r="K231" s="85"/>
      <c r="V231" s="85"/>
      <c r="W231" s="85"/>
      <c r="X231" s="93"/>
    </row>
    <row r="232" spans="1:24">
      <c r="A232" s="85"/>
      <c r="B232" s="85"/>
      <c r="C232" s="85"/>
      <c r="D232" s="85"/>
      <c r="E232" s="85"/>
      <c r="F232" s="85"/>
      <c r="G232" s="85"/>
      <c r="H232" s="85"/>
      <c r="I232" s="85"/>
      <c r="J232" s="85"/>
      <c r="K232" s="85"/>
      <c r="V232" s="85"/>
      <c r="W232" s="85"/>
      <c r="X232" s="93"/>
    </row>
    <row r="233" spans="1:24">
      <c r="A233" s="85"/>
      <c r="B233" s="85"/>
      <c r="C233" s="85"/>
      <c r="D233" s="85"/>
      <c r="E233" s="85"/>
      <c r="F233" s="85"/>
      <c r="G233" s="85"/>
      <c r="H233" s="85"/>
      <c r="I233" s="85"/>
      <c r="J233" s="85"/>
      <c r="K233" s="85"/>
      <c r="V233" s="85"/>
      <c r="W233" s="85"/>
      <c r="X233" s="93"/>
    </row>
    <row r="234" spans="1:24">
      <c r="A234" s="85"/>
      <c r="B234" s="85"/>
      <c r="C234" s="85"/>
      <c r="D234" s="85"/>
      <c r="E234" s="85"/>
      <c r="F234" s="85"/>
      <c r="G234" s="85"/>
      <c r="H234" s="85"/>
      <c r="I234" s="85"/>
      <c r="J234" s="85"/>
      <c r="K234" s="85"/>
      <c r="V234" s="85"/>
      <c r="W234" s="85"/>
      <c r="X234" s="93"/>
    </row>
    <row r="235" spans="1:24">
      <c r="A235" s="85"/>
      <c r="B235" s="85"/>
      <c r="C235" s="85"/>
      <c r="D235" s="85"/>
      <c r="E235" s="85"/>
      <c r="F235" s="85"/>
      <c r="G235" s="85"/>
      <c r="H235" s="85"/>
      <c r="I235" s="85"/>
      <c r="J235" s="85"/>
      <c r="K235" s="85"/>
      <c r="V235" s="85"/>
      <c r="W235" s="85"/>
      <c r="X235" s="93"/>
    </row>
    <row r="236" spans="1:24">
      <c r="A236" s="85"/>
      <c r="B236" s="85"/>
      <c r="C236" s="85"/>
      <c r="D236" s="85"/>
      <c r="E236" s="85"/>
      <c r="F236" s="85"/>
      <c r="G236" s="85"/>
      <c r="H236" s="85"/>
      <c r="I236" s="85"/>
      <c r="J236" s="85"/>
      <c r="K236" s="85"/>
      <c r="V236" s="85"/>
      <c r="W236" s="85"/>
      <c r="X236" s="93"/>
    </row>
    <row r="237" spans="1:24">
      <c r="A237" s="85"/>
      <c r="B237" s="85"/>
      <c r="C237" s="85"/>
      <c r="D237" s="85"/>
      <c r="E237" s="85"/>
      <c r="F237" s="85"/>
      <c r="G237" s="85"/>
      <c r="H237" s="85"/>
      <c r="I237" s="85"/>
      <c r="J237" s="85"/>
      <c r="K237" s="85"/>
      <c r="V237" s="85"/>
      <c r="W237" s="85"/>
      <c r="X237" s="93"/>
    </row>
    <row r="238" spans="1:24">
      <c r="A238" s="85"/>
      <c r="B238" s="85"/>
      <c r="C238" s="85"/>
      <c r="D238" s="85"/>
      <c r="E238" s="85"/>
      <c r="F238" s="85"/>
      <c r="G238" s="85"/>
      <c r="H238" s="85"/>
      <c r="I238" s="85"/>
      <c r="J238" s="85"/>
      <c r="K238" s="85"/>
      <c r="V238" s="85"/>
      <c r="W238" s="85"/>
      <c r="X238" s="93"/>
    </row>
    <row r="239" spans="1:24">
      <c r="A239" s="85"/>
      <c r="B239" s="85"/>
      <c r="C239" s="85"/>
      <c r="D239" s="85"/>
      <c r="E239" s="85"/>
      <c r="F239" s="85"/>
      <c r="G239" s="85"/>
      <c r="H239" s="85"/>
      <c r="I239" s="85"/>
      <c r="J239" s="85"/>
      <c r="K239" s="85"/>
      <c r="V239" s="85"/>
      <c r="W239" s="85"/>
      <c r="X239" s="93"/>
    </row>
    <row r="240" spans="1:24">
      <c r="A240" s="85"/>
      <c r="B240" s="85"/>
      <c r="C240" s="85"/>
      <c r="D240" s="85"/>
      <c r="E240" s="85"/>
      <c r="F240" s="85"/>
      <c r="G240" s="85"/>
      <c r="H240" s="85"/>
      <c r="I240" s="85"/>
      <c r="J240" s="85"/>
      <c r="K240" s="85"/>
      <c r="V240" s="85"/>
      <c r="W240" s="85"/>
      <c r="X240" s="93"/>
    </row>
    <row r="241" spans="1:24">
      <c r="A241" s="85"/>
      <c r="B241" s="85"/>
      <c r="C241" s="85"/>
      <c r="D241" s="85"/>
      <c r="E241" s="85"/>
      <c r="F241" s="85"/>
      <c r="G241" s="85"/>
      <c r="H241" s="85"/>
      <c r="I241" s="85"/>
      <c r="J241" s="85"/>
      <c r="K241" s="85"/>
      <c r="V241" s="85"/>
      <c r="W241" s="85"/>
      <c r="X241" s="93"/>
    </row>
    <row r="242" spans="1:24">
      <c r="A242" s="85"/>
      <c r="B242" s="85"/>
      <c r="C242" s="85"/>
      <c r="D242" s="85"/>
      <c r="E242" s="85"/>
      <c r="F242" s="85"/>
      <c r="G242" s="85"/>
      <c r="H242" s="85"/>
      <c r="I242" s="85"/>
      <c r="J242" s="85"/>
      <c r="K242" s="85"/>
      <c r="V242" s="85"/>
      <c r="W242" s="85"/>
      <c r="X242" s="93"/>
    </row>
    <row r="243" spans="1:24">
      <c r="A243" s="85"/>
      <c r="B243" s="85"/>
      <c r="C243" s="85"/>
      <c r="D243" s="85"/>
      <c r="E243" s="85"/>
      <c r="F243" s="85"/>
      <c r="G243" s="85"/>
      <c r="H243" s="85"/>
      <c r="I243" s="85"/>
      <c r="J243" s="85"/>
      <c r="K243" s="85"/>
      <c r="V243" s="85"/>
      <c r="W243" s="85"/>
      <c r="X243" s="93"/>
    </row>
    <row r="244" spans="1:24">
      <c r="A244" s="85"/>
      <c r="B244" s="85"/>
      <c r="C244" s="85"/>
      <c r="D244" s="85"/>
      <c r="E244" s="85"/>
      <c r="F244" s="85"/>
      <c r="G244" s="85"/>
      <c r="H244" s="85"/>
      <c r="I244" s="85"/>
      <c r="J244" s="85"/>
      <c r="K244" s="85"/>
      <c r="V244" s="85"/>
      <c r="W244" s="85"/>
      <c r="X244" s="93"/>
    </row>
    <row r="245" spans="1:24">
      <c r="A245" s="85"/>
      <c r="B245" s="85"/>
      <c r="C245" s="85"/>
      <c r="D245" s="85"/>
      <c r="E245" s="85"/>
      <c r="F245" s="85"/>
      <c r="G245" s="85"/>
      <c r="H245" s="85"/>
      <c r="I245" s="85"/>
      <c r="J245" s="85"/>
      <c r="K245" s="85"/>
      <c r="V245" s="85"/>
      <c r="W245" s="85"/>
      <c r="X245" s="93"/>
    </row>
    <row r="246" spans="1:24">
      <c r="A246" s="85"/>
      <c r="B246" s="85"/>
      <c r="C246" s="85"/>
      <c r="D246" s="85"/>
      <c r="E246" s="85"/>
      <c r="F246" s="85"/>
      <c r="G246" s="85"/>
      <c r="H246" s="85"/>
      <c r="I246" s="85"/>
      <c r="J246" s="85"/>
      <c r="K246" s="85"/>
      <c r="V246" s="85"/>
      <c r="W246" s="85"/>
      <c r="X246" s="93"/>
    </row>
    <row r="247" spans="1:24">
      <c r="A247" s="85"/>
      <c r="B247" s="85"/>
      <c r="C247" s="85"/>
      <c r="D247" s="85"/>
      <c r="E247" s="85"/>
      <c r="F247" s="85"/>
      <c r="G247" s="85"/>
      <c r="H247" s="85"/>
      <c r="I247" s="85"/>
      <c r="J247" s="85"/>
      <c r="K247" s="85"/>
      <c r="V247" s="85"/>
      <c r="W247" s="85"/>
      <c r="X247" s="93"/>
    </row>
    <row r="248" spans="1:24">
      <c r="A248" s="85"/>
      <c r="B248" s="85"/>
      <c r="C248" s="85"/>
      <c r="D248" s="85"/>
      <c r="E248" s="85"/>
      <c r="F248" s="85"/>
      <c r="G248" s="85"/>
      <c r="H248" s="85"/>
      <c r="I248" s="85"/>
      <c r="J248" s="85"/>
      <c r="K248" s="85"/>
      <c r="V248" s="85"/>
      <c r="W248" s="85"/>
      <c r="X248" s="93"/>
    </row>
    <row r="249" spans="1:24">
      <c r="A249" s="85"/>
      <c r="B249" s="85"/>
      <c r="C249" s="85"/>
      <c r="D249" s="85"/>
      <c r="E249" s="85"/>
      <c r="F249" s="85"/>
      <c r="G249" s="85"/>
      <c r="H249" s="85"/>
      <c r="I249" s="85"/>
      <c r="J249" s="85"/>
      <c r="K249" s="85"/>
      <c r="V249" s="85"/>
      <c r="W249" s="85"/>
      <c r="X249" s="93"/>
    </row>
    <row r="250" spans="1:24">
      <c r="A250" s="85"/>
      <c r="B250" s="85"/>
      <c r="C250" s="85"/>
      <c r="D250" s="85"/>
      <c r="E250" s="85"/>
      <c r="F250" s="85"/>
      <c r="G250" s="85"/>
      <c r="H250" s="85"/>
      <c r="I250" s="85"/>
      <c r="J250" s="85"/>
      <c r="K250" s="85"/>
      <c r="V250" s="85"/>
      <c r="W250" s="85"/>
      <c r="X250" s="93"/>
    </row>
    <row r="251" spans="1:24">
      <c r="A251" s="85"/>
      <c r="B251" s="85"/>
      <c r="C251" s="85"/>
      <c r="D251" s="85"/>
      <c r="E251" s="85"/>
      <c r="F251" s="85"/>
      <c r="G251" s="85"/>
      <c r="H251" s="85"/>
      <c r="I251" s="85"/>
      <c r="J251" s="85"/>
      <c r="K251" s="85"/>
      <c r="V251" s="85"/>
      <c r="W251" s="85"/>
      <c r="X251" s="93"/>
    </row>
    <row r="252" spans="1:24">
      <c r="A252" s="85"/>
      <c r="B252" s="85"/>
      <c r="C252" s="85"/>
      <c r="D252" s="85"/>
      <c r="E252" s="85"/>
      <c r="F252" s="85"/>
      <c r="G252" s="85"/>
      <c r="H252" s="85"/>
      <c r="I252" s="85"/>
      <c r="J252" s="85"/>
      <c r="K252" s="85"/>
      <c r="V252" s="85"/>
      <c r="W252" s="85"/>
      <c r="X252" s="93"/>
    </row>
    <row r="253" spans="1:24">
      <c r="A253" s="85"/>
      <c r="B253" s="85"/>
      <c r="C253" s="85"/>
      <c r="D253" s="85"/>
      <c r="E253" s="85"/>
      <c r="F253" s="85"/>
      <c r="G253" s="85"/>
      <c r="H253" s="85"/>
      <c r="I253" s="85"/>
      <c r="J253" s="85"/>
      <c r="K253" s="85"/>
      <c r="V253" s="85"/>
      <c r="W253" s="85"/>
      <c r="X253" s="93"/>
    </row>
    <row r="254" spans="1:24">
      <c r="A254" s="85"/>
      <c r="B254" s="85"/>
      <c r="C254" s="85"/>
      <c r="D254" s="85"/>
      <c r="E254" s="85"/>
      <c r="F254" s="85"/>
      <c r="G254" s="85"/>
      <c r="H254" s="85"/>
      <c r="I254" s="85"/>
      <c r="J254" s="85"/>
      <c r="K254" s="85"/>
      <c r="V254" s="85"/>
      <c r="W254" s="85"/>
      <c r="X254" s="93"/>
    </row>
    <row r="255" spans="1:24">
      <c r="A255" s="85"/>
      <c r="B255" s="85"/>
      <c r="C255" s="85"/>
      <c r="D255" s="85"/>
      <c r="E255" s="85"/>
      <c r="F255" s="85"/>
      <c r="G255" s="85"/>
      <c r="H255" s="85"/>
      <c r="I255" s="85"/>
      <c r="J255" s="85"/>
      <c r="K255" s="85"/>
      <c r="V255" s="85"/>
      <c r="W255" s="85"/>
      <c r="X255" s="93"/>
    </row>
    <row r="256" spans="1:24">
      <c r="A256" s="85"/>
      <c r="B256" s="85"/>
      <c r="C256" s="85"/>
      <c r="D256" s="85"/>
      <c r="E256" s="85"/>
      <c r="F256" s="85"/>
      <c r="G256" s="85"/>
      <c r="H256" s="85"/>
      <c r="I256" s="85"/>
      <c r="J256" s="85"/>
      <c r="K256" s="85"/>
      <c r="V256" s="85"/>
      <c r="W256" s="85"/>
      <c r="X256" s="93"/>
    </row>
    <row r="257" spans="1:24">
      <c r="A257" s="85"/>
      <c r="B257" s="85"/>
      <c r="C257" s="85"/>
      <c r="D257" s="85"/>
      <c r="E257" s="85"/>
      <c r="F257" s="85"/>
      <c r="G257" s="85"/>
      <c r="H257" s="85"/>
      <c r="I257" s="85"/>
      <c r="J257" s="85"/>
      <c r="K257" s="85"/>
      <c r="V257" s="85"/>
      <c r="W257" s="85"/>
      <c r="X257" s="93"/>
    </row>
    <row r="258" spans="1:24">
      <c r="A258" s="85"/>
      <c r="B258" s="85"/>
      <c r="C258" s="85"/>
      <c r="D258" s="85"/>
      <c r="E258" s="85"/>
      <c r="F258" s="85"/>
      <c r="G258" s="85"/>
      <c r="H258" s="85"/>
      <c r="I258" s="85"/>
      <c r="J258" s="85"/>
      <c r="K258" s="85"/>
      <c r="V258" s="85"/>
      <c r="W258" s="85"/>
      <c r="X258" s="93"/>
    </row>
    <row r="259" spans="1:24">
      <c r="A259" s="85"/>
      <c r="B259" s="85"/>
      <c r="C259" s="85"/>
      <c r="D259" s="85"/>
      <c r="E259" s="85"/>
      <c r="F259" s="85"/>
      <c r="G259" s="85"/>
      <c r="H259" s="85"/>
      <c r="I259" s="85"/>
      <c r="J259" s="85"/>
      <c r="K259" s="85"/>
      <c r="V259" s="85"/>
      <c r="W259" s="85"/>
      <c r="X259" s="93"/>
    </row>
    <row r="260" spans="1:24">
      <c r="A260" s="85"/>
      <c r="B260" s="85"/>
      <c r="C260" s="85"/>
      <c r="D260" s="85"/>
      <c r="E260" s="85"/>
      <c r="F260" s="85"/>
      <c r="G260" s="85"/>
      <c r="H260" s="85"/>
      <c r="I260" s="85"/>
      <c r="J260" s="85"/>
      <c r="K260" s="85"/>
      <c r="V260" s="85"/>
      <c r="W260" s="85"/>
      <c r="X260" s="93"/>
    </row>
    <row r="261" spans="1:24">
      <c r="A261" s="85"/>
      <c r="B261" s="85"/>
      <c r="C261" s="85"/>
      <c r="D261" s="85"/>
      <c r="E261" s="85"/>
      <c r="F261" s="85"/>
      <c r="G261" s="85"/>
      <c r="H261" s="85"/>
      <c r="I261" s="85"/>
      <c r="J261" s="85"/>
      <c r="K261" s="85"/>
      <c r="V261" s="85"/>
      <c r="W261" s="85"/>
      <c r="X261" s="93"/>
    </row>
    <row r="262" spans="1:24">
      <c r="A262" s="85"/>
      <c r="B262" s="85"/>
      <c r="C262" s="85"/>
      <c r="D262" s="85"/>
      <c r="E262" s="85"/>
      <c r="F262" s="85"/>
      <c r="G262" s="85"/>
      <c r="H262" s="85"/>
      <c r="I262" s="85"/>
      <c r="J262" s="85"/>
      <c r="K262" s="85"/>
      <c r="V262" s="85"/>
      <c r="W262" s="85"/>
      <c r="X262" s="93"/>
    </row>
    <row r="263" spans="1:24">
      <c r="A263" s="85"/>
      <c r="B263" s="85"/>
      <c r="C263" s="85"/>
      <c r="D263" s="85"/>
      <c r="E263" s="85"/>
      <c r="F263" s="85"/>
      <c r="G263" s="85"/>
      <c r="H263" s="85"/>
      <c r="I263" s="85"/>
      <c r="J263" s="85"/>
      <c r="K263" s="85"/>
      <c r="V263" s="85"/>
      <c r="W263" s="85"/>
      <c r="X263" s="93"/>
    </row>
  </sheetData>
  <mergeCells count="36">
    <mergeCell ref="E7:E10"/>
    <mergeCell ref="F7:G7"/>
    <mergeCell ref="R7:T7"/>
    <mergeCell ref="U7:W7"/>
    <mergeCell ref="F8:F10"/>
    <mergeCell ref="G8:G10"/>
    <mergeCell ref="R8:R10"/>
    <mergeCell ref="S8:T8"/>
    <mergeCell ref="U8:U10"/>
    <mergeCell ref="V8:W8"/>
    <mergeCell ref="O5:O10"/>
    <mergeCell ref="P5:P10"/>
    <mergeCell ref="I5:I10"/>
    <mergeCell ref="M5:M10"/>
    <mergeCell ref="N5:N10"/>
    <mergeCell ref="A1:X1"/>
    <mergeCell ref="A2:X2"/>
    <mergeCell ref="A3:X3"/>
    <mergeCell ref="A4:X4"/>
    <mergeCell ref="A5:A10"/>
    <mergeCell ref="B5:B10"/>
    <mergeCell ref="C5:C10"/>
    <mergeCell ref="D5:D10"/>
    <mergeCell ref="E5:G6"/>
    <mergeCell ref="H5:H10"/>
    <mergeCell ref="J5:J10"/>
    <mergeCell ref="K5:K10"/>
    <mergeCell ref="S9:S10"/>
    <mergeCell ref="T9:T10"/>
    <mergeCell ref="V9:V10"/>
    <mergeCell ref="L5:L10"/>
    <mergeCell ref="X5:X10"/>
    <mergeCell ref="Q5:Q10"/>
    <mergeCell ref="R5:T6"/>
    <mergeCell ref="U5:W6"/>
    <mergeCell ref="W9:W10"/>
  </mergeCells>
  <hyperlinks>
    <hyperlink ref="E17" r:id="rId1" display="1140/QĐ-UBND, 13/5/201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2"/>
  <sheetViews>
    <sheetView workbookViewId="0">
      <selection activeCell="J13" sqref="J13"/>
    </sheetView>
  </sheetViews>
  <sheetFormatPr defaultColWidth="9.140625" defaultRowHeight="18.75"/>
  <cols>
    <col min="1" max="1" width="3.7109375" style="87" customWidth="1"/>
    <col min="2" max="2" width="40.5703125" style="88" customWidth="1"/>
    <col min="3" max="3" width="7.28515625" style="89" customWidth="1"/>
    <col min="4" max="4" width="7.85546875" style="89" hidden="1" customWidth="1"/>
    <col min="5" max="5" width="9.85546875" style="90" customWidth="1"/>
    <col min="6" max="6" width="9.5703125" style="91" customWidth="1"/>
    <col min="7" max="7" width="9" style="91" customWidth="1"/>
    <col min="8" max="8" width="8" style="91" customWidth="1"/>
    <col min="9" max="9" width="9.28515625" style="91" customWidth="1"/>
    <col min="10" max="10" width="9" style="91" customWidth="1"/>
    <col min="11" max="11" width="8.140625" style="91" customWidth="1"/>
    <col min="12" max="13" width="8.140625" style="85" customWidth="1"/>
    <col min="14" max="14" width="8.7109375" style="85" hidden="1" customWidth="1"/>
    <col min="15" max="15" width="9" style="85" hidden="1" customWidth="1"/>
    <col min="16" max="16" width="9.140625" style="85" hidden="1" customWidth="1"/>
    <col min="17" max="17" width="8.7109375" style="85" hidden="1" customWidth="1"/>
    <col min="18" max="18" width="8.7109375" style="85" customWidth="1"/>
    <col min="19" max="19" width="8.85546875" style="85" customWidth="1"/>
    <col min="20" max="20" width="7.7109375" style="85" hidden="1" customWidth="1"/>
    <col min="21" max="21" width="8.85546875" style="85" hidden="1" customWidth="1"/>
    <col min="22" max="22" width="7.42578125" style="85" hidden="1" customWidth="1"/>
    <col min="23" max="23" width="8.7109375" style="85" hidden="1" customWidth="1"/>
    <col min="24" max="24" width="7.140625" style="92" hidden="1" customWidth="1"/>
    <col min="25" max="25" width="8.28515625" style="92" hidden="1" customWidth="1"/>
    <col min="26" max="26" width="11.140625" style="94" hidden="1" customWidth="1"/>
    <col min="27" max="27" width="12.85546875" style="85" hidden="1" customWidth="1"/>
    <col min="28" max="29" width="0" style="85" hidden="1" customWidth="1"/>
    <col min="30" max="16384" width="9.140625" style="85"/>
  </cols>
  <sheetData>
    <row r="1" spans="1:29" s="21" customFormat="1" ht="15.75">
      <c r="A1" s="807" t="s">
        <v>45</v>
      </c>
      <c r="B1" s="807"/>
      <c r="C1" s="807"/>
      <c r="D1" s="807"/>
      <c r="E1" s="807"/>
      <c r="F1" s="807"/>
      <c r="G1" s="807"/>
      <c r="H1" s="807"/>
      <c r="I1" s="807"/>
      <c r="J1" s="807"/>
      <c r="K1" s="807"/>
      <c r="L1" s="807"/>
      <c r="M1" s="807"/>
      <c r="N1" s="807"/>
      <c r="O1" s="807"/>
      <c r="P1" s="807"/>
      <c r="Q1" s="807"/>
      <c r="R1" s="807"/>
      <c r="S1" s="807"/>
      <c r="T1" s="807"/>
      <c r="U1" s="807"/>
      <c r="V1" s="807"/>
      <c r="W1" s="807"/>
      <c r="X1" s="807"/>
      <c r="Y1" s="807"/>
      <c r="Z1" s="807"/>
    </row>
    <row r="2" spans="1:29" s="21" customFormat="1" ht="15.75">
      <c r="A2" s="771" t="s">
        <v>498</v>
      </c>
      <c r="B2" s="771"/>
      <c r="C2" s="771"/>
      <c r="D2" s="771"/>
      <c r="E2" s="771"/>
      <c r="F2" s="771"/>
      <c r="G2" s="771"/>
      <c r="H2" s="771"/>
      <c r="I2" s="771"/>
      <c r="J2" s="771"/>
      <c r="K2" s="771"/>
      <c r="L2" s="771"/>
      <c r="M2" s="771"/>
      <c r="N2" s="771"/>
      <c r="O2" s="771"/>
      <c r="P2" s="771"/>
      <c r="Q2" s="771"/>
      <c r="R2" s="771"/>
      <c r="S2" s="771"/>
      <c r="T2" s="771"/>
      <c r="U2" s="771"/>
      <c r="V2" s="771"/>
      <c r="W2" s="771"/>
      <c r="X2" s="771"/>
      <c r="Y2" s="771"/>
      <c r="Z2" s="771"/>
    </row>
    <row r="3" spans="1:29" s="21" customFormat="1" ht="15.75">
      <c r="A3" s="772" t="str">
        <f>'B 1'!A3:J3</f>
        <v>TỔNG HỢP KẾ HOẠCH ĐẦU TƯ CÔNG NĂM 2022 NGUỒN VỐN NGÂN SÁCH TRUNG ƯƠNG</v>
      </c>
      <c r="B3" s="772"/>
      <c r="C3" s="772"/>
      <c r="D3" s="772"/>
      <c r="E3" s="772"/>
      <c r="F3" s="772"/>
      <c r="G3" s="772"/>
      <c r="H3" s="772"/>
      <c r="I3" s="772"/>
      <c r="J3" s="772"/>
      <c r="K3" s="772"/>
      <c r="L3" s="772"/>
      <c r="M3" s="772"/>
      <c r="N3" s="772"/>
      <c r="O3" s="772"/>
      <c r="P3" s="772"/>
      <c r="Q3" s="772"/>
      <c r="R3" s="772"/>
      <c r="S3" s="772"/>
      <c r="T3" s="772"/>
      <c r="U3" s="772"/>
      <c r="V3" s="772"/>
      <c r="W3" s="772"/>
      <c r="X3" s="772"/>
      <c r="Y3" s="772"/>
      <c r="Z3" s="772"/>
    </row>
    <row r="4" spans="1:29" s="21" customFormat="1" ht="12">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c r="Z4" s="773"/>
    </row>
    <row r="5" spans="1:29" s="21" customFormat="1" ht="12">
      <c r="A5" s="774" t="s">
        <v>74</v>
      </c>
      <c r="B5" s="775" t="s">
        <v>3</v>
      </c>
      <c r="C5" s="774" t="s">
        <v>4</v>
      </c>
      <c r="D5" s="774" t="s">
        <v>5</v>
      </c>
      <c r="E5" s="774" t="s">
        <v>75</v>
      </c>
      <c r="F5" s="774"/>
      <c r="G5" s="774"/>
      <c r="H5" s="789" t="s">
        <v>76</v>
      </c>
      <c r="I5" s="789" t="s">
        <v>48</v>
      </c>
      <c r="J5" s="789" t="s">
        <v>49</v>
      </c>
      <c r="K5" s="789" t="s">
        <v>50</v>
      </c>
      <c r="L5" s="789" t="s">
        <v>51</v>
      </c>
      <c r="M5" s="789" t="s">
        <v>598</v>
      </c>
      <c r="N5" s="789" t="s">
        <v>52</v>
      </c>
      <c r="O5" s="789" t="s">
        <v>53</v>
      </c>
      <c r="P5" s="789" t="s">
        <v>54</v>
      </c>
      <c r="Q5" s="789" t="s">
        <v>577</v>
      </c>
      <c r="R5" s="789" t="s">
        <v>599</v>
      </c>
      <c r="S5" s="789" t="s">
        <v>7</v>
      </c>
      <c r="T5" s="793" t="s">
        <v>77</v>
      </c>
      <c r="U5" s="793"/>
      <c r="V5" s="793"/>
      <c r="W5" s="793" t="s">
        <v>78</v>
      </c>
      <c r="X5" s="793"/>
      <c r="Y5" s="793"/>
      <c r="Z5" s="789" t="s">
        <v>7</v>
      </c>
    </row>
    <row r="6" spans="1:29" s="21" customFormat="1" ht="12">
      <c r="A6" s="774"/>
      <c r="B6" s="775"/>
      <c r="C6" s="774"/>
      <c r="D6" s="774"/>
      <c r="E6" s="774"/>
      <c r="F6" s="774"/>
      <c r="G6" s="774"/>
      <c r="H6" s="790"/>
      <c r="I6" s="790"/>
      <c r="J6" s="790"/>
      <c r="K6" s="790"/>
      <c r="L6" s="790"/>
      <c r="M6" s="790"/>
      <c r="N6" s="790"/>
      <c r="O6" s="790"/>
      <c r="P6" s="790"/>
      <c r="Q6" s="790"/>
      <c r="R6" s="790"/>
      <c r="S6" s="790"/>
      <c r="T6" s="793"/>
      <c r="U6" s="793"/>
      <c r="V6" s="793"/>
      <c r="W6" s="793"/>
      <c r="X6" s="793"/>
      <c r="Y6" s="793"/>
      <c r="Z6" s="790"/>
    </row>
    <row r="7" spans="1:29" s="21" customFormat="1" ht="12.75">
      <c r="A7" s="774"/>
      <c r="B7" s="775"/>
      <c r="C7" s="774"/>
      <c r="D7" s="774"/>
      <c r="E7" s="774" t="s">
        <v>79</v>
      </c>
      <c r="F7" s="777" t="s">
        <v>9</v>
      </c>
      <c r="G7" s="777"/>
      <c r="H7" s="790"/>
      <c r="I7" s="790"/>
      <c r="J7" s="790"/>
      <c r="K7" s="790"/>
      <c r="L7" s="790" t="s">
        <v>12</v>
      </c>
      <c r="M7" s="790" t="s">
        <v>12</v>
      </c>
      <c r="N7" s="790"/>
      <c r="O7" s="790"/>
      <c r="P7" s="790"/>
      <c r="Q7" s="790"/>
      <c r="R7" s="790" t="s">
        <v>12</v>
      </c>
      <c r="S7" s="790"/>
      <c r="T7" s="778" t="s">
        <v>12</v>
      </c>
      <c r="U7" s="778"/>
      <c r="V7" s="778"/>
      <c r="W7" s="778" t="s">
        <v>12</v>
      </c>
      <c r="X7" s="778"/>
      <c r="Y7" s="778"/>
      <c r="Z7" s="790"/>
    </row>
    <row r="8" spans="1:29" s="21" customFormat="1" ht="12">
      <c r="A8" s="774"/>
      <c r="B8" s="775"/>
      <c r="C8" s="774"/>
      <c r="D8" s="774"/>
      <c r="E8" s="774"/>
      <c r="F8" s="774" t="s">
        <v>11</v>
      </c>
      <c r="G8" s="774" t="s">
        <v>80</v>
      </c>
      <c r="H8" s="790"/>
      <c r="I8" s="790"/>
      <c r="J8" s="790"/>
      <c r="K8" s="790"/>
      <c r="L8" s="790" t="s">
        <v>81</v>
      </c>
      <c r="M8" s="790" t="s">
        <v>81</v>
      </c>
      <c r="N8" s="790"/>
      <c r="O8" s="790"/>
      <c r="P8" s="790"/>
      <c r="Q8" s="790"/>
      <c r="R8" s="790" t="s">
        <v>81</v>
      </c>
      <c r="S8" s="790"/>
      <c r="T8" s="779" t="s">
        <v>81</v>
      </c>
      <c r="U8" s="778" t="s">
        <v>82</v>
      </c>
      <c r="V8" s="778"/>
      <c r="W8" s="779" t="s">
        <v>81</v>
      </c>
      <c r="X8" s="872" t="s">
        <v>82</v>
      </c>
      <c r="Y8" s="872"/>
      <c r="Z8" s="790"/>
    </row>
    <row r="9" spans="1:29" s="21" customFormat="1" ht="12">
      <c r="A9" s="774"/>
      <c r="B9" s="775"/>
      <c r="C9" s="774"/>
      <c r="D9" s="774"/>
      <c r="E9" s="774"/>
      <c r="F9" s="774"/>
      <c r="G9" s="774"/>
      <c r="H9" s="790"/>
      <c r="I9" s="790"/>
      <c r="J9" s="790"/>
      <c r="K9" s="790"/>
      <c r="L9" s="790"/>
      <c r="M9" s="790"/>
      <c r="N9" s="790"/>
      <c r="O9" s="790"/>
      <c r="P9" s="790"/>
      <c r="Q9" s="790"/>
      <c r="R9" s="790"/>
      <c r="S9" s="790"/>
      <c r="T9" s="779"/>
      <c r="U9" s="794" t="s">
        <v>83</v>
      </c>
      <c r="V9" s="795" t="s">
        <v>84</v>
      </c>
      <c r="W9" s="779"/>
      <c r="X9" s="794" t="s">
        <v>83</v>
      </c>
      <c r="Y9" s="795" t="s">
        <v>84</v>
      </c>
      <c r="Z9" s="790"/>
    </row>
    <row r="10" spans="1:29" s="21" customFormat="1" ht="65.25" customHeight="1">
      <c r="A10" s="774"/>
      <c r="B10" s="775"/>
      <c r="C10" s="774"/>
      <c r="D10" s="774"/>
      <c r="E10" s="774"/>
      <c r="F10" s="774"/>
      <c r="G10" s="774"/>
      <c r="H10" s="791"/>
      <c r="I10" s="791"/>
      <c r="J10" s="791"/>
      <c r="K10" s="791"/>
      <c r="L10" s="791"/>
      <c r="M10" s="791"/>
      <c r="N10" s="791"/>
      <c r="O10" s="791"/>
      <c r="P10" s="791"/>
      <c r="Q10" s="791"/>
      <c r="R10" s="791"/>
      <c r="S10" s="791"/>
      <c r="T10" s="779"/>
      <c r="U10" s="794"/>
      <c r="V10" s="795"/>
      <c r="W10" s="779"/>
      <c r="X10" s="794"/>
      <c r="Y10" s="795"/>
      <c r="Z10" s="791"/>
    </row>
    <row r="11" spans="1:29" s="180" customFormat="1" ht="18" customHeight="1">
      <c r="A11" s="23">
        <v>1</v>
      </c>
      <c r="B11" s="23">
        <v>2</v>
      </c>
      <c r="C11" s="23">
        <v>3</v>
      </c>
      <c r="D11" s="23">
        <v>4</v>
      </c>
      <c r="E11" s="23">
        <v>5</v>
      </c>
      <c r="F11" s="23">
        <v>6</v>
      </c>
      <c r="G11" s="23">
        <v>7</v>
      </c>
      <c r="H11" s="23">
        <v>8</v>
      </c>
      <c r="I11" s="23">
        <v>9</v>
      </c>
      <c r="J11" s="23">
        <v>10</v>
      </c>
      <c r="K11" s="23">
        <v>11</v>
      </c>
      <c r="L11" s="317">
        <v>12</v>
      </c>
      <c r="M11" s="23"/>
      <c r="N11" s="23">
        <v>13</v>
      </c>
      <c r="O11" s="23">
        <v>14</v>
      </c>
      <c r="P11" s="23">
        <v>15</v>
      </c>
      <c r="Q11" s="23">
        <v>16</v>
      </c>
      <c r="R11" s="23"/>
      <c r="S11" s="23">
        <v>17</v>
      </c>
      <c r="T11" s="23">
        <v>17</v>
      </c>
      <c r="U11" s="23">
        <v>18</v>
      </c>
      <c r="V11" s="23">
        <v>19</v>
      </c>
      <c r="W11" s="23">
        <v>20</v>
      </c>
      <c r="X11" s="23">
        <v>21</v>
      </c>
      <c r="Y11" s="23">
        <v>22</v>
      </c>
      <c r="Z11" s="23">
        <v>23</v>
      </c>
      <c r="AC11" s="266" t="e">
        <f>W12-1882777</f>
        <v>#REF!</v>
      </c>
    </row>
    <row r="12" spans="1:29" s="21" customFormat="1">
      <c r="A12" s="24"/>
      <c r="B12" s="24" t="s">
        <v>13</v>
      </c>
      <c r="C12" s="25"/>
      <c r="D12" s="25"/>
      <c r="E12" s="26"/>
      <c r="F12" s="27">
        <f>F13+F77</f>
        <v>4005486.4720000001</v>
      </c>
      <c r="G12" s="27">
        <f t="shared" ref="G12:S12" si="0">G13+G77</f>
        <v>3317877.6349999998</v>
      </c>
      <c r="H12" s="27">
        <f t="shared" si="0"/>
        <v>346308</v>
      </c>
      <c r="I12" s="27">
        <f t="shared" si="0"/>
        <v>1405546</v>
      </c>
      <c r="J12" s="27">
        <f t="shared" si="0"/>
        <v>781082</v>
      </c>
      <c r="K12" s="27">
        <f t="shared" si="0"/>
        <v>232179</v>
      </c>
      <c r="L12" s="318">
        <f t="shared" si="0"/>
        <v>392285</v>
      </c>
      <c r="M12" s="318">
        <f t="shared" ref="M12" si="1">M13+M77</f>
        <v>20000</v>
      </c>
      <c r="N12" s="318">
        <f t="shared" ref="N12" si="2">N13+N77</f>
        <v>1288221.6349999998</v>
      </c>
      <c r="O12" s="318">
        <f t="shared" ref="O12" si="3">O13+O77</f>
        <v>1485506.6349999998</v>
      </c>
      <c r="P12" s="318">
        <f t="shared" ref="P12" si="4">P13+P77</f>
        <v>1344023.1629999999</v>
      </c>
      <c r="Q12" s="318">
        <f t="shared" ref="Q12" si="5">Q13+Q77</f>
        <v>1344019.1629999999</v>
      </c>
      <c r="R12" s="318">
        <f t="shared" ref="R12" si="6">R13+R77</f>
        <v>0</v>
      </c>
      <c r="S12" s="27">
        <f t="shared" si="0"/>
        <v>0</v>
      </c>
      <c r="T12" s="27" t="e">
        <f>T13+T77+#REF!+#REF!</f>
        <v>#REF!</v>
      </c>
      <c r="U12" s="27" t="e">
        <f>U13+U77+#REF!+#REF!</f>
        <v>#REF!</v>
      </c>
      <c r="V12" s="27" t="e">
        <f>V13+V77+#REF!+#REF!</f>
        <v>#REF!</v>
      </c>
      <c r="W12" s="27" t="e">
        <f>W13+W77+#REF!+#REF!</f>
        <v>#REF!</v>
      </c>
      <c r="X12" s="27" t="e">
        <f>X13+X77+#REF!+#REF!</f>
        <v>#REF!</v>
      </c>
      <c r="Y12" s="27" t="e">
        <f>Y13+Y77+#REF!+#REF!</f>
        <v>#REF!</v>
      </c>
      <c r="Z12" s="28"/>
      <c r="AA12" s="194" t="e">
        <f t="shared" ref="AA12:AA15" si="7">Q12-W12</f>
        <v>#REF!</v>
      </c>
      <c r="AB12" s="22">
        <f>P12-Q12</f>
        <v>4</v>
      </c>
    </row>
    <row r="13" spans="1:29" s="33" customFormat="1" ht="15.75">
      <c r="A13" s="29" t="s">
        <v>56</v>
      </c>
      <c r="B13" s="30" t="s">
        <v>57</v>
      </c>
      <c r="C13" s="31"/>
      <c r="D13" s="188"/>
      <c r="E13" s="31"/>
      <c r="F13" s="32">
        <f t="shared" ref="F13:Y13" si="8">F14+F26+F42+F45+F48+F54+F58+F61+F64+F68+F75</f>
        <v>3973346.4720000001</v>
      </c>
      <c r="G13" s="32">
        <f t="shared" si="8"/>
        <v>3288877.6349999998</v>
      </c>
      <c r="H13" s="32">
        <f t="shared" si="8"/>
        <v>346308</v>
      </c>
      <c r="I13" s="32">
        <f t="shared" si="8"/>
        <v>1376546</v>
      </c>
      <c r="J13" s="32">
        <f t="shared" si="8"/>
        <v>778191</v>
      </c>
      <c r="K13" s="32">
        <f t="shared" si="8"/>
        <v>207646</v>
      </c>
      <c r="L13" s="319">
        <f t="shared" si="8"/>
        <v>390709</v>
      </c>
      <c r="M13" s="319">
        <f t="shared" ref="M13:R13" si="9">M14+M26+M42+M45+M48+M54+M58+M61+M64+M68+M75</f>
        <v>20000</v>
      </c>
      <c r="N13" s="319">
        <f t="shared" si="9"/>
        <v>1288221.6349999998</v>
      </c>
      <c r="O13" s="319">
        <f t="shared" si="9"/>
        <v>1483930.6349999998</v>
      </c>
      <c r="P13" s="319">
        <f t="shared" si="9"/>
        <v>1342533.1629999999</v>
      </c>
      <c r="Q13" s="319">
        <f t="shared" si="9"/>
        <v>1342529.1629999999</v>
      </c>
      <c r="R13" s="319">
        <f t="shared" si="9"/>
        <v>0</v>
      </c>
      <c r="S13" s="32">
        <f t="shared" si="8"/>
        <v>0</v>
      </c>
      <c r="T13" s="32">
        <f t="shared" si="8"/>
        <v>598204</v>
      </c>
      <c r="U13" s="32">
        <f t="shared" si="8"/>
        <v>0</v>
      </c>
      <c r="V13" s="32">
        <f t="shared" si="8"/>
        <v>0</v>
      </c>
      <c r="W13" s="32">
        <f t="shared" si="8"/>
        <v>994029.00600000005</v>
      </c>
      <c r="X13" s="32">
        <f t="shared" si="8"/>
        <v>80549.649999999994</v>
      </c>
      <c r="Y13" s="32">
        <f t="shared" si="8"/>
        <v>0</v>
      </c>
      <c r="Z13" s="31"/>
      <c r="AA13" s="194">
        <f t="shared" si="7"/>
        <v>348500.15699999989</v>
      </c>
      <c r="AB13" s="22">
        <f t="shared" ref="AB13:AB76" si="10">P13-Q13</f>
        <v>4</v>
      </c>
    </row>
    <row r="14" spans="1:29" s="38" customFormat="1" ht="15.75">
      <c r="A14" s="34" t="s">
        <v>58</v>
      </c>
      <c r="B14" s="35" t="s">
        <v>85</v>
      </c>
      <c r="C14" s="24"/>
      <c r="D14" s="189"/>
      <c r="E14" s="36"/>
      <c r="F14" s="37">
        <f>F15+F18+F24</f>
        <v>1568818</v>
      </c>
      <c r="G14" s="37">
        <f t="shared" ref="G14:Z14" si="11">G15+G18+G24</f>
        <v>1346701.6629999999</v>
      </c>
      <c r="H14" s="37">
        <f t="shared" si="11"/>
        <v>158671</v>
      </c>
      <c r="I14" s="37">
        <f t="shared" si="11"/>
        <v>368368</v>
      </c>
      <c r="J14" s="37">
        <f t="shared" si="11"/>
        <v>269081</v>
      </c>
      <c r="K14" s="37">
        <f t="shared" si="11"/>
        <v>39850</v>
      </c>
      <c r="L14" s="320">
        <f t="shared" si="11"/>
        <v>59437</v>
      </c>
      <c r="M14" s="320">
        <f t="shared" ref="M14:R14" si="12">M15+M18+M24</f>
        <v>0</v>
      </c>
      <c r="N14" s="320">
        <f t="shared" si="12"/>
        <v>594662.66299999994</v>
      </c>
      <c r="O14" s="320">
        <f t="shared" si="12"/>
        <v>654099.66299999994</v>
      </c>
      <c r="P14" s="320">
        <f t="shared" si="12"/>
        <v>641887.66299999994</v>
      </c>
      <c r="Q14" s="320">
        <f t="shared" si="12"/>
        <v>641887.66299999994</v>
      </c>
      <c r="R14" s="320">
        <f t="shared" si="12"/>
        <v>0</v>
      </c>
      <c r="S14" s="37">
        <f t="shared" si="11"/>
        <v>0</v>
      </c>
      <c r="T14" s="37">
        <f t="shared" si="11"/>
        <v>577305</v>
      </c>
      <c r="U14" s="37">
        <f t="shared" si="11"/>
        <v>0</v>
      </c>
      <c r="V14" s="37">
        <f t="shared" si="11"/>
        <v>0</v>
      </c>
      <c r="W14" s="37">
        <f t="shared" si="11"/>
        <v>636742</v>
      </c>
      <c r="X14" s="37">
        <f t="shared" si="11"/>
        <v>0</v>
      </c>
      <c r="Y14" s="37">
        <f t="shared" si="11"/>
        <v>0</v>
      </c>
      <c r="Z14" s="37">
        <f t="shared" si="11"/>
        <v>0</v>
      </c>
      <c r="AA14" s="194">
        <f t="shared" si="7"/>
        <v>5145.6629999999423</v>
      </c>
      <c r="AB14" s="22">
        <f t="shared" si="10"/>
        <v>0</v>
      </c>
    </row>
    <row r="15" spans="1:29" s="44" customFormat="1" ht="24">
      <c r="A15" s="40"/>
      <c r="B15" s="41" t="s">
        <v>87</v>
      </c>
      <c r="C15" s="42"/>
      <c r="D15" s="190"/>
      <c r="E15" s="43"/>
      <c r="F15" s="39">
        <f>SUM(F16:F17)</f>
        <v>378663</v>
      </c>
      <c r="G15" s="39">
        <f t="shared" ref="G15:Y15" si="13">SUM(G16:G17)</f>
        <v>256358.663</v>
      </c>
      <c r="H15" s="39">
        <f t="shared" si="13"/>
        <v>158671</v>
      </c>
      <c r="I15" s="39">
        <f t="shared" si="13"/>
        <v>95458</v>
      </c>
      <c r="J15" s="39">
        <f t="shared" si="13"/>
        <v>75204</v>
      </c>
      <c r="K15" s="39">
        <f t="shared" si="13"/>
        <v>13400</v>
      </c>
      <c r="L15" s="321">
        <f t="shared" si="13"/>
        <v>6854</v>
      </c>
      <c r="M15" s="321">
        <f t="shared" ref="M15" si="14">SUM(M16:M17)</f>
        <v>0</v>
      </c>
      <c r="N15" s="39">
        <f t="shared" si="13"/>
        <v>2229.6630000000005</v>
      </c>
      <c r="O15" s="39">
        <f t="shared" si="13"/>
        <v>9083.6630000000005</v>
      </c>
      <c r="P15" s="39">
        <f t="shared" si="13"/>
        <v>9083.6630000000005</v>
      </c>
      <c r="Q15" s="39">
        <f t="shared" si="13"/>
        <v>9083.6630000000005</v>
      </c>
      <c r="R15" s="39"/>
      <c r="S15" s="39">
        <f t="shared" si="13"/>
        <v>0</v>
      </c>
      <c r="T15" s="39">
        <f t="shared" si="13"/>
        <v>0</v>
      </c>
      <c r="U15" s="39">
        <f t="shared" si="13"/>
        <v>0</v>
      </c>
      <c r="V15" s="39">
        <f t="shared" si="13"/>
        <v>0</v>
      </c>
      <c r="W15" s="39">
        <f t="shared" si="13"/>
        <v>6854</v>
      </c>
      <c r="X15" s="39">
        <f t="shared" si="13"/>
        <v>0</v>
      </c>
      <c r="Y15" s="39">
        <f t="shared" si="13"/>
        <v>0</v>
      </c>
      <c r="Z15" s="45"/>
      <c r="AA15" s="22">
        <f t="shared" si="7"/>
        <v>2229.6630000000005</v>
      </c>
      <c r="AB15" s="22">
        <f t="shared" si="10"/>
        <v>0</v>
      </c>
    </row>
    <row r="16" spans="1:29" s="21" customFormat="1" ht="33.75">
      <c r="A16" s="25">
        <v>1</v>
      </c>
      <c r="B16" s="46" t="s">
        <v>88</v>
      </c>
      <c r="C16" s="47" t="s">
        <v>89</v>
      </c>
      <c r="D16" s="47" t="s">
        <v>90</v>
      </c>
      <c r="E16" s="48" t="s">
        <v>91</v>
      </c>
      <c r="F16" s="49">
        <v>33320</v>
      </c>
      <c r="G16" s="49">
        <v>33320</v>
      </c>
      <c r="H16" s="49">
        <v>24000</v>
      </c>
      <c r="I16" s="49">
        <v>9320</v>
      </c>
      <c r="J16" s="49">
        <v>7204</v>
      </c>
      <c r="K16" s="49"/>
      <c r="L16" s="322">
        <f>I16-J16-K16</f>
        <v>2116</v>
      </c>
      <c r="M16" s="50"/>
      <c r="N16" s="50">
        <f>G16-H16-I16</f>
        <v>0</v>
      </c>
      <c r="O16" s="50">
        <f>F16-H16-J16-K16</f>
        <v>2116</v>
      </c>
      <c r="P16" s="50">
        <v>2116</v>
      </c>
      <c r="Q16" s="50">
        <f>P16</f>
        <v>2116</v>
      </c>
      <c r="R16" s="50"/>
      <c r="S16" s="50"/>
      <c r="T16" s="50">
        <v>0</v>
      </c>
      <c r="U16" s="50">
        <v>0</v>
      </c>
      <c r="V16" s="50">
        <v>0</v>
      </c>
      <c r="W16" s="50">
        <v>2116</v>
      </c>
      <c r="X16" s="51">
        <v>0</v>
      </c>
      <c r="Y16" s="51">
        <v>0</v>
      </c>
      <c r="Z16" s="52"/>
      <c r="AA16" s="22">
        <f>Q16-W16</f>
        <v>0</v>
      </c>
      <c r="AB16" s="22">
        <f t="shared" si="10"/>
        <v>0</v>
      </c>
    </row>
    <row r="17" spans="1:28" s="21" customFormat="1" ht="101.25">
      <c r="A17" s="25">
        <v>2</v>
      </c>
      <c r="B17" s="46" t="s">
        <v>92</v>
      </c>
      <c r="C17" s="47" t="s">
        <v>93</v>
      </c>
      <c r="D17" s="47" t="s">
        <v>94</v>
      </c>
      <c r="E17" s="48" t="s">
        <v>499</v>
      </c>
      <c r="F17" s="49">
        <v>345343</v>
      </c>
      <c r="G17" s="49">
        <v>223038.663</v>
      </c>
      <c r="H17" s="49">
        <v>134671</v>
      </c>
      <c r="I17" s="49">
        <v>86138</v>
      </c>
      <c r="J17" s="49">
        <v>68000</v>
      </c>
      <c r="K17" s="49">
        <v>13400</v>
      </c>
      <c r="L17" s="322">
        <f>I17-J17-K17</f>
        <v>4738</v>
      </c>
      <c r="M17" s="50"/>
      <c r="N17" s="50">
        <f>G17-H17-I17</f>
        <v>2229.6630000000005</v>
      </c>
      <c r="O17" s="50">
        <f>L17+N17</f>
        <v>6967.6630000000005</v>
      </c>
      <c r="P17" s="50">
        <f>O17</f>
        <v>6967.6630000000005</v>
      </c>
      <c r="Q17" s="50">
        <f>P17</f>
        <v>6967.6630000000005</v>
      </c>
      <c r="R17" s="50"/>
      <c r="S17" s="50"/>
      <c r="T17" s="50"/>
      <c r="U17" s="50">
        <v>0</v>
      </c>
      <c r="V17" s="50">
        <v>0</v>
      </c>
      <c r="W17" s="50">
        <v>4738</v>
      </c>
      <c r="X17" s="51">
        <v>0</v>
      </c>
      <c r="Y17" s="51">
        <v>0</v>
      </c>
      <c r="Z17" s="52"/>
      <c r="AA17" s="22">
        <f t="shared" ref="AA17:AA80" si="15">Q17-W17</f>
        <v>2229.6630000000005</v>
      </c>
      <c r="AB17" s="22">
        <f t="shared" si="10"/>
        <v>0</v>
      </c>
    </row>
    <row r="18" spans="1:28" s="44" customFormat="1" ht="24">
      <c r="A18" s="40"/>
      <c r="B18" s="41" t="s">
        <v>95</v>
      </c>
      <c r="C18" s="42"/>
      <c r="D18" s="190"/>
      <c r="E18" s="43"/>
      <c r="F18" s="39">
        <f>SUM(F19:F23)</f>
        <v>192038</v>
      </c>
      <c r="G18" s="39">
        <f t="shared" ref="G18:Y18" si="16">SUM(G19:G23)</f>
        <v>192038</v>
      </c>
      <c r="H18" s="39">
        <f t="shared" si="16"/>
        <v>0</v>
      </c>
      <c r="I18" s="39">
        <f t="shared" si="16"/>
        <v>172910</v>
      </c>
      <c r="J18" s="39">
        <f t="shared" si="16"/>
        <v>136877</v>
      </c>
      <c r="K18" s="39">
        <f t="shared" si="16"/>
        <v>26450</v>
      </c>
      <c r="L18" s="321">
        <f t="shared" si="16"/>
        <v>9583</v>
      </c>
      <c r="M18" s="321">
        <f t="shared" si="16"/>
        <v>0</v>
      </c>
      <c r="N18" s="321">
        <f t="shared" si="16"/>
        <v>19128</v>
      </c>
      <c r="O18" s="321">
        <f t="shared" si="16"/>
        <v>28711</v>
      </c>
      <c r="P18" s="321">
        <f t="shared" si="16"/>
        <v>16499</v>
      </c>
      <c r="Q18" s="321">
        <f t="shared" si="16"/>
        <v>16499</v>
      </c>
      <c r="R18" s="321"/>
      <c r="S18" s="39">
        <f t="shared" si="16"/>
        <v>0</v>
      </c>
      <c r="T18" s="39">
        <f t="shared" si="16"/>
        <v>4000</v>
      </c>
      <c r="U18" s="39">
        <f t="shared" si="16"/>
        <v>0</v>
      </c>
      <c r="V18" s="39">
        <f t="shared" si="16"/>
        <v>0</v>
      </c>
      <c r="W18" s="39">
        <f t="shared" si="16"/>
        <v>13583</v>
      </c>
      <c r="X18" s="39">
        <f t="shared" si="16"/>
        <v>0</v>
      </c>
      <c r="Y18" s="39">
        <f t="shared" si="16"/>
        <v>0</v>
      </c>
      <c r="Z18" s="52"/>
      <c r="AA18" s="194">
        <f t="shared" si="15"/>
        <v>2916</v>
      </c>
      <c r="AB18" s="22">
        <f t="shared" si="10"/>
        <v>0</v>
      </c>
    </row>
    <row r="19" spans="1:28" s="21" customFormat="1" ht="33.75">
      <c r="A19" s="25" t="s">
        <v>96</v>
      </c>
      <c r="B19" s="46" t="s">
        <v>97</v>
      </c>
      <c r="C19" s="47" t="s">
        <v>98</v>
      </c>
      <c r="D19" s="47" t="s">
        <v>60</v>
      </c>
      <c r="E19" s="48" t="s">
        <v>503</v>
      </c>
      <c r="F19" s="49">
        <v>56000</v>
      </c>
      <c r="G19" s="49">
        <v>56000</v>
      </c>
      <c r="H19" s="49">
        <v>0</v>
      </c>
      <c r="I19" s="49">
        <v>50400</v>
      </c>
      <c r="J19" s="49">
        <v>27800</v>
      </c>
      <c r="K19" s="49">
        <v>16500</v>
      </c>
      <c r="L19" s="322">
        <f>I19-J19-K19</f>
        <v>6100</v>
      </c>
      <c r="M19" s="50"/>
      <c r="N19" s="50">
        <f>G19-H19-I19</f>
        <v>5600</v>
      </c>
      <c r="O19" s="50">
        <f>L19+N19</f>
        <v>11700</v>
      </c>
      <c r="P19" s="50">
        <f>Q19</f>
        <v>6100</v>
      </c>
      <c r="Q19" s="50">
        <f>L19</f>
        <v>6100</v>
      </c>
      <c r="R19" s="50"/>
      <c r="S19" s="50"/>
      <c r="T19" s="49"/>
      <c r="U19" s="49">
        <v>0</v>
      </c>
      <c r="V19" s="49">
        <v>0</v>
      </c>
      <c r="W19" s="49">
        <v>6100</v>
      </c>
      <c r="X19" s="53">
        <v>0</v>
      </c>
      <c r="Y19" s="53">
        <v>0</v>
      </c>
      <c r="Z19" s="52"/>
      <c r="AA19" s="195">
        <f t="shared" si="15"/>
        <v>0</v>
      </c>
      <c r="AB19" s="22">
        <f t="shared" si="10"/>
        <v>0</v>
      </c>
    </row>
    <row r="20" spans="1:28" s="21" customFormat="1" ht="33.75">
      <c r="A20" s="25" t="s">
        <v>99</v>
      </c>
      <c r="B20" s="46" t="s">
        <v>100</v>
      </c>
      <c r="C20" s="47" t="s">
        <v>89</v>
      </c>
      <c r="D20" s="47" t="s">
        <v>60</v>
      </c>
      <c r="E20" s="48" t="s">
        <v>101</v>
      </c>
      <c r="F20" s="49">
        <v>29916</v>
      </c>
      <c r="G20" s="49">
        <v>29916</v>
      </c>
      <c r="H20" s="49">
        <v>0</v>
      </c>
      <c r="I20" s="49">
        <v>27000</v>
      </c>
      <c r="J20" s="49">
        <v>24667</v>
      </c>
      <c r="K20" s="49">
        <v>1700</v>
      </c>
      <c r="L20" s="322">
        <f>I20-J20-K20</f>
        <v>633</v>
      </c>
      <c r="M20" s="50"/>
      <c r="N20" s="50">
        <f>G20-H20-I20</f>
        <v>2916</v>
      </c>
      <c r="O20" s="50">
        <f>L20+N20</f>
        <v>3549</v>
      </c>
      <c r="P20" s="50">
        <f>N20+L20</f>
        <v>3549</v>
      </c>
      <c r="Q20" s="50">
        <f>P20</f>
        <v>3549</v>
      </c>
      <c r="R20" s="50"/>
      <c r="S20" s="50"/>
      <c r="T20" s="49"/>
      <c r="U20" s="49">
        <v>0</v>
      </c>
      <c r="V20" s="49">
        <v>0</v>
      </c>
      <c r="W20" s="49">
        <v>633</v>
      </c>
      <c r="X20" s="53">
        <v>0</v>
      </c>
      <c r="Y20" s="53">
        <v>0</v>
      </c>
      <c r="Z20" s="52"/>
      <c r="AA20" s="195">
        <f t="shared" si="15"/>
        <v>2916</v>
      </c>
      <c r="AB20" s="22">
        <f t="shared" si="10"/>
        <v>0</v>
      </c>
    </row>
    <row r="21" spans="1:28" s="21" customFormat="1" ht="48">
      <c r="A21" s="25" t="s">
        <v>102</v>
      </c>
      <c r="B21" s="46" t="s">
        <v>103</v>
      </c>
      <c r="C21" s="47" t="s">
        <v>104</v>
      </c>
      <c r="D21" s="47" t="s">
        <v>60</v>
      </c>
      <c r="E21" s="48" t="s">
        <v>105</v>
      </c>
      <c r="F21" s="49">
        <v>34571</v>
      </c>
      <c r="G21" s="49">
        <v>34571</v>
      </c>
      <c r="H21" s="49">
        <v>0</v>
      </c>
      <c r="I21" s="49">
        <v>31114</v>
      </c>
      <c r="J21" s="49">
        <v>26000</v>
      </c>
      <c r="K21" s="49">
        <v>3800</v>
      </c>
      <c r="L21" s="322">
        <f>I21-J21-K21</f>
        <v>1314</v>
      </c>
      <c r="M21" s="50"/>
      <c r="N21" s="50">
        <f>G21-H21-I21</f>
        <v>3457</v>
      </c>
      <c r="O21" s="50">
        <f>L21+N21</f>
        <v>4771</v>
      </c>
      <c r="P21" s="50">
        <f>Q21</f>
        <v>1314</v>
      </c>
      <c r="Q21" s="50">
        <v>1314</v>
      </c>
      <c r="R21" s="50"/>
      <c r="S21" s="50"/>
      <c r="T21" s="49"/>
      <c r="U21" s="49">
        <v>0</v>
      </c>
      <c r="V21" s="49">
        <v>0</v>
      </c>
      <c r="W21" s="49">
        <v>1314</v>
      </c>
      <c r="X21" s="53">
        <v>0</v>
      </c>
      <c r="Y21" s="53">
        <v>0</v>
      </c>
      <c r="Z21" s="52"/>
      <c r="AA21" s="195">
        <f t="shared" si="15"/>
        <v>0</v>
      </c>
      <c r="AB21" s="22">
        <f t="shared" si="10"/>
        <v>0</v>
      </c>
    </row>
    <row r="22" spans="1:28" s="21" customFormat="1" ht="33.75">
      <c r="A22" s="25" t="s">
        <v>106</v>
      </c>
      <c r="B22" s="46" t="s">
        <v>107</v>
      </c>
      <c r="C22" s="47" t="s">
        <v>108</v>
      </c>
      <c r="D22" s="47" t="s">
        <v>60</v>
      </c>
      <c r="E22" s="48" t="s">
        <v>109</v>
      </c>
      <c r="F22" s="49">
        <v>31551</v>
      </c>
      <c r="G22" s="49">
        <v>31551</v>
      </c>
      <c r="H22" s="49">
        <v>0</v>
      </c>
      <c r="I22" s="49">
        <v>28396</v>
      </c>
      <c r="J22" s="49">
        <v>24410</v>
      </c>
      <c r="K22" s="49">
        <v>2950</v>
      </c>
      <c r="L22" s="322">
        <f>I22-J22-K22</f>
        <v>1036</v>
      </c>
      <c r="M22" s="50"/>
      <c r="N22" s="50">
        <f>G22-H22-I22</f>
        <v>3155</v>
      </c>
      <c r="O22" s="50">
        <f>L22+N22</f>
        <v>4191</v>
      </c>
      <c r="P22" s="50">
        <f>L22</f>
        <v>1036</v>
      </c>
      <c r="Q22" s="50">
        <f>P22</f>
        <v>1036</v>
      </c>
      <c r="R22" s="50"/>
      <c r="S22" s="50"/>
      <c r="T22" s="49"/>
      <c r="U22" s="49">
        <v>0</v>
      </c>
      <c r="V22" s="49">
        <v>0</v>
      </c>
      <c r="W22" s="49">
        <v>1036</v>
      </c>
      <c r="X22" s="53">
        <v>0</v>
      </c>
      <c r="Y22" s="53">
        <v>0</v>
      </c>
      <c r="Z22" s="52"/>
      <c r="AA22" s="195">
        <f t="shared" si="15"/>
        <v>0</v>
      </c>
      <c r="AB22" s="22">
        <f t="shared" si="10"/>
        <v>0</v>
      </c>
    </row>
    <row r="23" spans="1:28" s="21" customFormat="1" ht="33.75">
      <c r="A23" s="25" t="s">
        <v>130</v>
      </c>
      <c r="B23" s="46" t="s">
        <v>111</v>
      </c>
      <c r="C23" s="47" t="s">
        <v>59</v>
      </c>
      <c r="D23" s="47" t="s">
        <v>60</v>
      </c>
      <c r="E23" s="48" t="s">
        <v>112</v>
      </c>
      <c r="F23" s="49">
        <v>40000</v>
      </c>
      <c r="G23" s="49">
        <v>40000</v>
      </c>
      <c r="H23" s="49">
        <v>0</v>
      </c>
      <c r="I23" s="49">
        <v>36000</v>
      </c>
      <c r="J23" s="49">
        <v>34000</v>
      </c>
      <c r="K23" s="49">
        <v>1500</v>
      </c>
      <c r="L23" s="322">
        <f>I23-J23-K23</f>
        <v>500</v>
      </c>
      <c r="M23" s="50"/>
      <c r="N23" s="50">
        <f>G23-H23-I23</f>
        <v>4000</v>
      </c>
      <c r="O23" s="50">
        <f>L23+N23</f>
        <v>4500</v>
      </c>
      <c r="P23" s="50">
        <f>N23+L23</f>
        <v>4500</v>
      </c>
      <c r="Q23" s="50">
        <f>P23</f>
        <v>4500</v>
      </c>
      <c r="R23" s="50"/>
      <c r="S23" s="50"/>
      <c r="T23" s="49">
        <v>4000</v>
      </c>
      <c r="U23" s="49">
        <v>0</v>
      </c>
      <c r="V23" s="49">
        <v>0</v>
      </c>
      <c r="W23" s="49">
        <v>4500</v>
      </c>
      <c r="X23" s="53">
        <v>0</v>
      </c>
      <c r="Y23" s="53">
        <v>0</v>
      </c>
      <c r="Z23" s="52"/>
      <c r="AA23" s="22">
        <f t="shared" si="15"/>
        <v>0</v>
      </c>
      <c r="AB23" s="22">
        <f t="shared" si="10"/>
        <v>0</v>
      </c>
    </row>
    <row r="24" spans="1:28" s="44" customFormat="1">
      <c r="A24" s="40"/>
      <c r="B24" s="41" t="s">
        <v>113</v>
      </c>
      <c r="C24" s="42"/>
      <c r="D24" s="190"/>
      <c r="E24" s="43"/>
      <c r="F24" s="39">
        <f t="shared" ref="F24:Y24" si="17">F25</f>
        <v>998117</v>
      </c>
      <c r="G24" s="39">
        <f t="shared" si="17"/>
        <v>898305</v>
      </c>
      <c r="H24" s="39">
        <f t="shared" si="17"/>
        <v>0</v>
      </c>
      <c r="I24" s="39">
        <f t="shared" si="17"/>
        <v>100000</v>
      </c>
      <c r="J24" s="39">
        <f t="shared" si="17"/>
        <v>57000</v>
      </c>
      <c r="K24" s="39">
        <f t="shared" si="17"/>
        <v>0</v>
      </c>
      <c r="L24" s="321">
        <f t="shared" si="17"/>
        <v>43000</v>
      </c>
      <c r="M24" s="321">
        <f t="shared" si="17"/>
        <v>0</v>
      </c>
      <c r="N24" s="39">
        <f t="shared" si="17"/>
        <v>573305</v>
      </c>
      <c r="O24" s="39">
        <f t="shared" si="17"/>
        <v>616305</v>
      </c>
      <c r="P24" s="39">
        <f t="shared" si="17"/>
        <v>616305</v>
      </c>
      <c r="Q24" s="39">
        <f t="shared" si="17"/>
        <v>616305</v>
      </c>
      <c r="R24" s="39"/>
      <c r="S24" s="39">
        <f t="shared" si="17"/>
        <v>0</v>
      </c>
      <c r="T24" s="39">
        <f t="shared" si="17"/>
        <v>573305</v>
      </c>
      <c r="U24" s="39">
        <f t="shared" si="17"/>
        <v>0</v>
      </c>
      <c r="V24" s="39">
        <f t="shared" si="17"/>
        <v>0</v>
      </c>
      <c r="W24" s="39">
        <f t="shared" si="17"/>
        <v>616305</v>
      </c>
      <c r="X24" s="39">
        <f t="shared" si="17"/>
        <v>0</v>
      </c>
      <c r="Y24" s="39">
        <f t="shared" si="17"/>
        <v>0</v>
      </c>
      <c r="Z24" s="52"/>
      <c r="AA24" s="22">
        <f t="shared" si="15"/>
        <v>0</v>
      </c>
      <c r="AB24" s="22">
        <f t="shared" si="10"/>
        <v>0</v>
      </c>
    </row>
    <row r="25" spans="1:28" s="21" customFormat="1" ht="45">
      <c r="A25" s="25" t="s">
        <v>96</v>
      </c>
      <c r="B25" s="46" t="s">
        <v>114</v>
      </c>
      <c r="C25" s="47" t="s">
        <v>59</v>
      </c>
      <c r="D25" s="47" t="s">
        <v>60</v>
      </c>
      <c r="E25" s="48" t="s">
        <v>115</v>
      </c>
      <c r="F25" s="49">
        <v>998117</v>
      </c>
      <c r="G25" s="49">
        <v>898305</v>
      </c>
      <c r="H25" s="49"/>
      <c r="I25" s="49">
        <v>100000</v>
      </c>
      <c r="J25" s="49">
        <v>57000</v>
      </c>
      <c r="K25" s="49"/>
      <c r="L25" s="322">
        <f>I25-J25-K25</f>
        <v>43000</v>
      </c>
      <c r="M25" s="50"/>
      <c r="N25" s="50">
        <f>G25-H25-I25-225000</f>
        <v>573305</v>
      </c>
      <c r="O25" s="50">
        <f>L25+N25</f>
        <v>616305</v>
      </c>
      <c r="P25" s="50">
        <f>O25</f>
        <v>616305</v>
      </c>
      <c r="Q25" s="50">
        <f>P25</f>
        <v>616305</v>
      </c>
      <c r="R25" s="50"/>
      <c r="S25" s="50"/>
      <c r="T25" s="49">
        <v>573305</v>
      </c>
      <c r="U25" s="49">
        <v>0</v>
      </c>
      <c r="V25" s="49">
        <v>0</v>
      </c>
      <c r="W25" s="49">
        <v>616305</v>
      </c>
      <c r="X25" s="53">
        <v>0</v>
      </c>
      <c r="Y25" s="53">
        <v>0</v>
      </c>
      <c r="Z25" s="54" t="s">
        <v>509</v>
      </c>
      <c r="AA25" s="22">
        <f t="shared" si="15"/>
        <v>0</v>
      </c>
      <c r="AB25" s="22">
        <f t="shared" si="10"/>
        <v>0</v>
      </c>
    </row>
    <row r="26" spans="1:28" s="38" customFormat="1" ht="36">
      <c r="A26" s="34" t="s">
        <v>61</v>
      </c>
      <c r="B26" s="55" t="s">
        <v>117</v>
      </c>
      <c r="C26" s="56"/>
      <c r="D26" s="47"/>
      <c r="E26" s="57"/>
      <c r="F26" s="37">
        <f>F27+F40</f>
        <v>830184</v>
      </c>
      <c r="G26" s="37">
        <f t="shared" ref="G26:Y26" si="18">G27+G40</f>
        <v>572579.5</v>
      </c>
      <c r="H26" s="37">
        <f t="shared" si="18"/>
        <v>157645</v>
      </c>
      <c r="I26" s="37">
        <f t="shared" si="18"/>
        <v>360147</v>
      </c>
      <c r="J26" s="37">
        <f t="shared" si="18"/>
        <v>68669</v>
      </c>
      <c r="K26" s="37">
        <f t="shared" si="18"/>
        <v>29014</v>
      </c>
      <c r="L26" s="320">
        <f t="shared" si="18"/>
        <v>262464</v>
      </c>
      <c r="M26" s="320">
        <f t="shared" ref="M26" si="19">M27+M40</f>
        <v>0</v>
      </c>
      <c r="N26" s="37">
        <f t="shared" si="18"/>
        <v>61985.5</v>
      </c>
      <c r="O26" s="37">
        <f t="shared" si="18"/>
        <v>299449.5</v>
      </c>
      <c r="P26" s="37">
        <f t="shared" si="18"/>
        <v>188838.5</v>
      </c>
      <c r="Q26" s="37">
        <f t="shared" si="18"/>
        <v>188834.5</v>
      </c>
      <c r="R26" s="37"/>
      <c r="S26" s="37">
        <f t="shared" si="18"/>
        <v>0</v>
      </c>
      <c r="T26" s="37">
        <f t="shared" si="18"/>
        <v>0</v>
      </c>
      <c r="U26" s="37">
        <f t="shared" si="18"/>
        <v>0</v>
      </c>
      <c r="V26" s="37">
        <f t="shared" si="18"/>
        <v>0</v>
      </c>
      <c r="W26" s="37">
        <f t="shared" si="18"/>
        <v>236464.00599999999</v>
      </c>
      <c r="X26" s="37">
        <f t="shared" si="18"/>
        <v>80549.649999999994</v>
      </c>
      <c r="Y26" s="37">
        <f t="shared" si="18"/>
        <v>0</v>
      </c>
      <c r="Z26" s="52"/>
      <c r="AA26" s="194">
        <f t="shared" si="15"/>
        <v>-47629.505999999994</v>
      </c>
      <c r="AB26" s="22">
        <f t="shared" si="10"/>
        <v>4</v>
      </c>
    </row>
    <row r="27" spans="1:28" s="44" customFormat="1" ht="24">
      <c r="A27" s="40"/>
      <c r="B27" s="41" t="s">
        <v>86</v>
      </c>
      <c r="C27" s="42"/>
      <c r="D27" s="190"/>
      <c r="E27" s="43"/>
      <c r="F27" s="39">
        <f>SUM(F28:F39)</f>
        <v>630184</v>
      </c>
      <c r="G27" s="39">
        <f t="shared" ref="G27:Y27" si="20">SUM(G28:G39)</f>
        <v>442579.5</v>
      </c>
      <c r="H27" s="39">
        <f t="shared" si="20"/>
        <v>157645</v>
      </c>
      <c r="I27" s="39">
        <f t="shared" si="20"/>
        <v>230147</v>
      </c>
      <c r="J27" s="39">
        <f t="shared" si="20"/>
        <v>68669</v>
      </c>
      <c r="K27" s="39">
        <f t="shared" si="20"/>
        <v>14014</v>
      </c>
      <c r="L27" s="321">
        <f t="shared" si="20"/>
        <v>147464</v>
      </c>
      <c r="M27" s="321">
        <f t="shared" ref="M27" si="21">SUM(M28:M39)</f>
        <v>0</v>
      </c>
      <c r="N27" s="39">
        <f t="shared" si="20"/>
        <v>61985.5</v>
      </c>
      <c r="O27" s="39">
        <f t="shared" si="20"/>
        <v>184449.5</v>
      </c>
      <c r="P27" s="39">
        <f t="shared" si="20"/>
        <v>73838.5</v>
      </c>
      <c r="Q27" s="39">
        <f t="shared" si="20"/>
        <v>73834.5</v>
      </c>
      <c r="R27" s="39"/>
      <c r="S27" s="39">
        <f t="shared" si="20"/>
        <v>0</v>
      </c>
      <c r="T27" s="39">
        <f t="shared" si="20"/>
        <v>0</v>
      </c>
      <c r="U27" s="39">
        <f t="shared" si="20"/>
        <v>0</v>
      </c>
      <c r="V27" s="39">
        <f t="shared" si="20"/>
        <v>0</v>
      </c>
      <c r="W27" s="39">
        <f t="shared" si="20"/>
        <v>121464.00599999999</v>
      </c>
      <c r="X27" s="39">
        <f t="shared" si="20"/>
        <v>80549.649999999994</v>
      </c>
      <c r="Y27" s="39">
        <f t="shared" si="20"/>
        <v>0</v>
      </c>
      <c r="Z27" s="58"/>
      <c r="AA27" s="194">
        <f t="shared" si="15"/>
        <v>-47629.505999999994</v>
      </c>
      <c r="AB27" s="22">
        <f t="shared" si="10"/>
        <v>4</v>
      </c>
    </row>
    <row r="28" spans="1:28" s="21" customFormat="1" ht="33.75">
      <c r="A28" s="25" t="s">
        <v>96</v>
      </c>
      <c r="B28" s="46" t="s">
        <v>118</v>
      </c>
      <c r="C28" s="47" t="s">
        <v>119</v>
      </c>
      <c r="D28" s="47" t="s">
        <v>120</v>
      </c>
      <c r="E28" s="48" t="s">
        <v>493</v>
      </c>
      <c r="F28" s="49">
        <v>54430</v>
      </c>
      <c r="G28" s="49">
        <v>38101</v>
      </c>
      <c r="H28" s="49">
        <v>18042</v>
      </c>
      <c r="I28" s="59">
        <v>16000</v>
      </c>
      <c r="J28" s="59">
        <v>4800</v>
      </c>
      <c r="K28" s="59"/>
      <c r="L28" s="322">
        <f t="shared" ref="L28:L39" si="22">I28-J28-K28</f>
        <v>11200</v>
      </c>
      <c r="M28" s="50"/>
      <c r="N28" s="50">
        <f>G28-H28-I28</f>
        <v>4059</v>
      </c>
      <c r="O28" s="50">
        <f>L28+N28</f>
        <v>15259</v>
      </c>
      <c r="P28" s="50">
        <v>5200</v>
      </c>
      <c r="Q28" s="50">
        <f t="shared" ref="Q28:Q33" si="23">P28</f>
        <v>5200</v>
      </c>
      <c r="R28" s="50"/>
      <c r="S28" s="50"/>
      <c r="T28" s="50"/>
      <c r="U28" s="50"/>
      <c r="V28" s="50">
        <v>0</v>
      </c>
      <c r="W28" s="50">
        <v>11200</v>
      </c>
      <c r="X28" s="51">
        <v>5999.8990000000003</v>
      </c>
      <c r="Y28" s="39">
        <v>0</v>
      </c>
      <c r="Z28" s="58"/>
      <c r="AA28" s="22">
        <f t="shared" si="15"/>
        <v>-6000</v>
      </c>
      <c r="AB28" s="22">
        <f>W28-X28</f>
        <v>5200.1009999999997</v>
      </c>
    </row>
    <row r="29" spans="1:28" s="21" customFormat="1" ht="33.75">
      <c r="A29" s="25" t="s">
        <v>99</v>
      </c>
      <c r="B29" s="46" t="s">
        <v>122</v>
      </c>
      <c r="C29" s="47" t="s">
        <v>89</v>
      </c>
      <c r="D29" s="47" t="s">
        <v>123</v>
      </c>
      <c r="E29" s="48" t="s">
        <v>492</v>
      </c>
      <c r="F29" s="49">
        <v>70930</v>
      </c>
      <c r="G29" s="49">
        <v>49651</v>
      </c>
      <c r="H29" s="49">
        <v>21815</v>
      </c>
      <c r="I29" s="59">
        <v>28500</v>
      </c>
      <c r="J29" s="59">
        <v>5393</v>
      </c>
      <c r="K29" s="59"/>
      <c r="L29" s="322">
        <f t="shared" si="22"/>
        <v>23107</v>
      </c>
      <c r="M29" s="50"/>
      <c r="N29" s="50"/>
      <c r="O29" s="50">
        <f>L29+N29</f>
        <v>23107</v>
      </c>
      <c r="P29" s="50">
        <v>6278</v>
      </c>
      <c r="Q29" s="50">
        <f t="shared" si="23"/>
        <v>6278</v>
      </c>
      <c r="R29" s="50"/>
      <c r="S29" s="50"/>
      <c r="T29" s="50"/>
      <c r="U29" s="50"/>
      <c r="V29" s="50">
        <v>0</v>
      </c>
      <c r="W29" s="50">
        <v>23107</v>
      </c>
      <c r="X29" s="51">
        <v>16829</v>
      </c>
      <c r="Y29" s="39">
        <v>0</v>
      </c>
      <c r="Z29" s="58"/>
      <c r="AA29" s="22">
        <f t="shared" si="15"/>
        <v>-16829</v>
      </c>
      <c r="AB29" s="22">
        <f t="shared" ref="AB29:AB65" si="24">W29-X29</f>
        <v>6278</v>
      </c>
    </row>
    <row r="30" spans="1:28" s="21" customFormat="1" ht="33.75">
      <c r="A30" s="25" t="s">
        <v>102</v>
      </c>
      <c r="B30" s="46" t="s">
        <v>125</v>
      </c>
      <c r="C30" s="47" t="s">
        <v>126</v>
      </c>
      <c r="D30" s="47" t="s">
        <v>127</v>
      </c>
      <c r="E30" s="48" t="s">
        <v>494</v>
      </c>
      <c r="F30" s="49">
        <v>22277</v>
      </c>
      <c r="G30" s="49">
        <v>15594</v>
      </c>
      <c r="H30" s="49">
        <v>10755</v>
      </c>
      <c r="I30" s="59">
        <v>3280</v>
      </c>
      <c r="J30" s="59">
        <v>1285</v>
      </c>
      <c r="K30" s="59">
        <v>700</v>
      </c>
      <c r="L30" s="322">
        <f t="shared" si="22"/>
        <v>1295</v>
      </c>
      <c r="M30" s="50"/>
      <c r="N30" s="50">
        <f>G30-H30-I30</f>
        <v>1559</v>
      </c>
      <c r="O30" s="50">
        <f>L30+N30</f>
        <v>2854</v>
      </c>
      <c r="P30" s="50">
        <v>1295</v>
      </c>
      <c r="Q30" s="50">
        <f t="shared" si="23"/>
        <v>1295</v>
      </c>
      <c r="R30" s="50"/>
      <c r="S30" s="50"/>
      <c r="T30" s="50"/>
      <c r="U30" s="50"/>
      <c r="V30" s="50">
        <v>0</v>
      </c>
      <c r="W30" s="50">
        <v>1295</v>
      </c>
      <c r="X30" s="51">
        <v>0</v>
      </c>
      <c r="Y30" s="39">
        <v>0</v>
      </c>
      <c r="Z30" s="58"/>
      <c r="AA30" s="22">
        <f t="shared" si="15"/>
        <v>0</v>
      </c>
      <c r="AB30" s="22">
        <f t="shared" si="24"/>
        <v>1295</v>
      </c>
    </row>
    <row r="31" spans="1:28" s="21" customFormat="1" ht="33.75">
      <c r="A31" s="25" t="s">
        <v>106</v>
      </c>
      <c r="B31" s="46" t="s">
        <v>128</v>
      </c>
      <c r="C31" s="47" t="s">
        <v>129</v>
      </c>
      <c r="D31" s="47"/>
      <c r="E31" s="48" t="s">
        <v>495</v>
      </c>
      <c r="F31" s="49">
        <v>33873</v>
      </c>
      <c r="G31" s="49">
        <v>23717</v>
      </c>
      <c r="H31" s="49">
        <v>14000</v>
      </c>
      <c r="I31" s="59">
        <v>2000</v>
      </c>
      <c r="J31" s="59">
        <v>1981</v>
      </c>
      <c r="K31" s="59"/>
      <c r="L31" s="322">
        <f t="shared" si="22"/>
        <v>19</v>
      </c>
      <c r="M31" s="50"/>
      <c r="N31" s="50">
        <f>G31-H31-I31</f>
        <v>7717</v>
      </c>
      <c r="O31" s="50">
        <f>L31+N31</f>
        <v>7736</v>
      </c>
      <c r="P31" s="50"/>
      <c r="Q31" s="50"/>
      <c r="R31" s="50"/>
      <c r="S31" s="50"/>
      <c r="T31" s="50"/>
      <c r="U31" s="50"/>
      <c r="V31" s="50">
        <v>0</v>
      </c>
      <c r="W31" s="50">
        <v>19</v>
      </c>
      <c r="X31" s="51">
        <v>0</v>
      </c>
      <c r="Y31" s="39">
        <v>0</v>
      </c>
      <c r="Z31" s="58"/>
      <c r="AA31" s="22">
        <f t="shared" si="15"/>
        <v>-19</v>
      </c>
      <c r="AB31" s="22">
        <f t="shared" si="24"/>
        <v>19</v>
      </c>
    </row>
    <row r="32" spans="1:28" s="21" customFormat="1" ht="33.75">
      <c r="A32" s="25" t="s">
        <v>130</v>
      </c>
      <c r="B32" s="46" t="s">
        <v>131</v>
      </c>
      <c r="C32" s="47" t="s">
        <v>89</v>
      </c>
      <c r="D32" s="47" t="s">
        <v>132</v>
      </c>
      <c r="E32" s="48" t="s">
        <v>496</v>
      </c>
      <c r="F32" s="49">
        <v>51675</v>
      </c>
      <c r="G32" s="49">
        <v>36172.5</v>
      </c>
      <c r="H32" s="49">
        <v>5264</v>
      </c>
      <c r="I32" s="59">
        <v>25000</v>
      </c>
      <c r="J32" s="59">
        <v>8515</v>
      </c>
      <c r="K32" s="59">
        <v>2000</v>
      </c>
      <c r="L32" s="322">
        <f t="shared" si="22"/>
        <v>14485</v>
      </c>
      <c r="M32" s="50"/>
      <c r="N32" s="50">
        <f>G32-H32-I32</f>
        <v>5908.5</v>
      </c>
      <c r="O32" s="50">
        <f>L32+N32</f>
        <v>20393.5</v>
      </c>
      <c r="P32" s="50">
        <f>N32+L32-11000</f>
        <v>9393.5</v>
      </c>
      <c r="Q32" s="50">
        <f t="shared" si="23"/>
        <v>9393.5</v>
      </c>
      <c r="R32" s="50"/>
      <c r="S32" s="193"/>
      <c r="T32" s="50"/>
      <c r="U32" s="50"/>
      <c r="V32" s="50">
        <v>0</v>
      </c>
      <c r="W32" s="50">
        <v>3485</v>
      </c>
      <c r="X32" s="51">
        <v>0</v>
      </c>
      <c r="Y32" s="39">
        <v>0</v>
      </c>
      <c r="Z32" s="58"/>
      <c r="AA32" s="22">
        <f t="shared" si="15"/>
        <v>5908.5</v>
      </c>
      <c r="AB32" s="22">
        <f t="shared" si="24"/>
        <v>3485</v>
      </c>
    </row>
    <row r="33" spans="1:28" s="21" customFormat="1" ht="33.75">
      <c r="A33" s="25" t="s">
        <v>110</v>
      </c>
      <c r="B33" s="46" t="s">
        <v>133</v>
      </c>
      <c r="C33" s="47" t="s">
        <v>134</v>
      </c>
      <c r="D33" s="47"/>
      <c r="E33" s="48" t="s">
        <v>135</v>
      </c>
      <c r="F33" s="49">
        <v>145000</v>
      </c>
      <c r="G33" s="49">
        <v>101500</v>
      </c>
      <c r="H33" s="49">
        <v>3466</v>
      </c>
      <c r="I33" s="59">
        <v>61000</v>
      </c>
      <c r="J33" s="59">
        <v>20500</v>
      </c>
      <c r="K33" s="59">
        <v>7606</v>
      </c>
      <c r="L33" s="322">
        <f t="shared" si="22"/>
        <v>32894</v>
      </c>
      <c r="M33" s="50"/>
      <c r="N33" s="50">
        <f>G33-H33-I33</f>
        <v>37034</v>
      </c>
      <c r="O33" s="50">
        <f>L33+N33-25000</f>
        <v>44928</v>
      </c>
      <c r="P33" s="50">
        <f>O33-9490</f>
        <v>35438</v>
      </c>
      <c r="Q33" s="50">
        <f t="shared" si="23"/>
        <v>35438</v>
      </c>
      <c r="R33" s="50"/>
      <c r="S33" s="193"/>
      <c r="T33" s="50"/>
      <c r="U33" s="50"/>
      <c r="V33" s="50">
        <v>0</v>
      </c>
      <c r="W33" s="50">
        <v>17894</v>
      </c>
      <c r="X33" s="51">
        <v>9490.4530000000013</v>
      </c>
      <c r="Y33" s="39">
        <v>0</v>
      </c>
      <c r="Z33" s="58"/>
      <c r="AA33" s="195">
        <f t="shared" si="15"/>
        <v>17544</v>
      </c>
      <c r="AB33" s="22">
        <f t="shared" si="24"/>
        <v>8403.5469999999987</v>
      </c>
    </row>
    <row r="34" spans="1:28" s="21" customFormat="1" ht="33.75">
      <c r="A34" s="25" t="s">
        <v>136</v>
      </c>
      <c r="B34" s="46" t="s">
        <v>137</v>
      </c>
      <c r="C34" s="47" t="s">
        <v>134</v>
      </c>
      <c r="D34" s="47"/>
      <c r="E34" s="48" t="s">
        <v>138</v>
      </c>
      <c r="F34" s="49">
        <v>18960</v>
      </c>
      <c r="G34" s="49">
        <v>14717</v>
      </c>
      <c r="H34" s="49">
        <v>0</v>
      </c>
      <c r="I34" s="59">
        <v>11000</v>
      </c>
      <c r="J34" s="59">
        <v>4000</v>
      </c>
      <c r="K34" s="59"/>
      <c r="L34" s="322">
        <f t="shared" si="22"/>
        <v>7000</v>
      </c>
      <c r="M34" s="50"/>
      <c r="N34" s="50">
        <f>G34-H34-I34</f>
        <v>3717</v>
      </c>
      <c r="O34" s="50">
        <f t="shared" ref="O34:O39" si="25">L34+N34</f>
        <v>10717</v>
      </c>
      <c r="P34" s="50">
        <f>7000-5976</f>
        <v>1024</v>
      </c>
      <c r="Q34" s="50">
        <f>P34</f>
        <v>1024</v>
      </c>
      <c r="R34" s="50"/>
      <c r="S34" s="50"/>
      <c r="T34" s="50"/>
      <c r="U34" s="50"/>
      <c r="V34" s="50">
        <v>0</v>
      </c>
      <c r="W34" s="50">
        <v>7000</v>
      </c>
      <c r="X34" s="51">
        <v>5976.2920000000004</v>
      </c>
      <c r="Y34" s="39">
        <v>0</v>
      </c>
      <c r="Z34" s="58"/>
      <c r="AA34" s="22">
        <f t="shared" si="15"/>
        <v>-5976</v>
      </c>
      <c r="AB34" s="22">
        <f t="shared" si="24"/>
        <v>1023.7079999999996</v>
      </c>
    </row>
    <row r="35" spans="1:28" s="21" customFormat="1" ht="33.75">
      <c r="A35" s="25" t="s">
        <v>229</v>
      </c>
      <c r="B35" s="46" t="s">
        <v>140</v>
      </c>
      <c r="C35" s="47" t="s">
        <v>141</v>
      </c>
      <c r="D35" s="47"/>
      <c r="E35" s="48" t="s">
        <v>142</v>
      </c>
      <c r="F35" s="49">
        <v>75156</v>
      </c>
      <c r="G35" s="49">
        <v>52609</v>
      </c>
      <c r="H35" s="49">
        <v>13174</v>
      </c>
      <c r="I35" s="59">
        <v>42294</v>
      </c>
      <c r="J35" s="59">
        <v>5000</v>
      </c>
      <c r="K35" s="59">
        <v>714</v>
      </c>
      <c r="L35" s="322">
        <f t="shared" si="22"/>
        <v>36580</v>
      </c>
      <c r="M35" s="50"/>
      <c r="N35" s="50"/>
      <c r="O35" s="50">
        <f t="shared" si="25"/>
        <v>36580</v>
      </c>
      <c r="P35" s="50">
        <f>N35+L35-29953</f>
        <v>6627</v>
      </c>
      <c r="Q35" s="50">
        <f>P35</f>
        <v>6627</v>
      </c>
      <c r="R35" s="50"/>
      <c r="S35" s="50"/>
      <c r="T35" s="50"/>
      <c r="U35" s="50"/>
      <c r="V35" s="50">
        <v>0</v>
      </c>
      <c r="W35" s="50">
        <v>36580</v>
      </c>
      <c r="X35" s="51">
        <v>29953</v>
      </c>
      <c r="Y35" s="39">
        <v>0</v>
      </c>
      <c r="Z35" s="58"/>
      <c r="AA35" s="22">
        <f t="shared" si="15"/>
        <v>-29953</v>
      </c>
      <c r="AB35" s="22">
        <f t="shared" si="24"/>
        <v>6627</v>
      </c>
    </row>
    <row r="36" spans="1:28" s="21" customFormat="1" ht="33.75">
      <c r="A36" s="25" t="s">
        <v>139</v>
      </c>
      <c r="B36" s="46" t="s">
        <v>144</v>
      </c>
      <c r="C36" s="47" t="s">
        <v>141</v>
      </c>
      <c r="D36" s="47"/>
      <c r="E36" s="48" t="s">
        <v>145</v>
      </c>
      <c r="F36" s="49">
        <v>35703</v>
      </c>
      <c r="G36" s="49">
        <v>24992</v>
      </c>
      <c r="H36" s="49">
        <v>14785</v>
      </c>
      <c r="I36" s="59">
        <v>11208</v>
      </c>
      <c r="J36" s="59">
        <v>1000</v>
      </c>
      <c r="K36" s="59"/>
      <c r="L36" s="322">
        <f t="shared" si="22"/>
        <v>10208</v>
      </c>
      <c r="M36" s="50"/>
      <c r="N36" s="50"/>
      <c r="O36" s="50">
        <f t="shared" si="25"/>
        <v>10208</v>
      </c>
      <c r="P36" s="50">
        <v>3208</v>
      </c>
      <c r="Q36" s="50">
        <f>P36</f>
        <v>3208</v>
      </c>
      <c r="R36" s="50"/>
      <c r="S36" s="50"/>
      <c r="T36" s="50"/>
      <c r="U36" s="50"/>
      <c r="V36" s="50">
        <v>0</v>
      </c>
      <c r="W36" s="50">
        <v>10208</v>
      </c>
      <c r="X36" s="51">
        <v>7000</v>
      </c>
      <c r="Y36" s="39">
        <v>0</v>
      </c>
      <c r="Z36" s="58"/>
      <c r="AA36" s="22">
        <f t="shared" si="15"/>
        <v>-7000</v>
      </c>
      <c r="AB36" s="22">
        <f t="shared" si="24"/>
        <v>3208</v>
      </c>
    </row>
    <row r="37" spans="1:28" s="21" customFormat="1" ht="67.5">
      <c r="A37" s="25" t="s">
        <v>143</v>
      </c>
      <c r="B37" s="46" t="s">
        <v>147</v>
      </c>
      <c r="C37" s="47" t="s">
        <v>134</v>
      </c>
      <c r="D37" s="47"/>
      <c r="E37" s="48" t="s">
        <v>148</v>
      </c>
      <c r="F37" s="49">
        <v>48192</v>
      </c>
      <c r="G37" s="49">
        <v>33734</v>
      </c>
      <c r="H37" s="49">
        <v>19398</v>
      </c>
      <c r="I37" s="59">
        <v>17000</v>
      </c>
      <c r="J37" s="59">
        <v>12555</v>
      </c>
      <c r="K37" s="59"/>
      <c r="L37" s="322">
        <f t="shared" si="22"/>
        <v>4445</v>
      </c>
      <c r="M37" s="50"/>
      <c r="N37" s="50"/>
      <c r="O37" s="50">
        <f t="shared" si="25"/>
        <v>4445</v>
      </c>
      <c r="P37" s="50">
        <v>4</v>
      </c>
      <c r="Q37" s="50"/>
      <c r="R37" s="50"/>
      <c r="S37" s="50"/>
      <c r="T37" s="50"/>
      <c r="U37" s="50"/>
      <c r="V37" s="50">
        <v>0</v>
      </c>
      <c r="W37" s="50">
        <v>4445.0059999999994</v>
      </c>
      <c r="X37" s="51">
        <v>4441.0059999999994</v>
      </c>
      <c r="Y37" s="39">
        <v>0</v>
      </c>
      <c r="Z37" s="58"/>
      <c r="AA37" s="22">
        <f t="shared" si="15"/>
        <v>-4445.0059999999994</v>
      </c>
      <c r="AB37" s="22">
        <f t="shared" si="24"/>
        <v>4</v>
      </c>
    </row>
    <row r="38" spans="1:28" s="21" customFormat="1" ht="36">
      <c r="A38" s="25" t="s">
        <v>146</v>
      </c>
      <c r="B38" s="46" t="s">
        <v>150</v>
      </c>
      <c r="C38" s="47" t="s">
        <v>119</v>
      </c>
      <c r="D38" s="47"/>
      <c r="E38" s="48" t="s">
        <v>151</v>
      </c>
      <c r="F38" s="49">
        <v>49871</v>
      </c>
      <c r="G38" s="49">
        <v>34910</v>
      </c>
      <c r="H38" s="49">
        <v>23554</v>
      </c>
      <c r="I38" s="59">
        <v>9365</v>
      </c>
      <c r="J38" s="59">
        <v>1000</v>
      </c>
      <c r="K38" s="59">
        <v>2994</v>
      </c>
      <c r="L38" s="322">
        <f t="shared" si="22"/>
        <v>5371</v>
      </c>
      <c r="M38" s="50"/>
      <c r="N38" s="50">
        <f>G38-H38-I38</f>
        <v>1991</v>
      </c>
      <c r="O38" s="50">
        <f t="shared" si="25"/>
        <v>7362</v>
      </c>
      <c r="P38" s="50">
        <v>5371</v>
      </c>
      <c r="Q38" s="50">
        <f>P38</f>
        <v>5371</v>
      </c>
      <c r="R38" s="50"/>
      <c r="S38" s="50"/>
      <c r="T38" s="50"/>
      <c r="U38" s="50"/>
      <c r="V38" s="50">
        <v>0</v>
      </c>
      <c r="W38" s="50">
        <v>5371</v>
      </c>
      <c r="X38" s="51">
        <v>0</v>
      </c>
      <c r="Y38" s="39">
        <v>0</v>
      </c>
      <c r="Z38" s="58"/>
      <c r="AA38" s="22">
        <f t="shared" si="15"/>
        <v>0</v>
      </c>
      <c r="AB38" s="22">
        <f t="shared" si="24"/>
        <v>5371</v>
      </c>
    </row>
    <row r="39" spans="1:28" s="21" customFormat="1" ht="67.5">
      <c r="A39" s="25" t="s">
        <v>149</v>
      </c>
      <c r="B39" s="46" t="s">
        <v>153</v>
      </c>
      <c r="C39" s="47" t="s">
        <v>134</v>
      </c>
      <c r="D39" s="47"/>
      <c r="E39" s="48" t="s">
        <v>497</v>
      </c>
      <c r="F39" s="49">
        <v>24117</v>
      </c>
      <c r="G39" s="49">
        <v>16882</v>
      </c>
      <c r="H39" s="49">
        <v>13392</v>
      </c>
      <c r="I39" s="59">
        <v>3500</v>
      </c>
      <c r="J39" s="59">
        <v>2640</v>
      </c>
      <c r="K39" s="59"/>
      <c r="L39" s="322">
        <f t="shared" si="22"/>
        <v>860</v>
      </c>
      <c r="M39" s="50"/>
      <c r="N39" s="50"/>
      <c r="O39" s="50">
        <f t="shared" si="25"/>
        <v>860</v>
      </c>
      <c r="P39" s="50"/>
      <c r="Q39" s="50"/>
      <c r="R39" s="50"/>
      <c r="S39" s="50"/>
      <c r="T39" s="50"/>
      <c r="U39" s="50"/>
      <c r="V39" s="50">
        <v>0</v>
      </c>
      <c r="W39" s="50">
        <v>860</v>
      </c>
      <c r="X39" s="51">
        <v>860</v>
      </c>
      <c r="Y39" s="39">
        <v>0</v>
      </c>
      <c r="Z39" s="58"/>
      <c r="AA39" s="22">
        <f t="shared" si="15"/>
        <v>-860</v>
      </c>
      <c r="AB39" s="22">
        <f t="shared" si="24"/>
        <v>0</v>
      </c>
    </row>
    <row r="40" spans="1:28" s="44" customFormat="1" ht="24">
      <c r="A40" s="40"/>
      <c r="B40" s="41" t="s">
        <v>86</v>
      </c>
      <c r="C40" s="42"/>
      <c r="D40" s="190"/>
      <c r="E40" s="43"/>
      <c r="F40" s="39">
        <f>F41</f>
        <v>200000</v>
      </c>
      <c r="G40" s="39">
        <f t="shared" ref="G40:Y40" si="26">G41</f>
        <v>130000</v>
      </c>
      <c r="H40" s="39">
        <f t="shared" si="26"/>
        <v>0</v>
      </c>
      <c r="I40" s="39">
        <f t="shared" si="26"/>
        <v>130000</v>
      </c>
      <c r="J40" s="39">
        <f t="shared" si="26"/>
        <v>0</v>
      </c>
      <c r="K40" s="39">
        <f t="shared" si="26"/>
        <v>15000</v>
      </c>
      <c r="L40" s="321">
        <f t="shared" si="26"/>
        <v>115000</v>
      </c>
      <c r="M40" s="321">
        <f t="shared" si="26"/>
        <v>0</v>
      </c>
      <c r="N40" s="321">
        <f t="shared" si="26"/>
        <v>0</v>
      </c>
      <c r="O40" s="321">
        <f t="shared" si="26"/>
        <v>115000</v>
      </c>
      <c r="P40" s="321">
        <f t="shared" si="26"/>
        <v>115000</v>
      </c>
      <c r="Q40" s="321">
        <f t="shared" si="26"/>
        <v>115000</v>
      </c>
      <c r="R40" s="321"/>
      <c r="S40" s="39">
        <f t="shared" si="26"/>
        <v>0</v>
      </c>
      <c r="T40" s="39">
        <f t="shared" si="26"/>
        <v>0</v>
      </c>
      <c r="U40" s="39">
        <f t="shared" si="26"/>
        <v>0</v>
      </c>
      <c r="V40" s="39">
        <f t="shared" si="26"/>
        <v>0</v>
      </c>
      <c r="W40" s="39">
        <f t="shared" si="26"/>
        <v>115000</v>
      </c>
      <c r="X40" s="39">
        <f t="shared" si="26"/>
        <v>0</v>
      </c>
      <c r="Y40" s="39">
        <f t="shared" si="26"/>
        <v>0</v>
      </c>
      <c r="Z40" s="58"/>
      <c r="AA40" s="22">
        <f t="shared" si="15"/>
        <v>0</v>
      </c>
      <c r="AB40" s="22">
        <f t="shared" si="24"/>
        <v>115000</v>
      </c>
    </row>
    <row r="41" spans="1:28" s="21" customFormat="1" ht="60" customHeight="1">
      <c r="A41" s="25">
        <v>13</v>
      </c>
      <c r="B41" s="46" t="s">
        <v>504</v>
      </c>
      <c r="C41" s="47" t="s">
        <v>119</v>
      </c>
      <c r="D41" s="47" t="s">
        <v>502</v>
      </c>
      <c r="E41" s="48" t="s">
        <v>491</v>
      </c>
      <c r="F41" s="49">
        <v>200000</v>
      </c>
      <c r="G41" s="49">
        <v>130000</v>
      </c>
      <c r="H41" s="49"/>
      <c r="I41" s="59">
        <v>130000</v>
      </c>
      <c r="J41" s="59"/>
      <c r="K41" s="59">
        <v>15000</v>
      </c>
      <c r="L41" s="322">
        <f>I41-J41-K41</f>
        <v>115000</v>
      </c>
      <c r="M41" s="50"/>
      <c r="N41" s="50">
        <f>G41-H41-I41</f>
        <v>0</v>
      </c>
      <c r="O41" s="50">
        <f>L41+N41</f>
        <v>115000</v>
      </c>
      <c r="P41" s="50">
        <f>N41+L41</f>
        <v>115000</v>
      </c>
      <c r="Q41" s="50">
        <f>P41</f>
        <v>115000</v>
      </c>
      <c r="R41" s="50"/>
      <c r="S41" s="50"/>
      <c r="T41" s="50"/>
      <c r="U41" s="50">
        <v>0</v>
      </c>
      <c r="V41" s="50">
        <v>0</v>
      </c>
      <c r="W41" s="50">
        <v>115000</v>
      </c>
      <c r="X41" s="51">
        <v>0</v>
      </c>
      <c r="Y41" s="39">
        <v>0</v>
      </c>
      <c r="Z41" s="58"/>
      <c r="AA41" s="22">
        <f t="shared" si="15"/>
        <v>0</v>
      </c>
      <c r="AB41" s="22">
        <f t="shared" si="24"/>
        <v>115000</v>
      </c>
    </row>
    <row r="42" spans="1:28" s="38" customFormat="1">
      <c r="A42" s="34" t="s">
        <v>65</v>
      </c>
      <c r="B42" s="55" t="s">
        <v>155</v>
      </c>
      <c r="C42" s="56"/>
      <c r="D42" s="47"/>
      <c r="E42" s="57"/>
      <c r="F42" s="37">
        <f>F43</f>
        <v>22000</v>
      </c>
      <c r="G42" s="37">
        <f t="shared" ref="G42:Y43" si="27">G43</f>
        <v>20000</v>
      </c>
      <c r="H42" s="37">
        <f t="shared" si="27"/>
        <v>9926</v>
      </c>
      <c r="I42" s="37">
        <f t="shared" si="27"/>
        <v>10000</v>
      </c>
      <c r="J42" s="37">
        <f t="shared" si="27"/>
        <v>5307</v>
      </c>
      <c r="K42" s="37">
        <f t="shared" si="27"/>
        <v>3000</v>
      </c>
      <c r="L42" s="320">
        <f t="shared" si="27"/>
        <v>1693</v>
      </c>
      <c r="M42" s="320">
        <f t="shared" si="27"/>
        <v>0</v>
      </c>
      <c r="N42" s="37">
        <f t="shared" si="27"/>
        <v>74</v>
      </c>
      <c r="O42" s="37">
        <f t="shared" si="27"/>
        <v>1767</v>
      </c>
      <c r="P42" s="37">
        <f t="shared" si="27"/>
        <v>1693</v>
      </c>
      <c r="Q42" s="37">
        <f t="shared" si="27"/>
        <v>1693</v>
      </c>
      <c r="R42" s="37"/>
      <c r="S42" s="37">
        <f t="shared" si="27"/>
        <v>0</v>
      </c>
      <c r="T42" s="37">
        <f t="shared" si="27"/>
        <v>0</v>
      </c>
      <c r="U42" s="37">
        <f t="shared" si="27"/>
        <v>0</v>
      </c>
      <c r="V42" s="37">
        <f t="shared" si="27"/>
        <v>0</v>
      </c>
      <c r="W42" s="37">
        <f t="shared" si="27"/>
        <v>1693</v>
      </c>
      <c r="X42" s="37">
        <f t="shared" si="27"/>
        <v>0</v>
      </c>
      <c r="Y42" s="37">
        <f t="shared" si="27"/>
        <v>0</v>
      </c>
      <c r="Z42" s="58"/>
      <c r="AA42" s="22">
        <f t="shared" si="15"/>
        <v>0</v>
      </c>
      <c r="AB42" s="22">
        <f t="shared" si="24"/>
        <v>1693</v>
      </c>
    </row>
    <row r="43" spans="1:28" s="44" customFormat="1">
      <c r="A43" s="40"/>
      <c r="B43" s="60" t="s">
        <v>156</v>
      </c>
      <c r="C43" s="61"/>
      <c r="D43" s="70"/>
      <c r="E43" s="62"/>
      <c r="F43" s="39">
        <f>F44</f>
        <v>22000</v>
      </c>
      <c r="G43" s="39">
        <f t="shared" si="27"/>
        <v>20000</v>
      </c>
      <c r="H43" s="39">
        <f t="shared" si="27"/>
        <v>9926</v>
      </c>
      <c r="I43" s="39">
        <f t="shared" si="27"/>
        <v>10000</v>
      </c>
      <c r="J43" s="39">
        <f t="shared" si="27"/>
        <v>5307</v>
      </c>
      <c r="K43" s="39">
        <f t="shared" si="27"/>
        <v>3000</v>
      </c>
      <c r="L43" s="321">
        <f t="shared" si="27"/>
        <v>1693</v>
      </c>
      <c r="M43" s="321">
        <f t="shared" si="27"/>
        <v>0</v>
      </c>
      <c r="N43" s="39">
        <f t="shared" si="27"/>
        <v>74</v>
      </c>
      <c r="O43" s="39">
        <f t="shared" si="27"/>
        <v>1767</v>
      </c>
      <c r="P43" s="39">
        <f t="shared" si="27"/>
        <v>1693</v>
      </c>
      <c r="Q43" s="39">
        <f t="shared" si="27"/>
        <v>1693</v>
      </c>
      <c r="R43" s="39"/>
      <c r="S43" s="39">
        <f t="shared" si="27"/>
        <v>0</v>
      </c>
      <c r="T43" s="39">
        <f t="shared" si="27"/>
        <v>0</v>
      </c>
      <c r="U43" s="39">
        <f t="shared" si="27"/>
        <v>0</v>
      </c>
      <c r="V43" s="39">
        <f t="shared" si="27"/>
        <v>0</v>
      </c>
      <c r="W43" s="39">
        <f t="shared" si="27"/>
        <v>1693</v>
      </c>
      <c r="X43" s="39">
        <f t="shared" si="27"/>
        <v>0</v>
      </c>
      <c r="Y43" s="39">
        <f t="shared" si="27"/>
        <v>0</v>
      </c>
      <c r="Z43" s="58"/>
      <c r="AA43" s="22">
        <f t="shared" si="15"/>
        <v>0</v>
      </c>
      <c r="AB43" s="22">
        <f t="shared" si="24"/>
        <v>1693</v>
      </c>
    </row>
    <row r="44" spans="1:28" s="21" customFormat="1" ht="33.75">
      <c r="A44" s="25">
        <v>1</v>
      </c>
      <c r="B44" s="46" t="s">
        <v>157</v>
      </c>
      <c r="C44" s="47" t="s">
        <v>158</v>
      </c>
      <c r="D44" s="47"/>
      <c r="E44" s="48" t="s">
        <v>159</v>
      </c>
      <c r="F44" s="49">
        <v>22000</v>
      </c>
      <c r="G44" s="49">
        <v>20000</v>
      </c>
      <c r="H44" s="49">
        <v>9926</v>
      </c>
      <c r="I44" s="49">
        <v>10000</v>
      </c>
      <c r="J44" s="49">
        <v>5307</v>
      </c>
      <c r="K44" s="49">
        <v>3000</v>
      </c>
      <c r="L44" s="322">
        <f>I44-J44-K44</f>
        <v>1693</v>
      </c>
      <c r="M44" s="50"/>
      <c r="N44" s="50">
        <f>G44-H44-I44</f>
        <v>74</v>
      </c>
      <c r="O44" s="50">
        <f>L44+N44</f>
        <v>1767</v>
      </c>
      <c r="P44" s="50">
        <f>L44</f>
        <v>1693</v>
      </c>
      <c r="Q44" s="50">
        <f>P44</f>
        <v>1693</v>
      </c>
      <c r="R44" s="50"/>
      <c r="S44" s="50"/>
      <c r="T44" s="63"/>
      <c r="U44" s="63">
        <v>0</v>
      </c>
      <c r="V44" s="63">
        <v>0</v>
      </c>
      <c r="W44" s="49">
        <v>1693</v>
      </c>
      <c r="X44" s="39">
        <v>0</v>
      </c>
      <c r="Y44" s="39">
        <v>0</v>
      </c>
      <c r="Z44" s="52"/>
      <c r="AA44" s="22">
        <f t="shared" si="15"/>
        <v>0</v>
      </c>
      <c r="AB44" s="22">
        <f t="shared" si="24"/>
        <v>1693</v>
      </c>
    </row>
    <row r="45" spans="1:28" s="38" customFormat="1" ht="24">
      <c r="A45" s="34" t="s">
        <v>66</v>
      </c>
      <c r="B45" s="55" t="s">
        <v>160</v>
      </c>
      <c r="C45" s="56"/>
      <c r="D45" s="47"/>
      <c r="E45" s="57"/>
      <c r="F45" s="39">
        <f>F46</f>
        <v>84698</v>
      </c>
      <c r="G45" s="39">
        <f t="shared" ref="G45:Y46" si="28">G46</f>
        <v>45000</v>
      </c>
      <c r="H45" s="39">
        <f t="shared" si="28"/>
        <v>5000</v>
      </c>
      <c r="I45" s="39">
        <f t="shared" si="28"/>
        <v>35500</v>
      </c>
      <c r="J45" s="39">
        <f t="shared" si="28"/>
        <v>23400</v>
      </c>
      <c r="K45" s="39">
        <f t="shared" si="28"/>
        <v>10000</v>
      </c>
      <c r="L45" s="321">
        <f t="shared" si="28"/>
        <v>2100</v>
      </c>
      <c r="M45" s="321">
        <f t="shared" si="28"/>
        <v>0</v>
      </c>
      <c r="N45" s="39">
        <f t="shared" si="28"/>
        <v>4500</v>
      </c>
      <c r="O45" s="39">
        <f t="shared" si="28"/>
        <v>6600</v>
      </c>
      <c r="P45" s="39">
        <f t="shared" si="28"/>
        <v>2100</v>
      </c>
      <c r="Q45" s="39">
        <f t="shared" si="28"/>
        <v>2100</v>
      </c>
      <c r="R45" s="39"/>
      <c r="S45" s="39">
        <f t="shared" si="28"/>
        <v>0</v>
      </c>
      <c r="T45" s="39">
        <f t="shared" si="28"/>
        <v>0</v>
      </c>
      <c r="U45" s="39">
        <f t="shared" si="28"/>
        <v>0</v>
      </c>
      <c r="V45" s="39">
        <f t="shared" si="28"/>
        <v>0</v>
      </c>
      <c r="W45" s="39">
        <f t="shared" si="28"/>
        <v>2100</v>
      </c>
      <c r="X45" s="39">
        <f t="shared" si="28"/>
        <v>0</v>
      </c>
      <c r="Y45" s="39">
        <f t="shared" si="28"/>
        <v>0</v>
      </c>
      <c r="Z45" s="58"/>
      <c r="AA45" s="194">
        <f t="shared" si="15"/>
        <v>0</v>
      </c>
      <c r="AB45" s="22">
        <f t="shared" si="24"/>
        <v>2100</v>
      </c>
    </row>
    <row r="46" spans="1:28" s="44" customFormat="1">
      <c r="A46" s="40" t="s">
        <v>16</v>
      </c>
      <c r="B46" s="60" t="s">
        <v>156</v>
      </c>
      <c r="C46" s="61"/>
      <c r="D46" s="70"/>
      <c r="E46" s="62"/>
      <c r="F46" s="39">
        <f>F47</f>
        <v>84698</v>
      </c>
      <c r="G46" s="39">
        <f t="shared" si="28"/>
        <v>45000</v>
      </c>
      <c r="H46" s="39">
        <f t="shared" si="28"/>
        <v>5000</v>
      </c>
      <c r="I46" s="39">
        <f t="shared" si="28"/>
        <v>35500</v>
      </c>
      <c r="J46" s="39">
        <f t="shared" si="28"/>
        <v>23400</v>
      </c>
      <c r="K46" s="39">
        <f t="shared" si="28"/>
        <v>10000</v>
      </c>
      <c r="L46" s="321">
        <f t="shared" si="28"/>
        <v>2100</v>
      </c>
      <c r="M46" s="321">
        <f t="shared" si="28"/>
        <v>0</v>
      </c>
      <c r="N46" s="39">
        <f t="shared" si="28"/>
        <v>4500</v>
      </c>
      <c r="O46" s="39">
        <f t="shared" si="28"/>
        <v>6600</v>
      </c>
      <c r="P46" s="39">
        <f t="shared" si="28"/>
        <v>2100</v>
      </c>
      <c r="Q46" s="39">
        <f t="shared" si="28"/>
        <v>2100</v>
      </c>
      <c r="R46" s="39"/>
      <c r="S46" s="39">
        <f t="shared" si="28"/>
        <v>0</v>
      </c>
      <c r="T46" s="39">
        <f t="shared" si="28"/>
        <v>0</v>
      </c>
      <c r="U46" s="39">
        <f t="shared" si="28"/>
        <v>0</v>
      </c>
      <c r="V46" s="39">
        <f t="shared" si="28"/>
        <v>0</v>
      </c>
      <c r="W46" s="39">
        <f t="shared" si="28"/>
        <v>2100</v>
      </c>
      <c r="X46" s="39">
        <f t="shared" si="28"/>
        <v>0</v>
      </c>
      <c r="Y46" s="39">
        <f t="shared" si="28"/>
        <v>0</v>
      </c>
      <c r="Z46" s="64"/>
      <c r="AA46" s="194">
        <f t="shared" si="15"/>
        <v>0</v>
      </c>
      <c r="AB46" s="22">
        <f t="shared" si="24"/>
        <v>2100</v>
      </c>
    </row>
    <row r="47" spans="1:28" s="21" customFormat="1" ht="33.75">
      <c r="A47" s="25">
        <v>1</v>
      </c>
      <c r="B47" s="46" t="s">
        <v>161</v>
      </c>
      <c r="C47" s="47" t="s">
        <v>162</v>
      </c>
      <c r="D47" s="47" t="s">
        <v>163</v>
      </c>
      <c r="E47" s="48" t="s">
        <v>486</v>
      </c>
      <c r="F47" s="49">
        <v>84698</v>
      </c>
      <c r="G47" s="49">
        <v>45000</v>
      </c>
      <c r="H47" s="49">
        <v>5000</v>
      </c>
      <c r="I47" s="49">
        <v>35500</v>
      </c>
      <c r="J47" s="49">
        <v>23400</v>
      </c>
      <c r="K47" s="49">
        <v>10000</v>
      </c>
      <c r="L47" s="322">
        <f>I47-J47-K47</f>
        <v>2100</v>
      </c>
      <c r="M47" s="50"/>
      <c r="N47" s="50">
        <f>G47-H47-I47</f>
        <v>4500</v>
      </c>
      <c r="O47" s="50">
        <f>L47+N47</f>
        <v>6600</v>
      </c>
      <c r="P47" s="50">
        <v>2100</v>
      </c>
      <c r="Q47" s="50">
        <f>L47</f>
        <v>2100</v>
      </c>
      <c r="R47" s="50"/>
      <c r="S47" s="50"/>
      <c r="T47" s="50"/>
      <c r="U47" s="50"/>
      <c r="V47" s="50">
        <v>0</v>
      </c>
      <c r="W47" s="50">
        <v>2100</v>
      </c>
      <c r="X47" s="51">
        <v>0</v>
      </c>
      <c r="Y47" s="39">
        <v>0</v>
      </c>
      <c r="Z47" s="58"/>
      <c r="AA47" s="195">
        <f t="shared" si="15"/>
        <v>0</v>
      </c>
      <c r="AB47" s="22">
        <f t="shared" si="24"/>
        <v>2100</v>
      </c>
    </row>
    <row r="48" spans="1:28" s="38" customFormat="1" ht="48">
      <c r="A48" s="34" t="s">
        <v>164</v>
      </c>
      <c r="B48" s="55" t="s">
        <v>165</v>
      </c>
      <c r="C48" s="56"/>
      <c r="D48" s="47"/>
      <c r="E48" s="57"/>
      <c r="F48" s="37">
        <f>F49+F52</f>
        <v>140000</v>
      </c>
      <c r="G48" s="37">
        <f t="shared" ref="G48:Y48" si="29">G49+G52</f>
        <v>110000</v>
      </c>
      <c r="H48" s="37">
        <f t="shared" si="29"/>
        <v>0</v>
      </c>
      <c r="I48" s="37">
        <f t="shared" si="29"/>
        <v>98000</v>
      </c>
      <c r="J48" s="37">
        <f t="shared" si="29"/>
        <v>74300</v>
      </c>
      <c r="K48" s="37">
        <f t="shared" si="29"/>
        <v>18250</v>
      </c>
      <c r="L48" s="320">
        <f t="shared" si="29"/>
        <v>5450</v>
      </c>
      <c r="M48" s="320">
        <f t="shared" ref="M48" si="30">M49+M52</f>
        <v>1350</v>
      </c>
      <c r="N48" s="37">
        <f t="shared" si="29"/>
        <v>12000</v>
      </c>
      <c r="O48" s="37">
        <f t="shared" si="29"/>
        <v>17450</v>
      </c>
      <c r="P48" s="37">
        <f t="shared" si="29"/>
        <v>11450</v>
      </c>
      <c r="Q48" s="37">
        <f t="shared" si="29"/>
        <v>11450</v>
      </c>
      <c r="R48" s="37"/>
      <c r="S48" s="37">
        <f t="shared" si="29"/>
        <v>0</v>
      </c>
      <c r="T48" s="37">
        <f t="shared" si="29"/>
        <v>0</v>
      </c>
      <c r="U48" s="37">
        <f t="shared" si="29"/>
        <v>0</v>
      </c>
      <c r="V48" s="37">
        <f t="shared" si="29"/>
        <v>0</v>
      </c>
      <c r="W48" s="37">
        <f t="shared" si="29"/>
        <v>5450</v>
      </c>
      <c r="X48" s="37">
        <f t="shared" si="29"/>
        <v>0</v>
      </c>
      <c r="Y48" s="37">
        <f t="shared" si="29"/>
        <v>0</v>
      </c>
      <c r="Z48" s="58"/>
      <c r="AA48" s="194">
        <f t="shared" si="15"/>
        <v>6000</v>
      </c>
      <c r="AB48" s="22">
        <f t="shared" si="24"/>
        <v>5450</v>
      </c>
    </row>
    <row r="49" spans="1:28" s="44" customFormat="1" ht="24">
      <c r="A49" s="40"/>
      <c r="B49" s="41" t="s">
        <v>95</v>
      </c>
      <c r="C49" s="42"/>
      <c r="D49" s="190"/>
      <c r="E49" s="43"/>
      <c r="F49" s="39">
        <f>F50</f>
        <v>80000</v>
      </c>
      <c r="G49" s="39">
        <f t="shared" ref="G49:Y50" si="31">G50</f>
        <v>60000</v>
      </c>
      <c r="H49" s="39">
        <f t="shared" si="31"/>
        <v>0</v>
      </c>
      <c r="I49" s="39">
        <f t="shared" si="31"/>
        <v>54000</v>
      </c>
      <c r="J49" s="39">
        <f t="shared" si="31"/>
        <v>46900</v>
      </c>
      <c r="K49" s="39">
        <f t="shared" si="31"/>
        <v>5750</v>
      </c>
      <c r="L49" s="321">
        <f t="shared" si="31"/>
        <v>1350</v>
      </c>
      <c r="M49" s="321">
        <f t="shared" si="31"/>
        <v>1350</v>
      </c>
      <c r="N49" s="39">
        <f t="shared" si="31"/>
        <v>6000</v>
      </c>
      <c r="O49" s="39">
        <f t="shared" si="31"/>
        <v>7350</v>
      </c>
      <c r="P49" s="39">
        <f t="shared" si="31"/>
        <v>7350</v>
      </c>
      <c r="Q49" s="39">
        <f t="shared" si="31"/>
        <v>7350</v>
      </c>
      <c r="R49" s="39"/>
      <c r="S49" s="39">
        <f t="shared" si="31"/>
        <v>0</v>
      </c>
      <c r="T49" s="39">
        <f t="shared" si="31"/>
        <v>0</v>
      </c>
      <c r="U49" s="39">
        <f t="shared" si="31"/>
        <v>0</v>
      </c>
      <c r="V49" s="39">
        <f t="shared" si="31"/>
        <v>0</v>
      </c>
      <c r="W49" s="39">
        <f t="shared" si="31"/>
        <v>1350</v>
      </c>
      <c r="X49" s="39">
        <f t="shared" si="31"/>
        <v>0</v>
      </c>
      <c r="Y49" s="39">
        <f t="shared" si="31"/>
        <v>0</v>
      </c>
      <c r="Z49" s="58"/>
      <c r="AA49" s="194">
        <f t="shared" si="15"/>
        <v>6000</v>
      </c>
      <c r="AB49" s="22">
        <f t="shared" si="24"/>
        <v>1350</v>
      </c>
    </row>
    <row r="50" spans="1:28" s="44" customFormat="1" ht="24">
      <c r="A50" s="192" t="s">
        <v>16</v>
      </c>
      <c r="B50" s="60" t="s">
        <v>166</v>
      </c>
      <c r="C50" s="61"/>
      <c r="D50" s="70"/>
      <c r="E50" s="62"/>
      <c r="F50" s="39">
        <f>F51</f>
        <v>80000</v>
      </c>
      <c r="G50" s="39">
        <f t="shared" si="31"/>
        <v>60000</v>
      </c>
      <c r="H50" s="39">
        <f t="shared" si="31"/>
        <v>0</v>
      </c>
      <c r="I50" s="39">
        <f t="shared" si="31"/>
        <v>54000</v>
      </c>
      <c r="J50" s="39">
        <f t="shared" si="31"/>
        <v>46900</v>
      </c>
      <c r="K50" s="39">
        <f t="shared" si="31"/>
        <v>5750</v>
      </c>
      <c r="L50" s="321">
        <f t="shared" si="31"/>
        <v>1350</v>
      </c>
      <c r="M50" s="321">
        <f t="shared" si="31"/>
        <v>1350</v>
      </c>
      <c r="N50" s="39">
        <f t="shared" si="31"/>
        <v>6000</v>
      </c>
      <c r="O50" s="39">
        <f t="shared" si="31"/>
        <v>7350</v>
      </c>
      <c r="P50" s="39">
        <f t="shared" si="31"/>
        <v>7350</v>
      </c>
      <c r="Q50" s="39">
        <f t="shared" si="31"/>
        <v>7350</v>
      </c>
      <c r="R50" s="39"/>
      <c r="S50" s="39">
        <f t="shared" si="31"/>
        <v>0</v>
      </c>
      <c r="T50" s="39">
        <f t="shared" si="31"/>
        <v>0</v>
      </c>
      <c r="U50" s="39">
        <f t="shared" si="31"/>
        <v>0</v>
      </c>
      <c r="V50" s="39">
        <f t="shared" si="31"/>
        <v>0</v>
      </c>
      <c r="W50" s="39">
        <f t="shared" si="31"/>
        <v>1350</v>
      </c>
      <c r="X50" s="39">
        <f t="shared" si="31"/>
        <v>0</v>
      </c>
      <c r="Y50" s="39">
        <f t="shared" si="31"/>
        <v>0</v>
      </c>
      <c r="Z50" s="58"/>
      <c r="AA50" s="194">
        <f t="shared" si="15"/>
        <v>6000</v>
      </c>
      <c r="AB50" s="22">
        <f t="shared" si="24"/>
        <v>1350</v>
      </c>
    </row>
    <row r="51" spans="1:28" s="21" customFormat="1" ht="33.75">
      <c r="A51" s="25">
        <v>1</v>
      </c>
      <c r="B51" s="46" t="s">
        <v>167</v>
      </c>
      <c r="C51" s="47" t="s">
        <v>59</v>
      </c>
      <c r="D51" s="47" t="s">
        <v>168</v>
      </c>
      <c r="E51" s="48" t="s">
        <v>169</v>
      </c>
      <c r="F51" s="49">
        <v>80000</v>
      </c>
      <c r="G51" s="49">
        <v>60000</v>
      </c>
      <c r="H51" s="49">
        <v>0</v>
      </c>
      <c r="I51" s="59">
        <v>54000</v>
      </c>
      <c r="J51" s="59">
        <v>46900</v>
      </c>
      <c r="K51" s="59">
        <v>5750</v>
      </c>
      <c r="L51" s="322">
        <f>I51-J51-K51</f>
        <v>1350</v>
      </c>
      <c r="M51" s="50">
        <v>1350</v>
      </c>
      <c r="N51" s="50">
        <f>G51-H51-I51</f>
        <v>6000</v>
      </c>
      <c r="O51" s="50">
        <f>L51+N51</f>
        <v>7350</v>
      </c>
      <c r="P51" s="50">
        <f>N51+L51</f>
        <v>7350</v>
      </c>
      <c r="Q51" s="50">
        <f>P51</f>
        <v>7350</v>
      </c>
      <c r="R51" s="50"/>
      <c r="S51" s="50"/>
      <c r="T51" s="50"/>
      <c r="U51" s="50">
        <v>0</v>
      </c>
      <c r="V51" s="50">
        <v>0</v>
      </c>
      <c r="W51" s="50">
        <v>1350</v>
      </c>
      <c r="X51" s="51">
        <v>0</v>
      </c>
      <c r="Y51" s="39">
        <v>0</v>
      </c>
      <c r="Z51" s="58"/>
      <c r="AA51" s="194">
        <f t="shared" si="15"/>
        <v>6000</v>
      </c>
      <c r="AB51" s="22">
        <f t="shared" si="24"/>
        <v>1350</v>
      </c>
    </row>
    <row r="52" spans="1:28" s="44" customFormat="1" ht="24">
      <c r="A52" s="192" t="s">
        <v>17</v>
      </c>
      <c r="B52" s="60" t="s">
        <v>170</v>
      </c>
      <c r="C52" s="61"/>
      <c r="D52" s="70"/>
      <c r="E52" s="62"/>
      <c r="F52" s="39">
        <f>F53</f>
        <v>60000</v>
      </c>
      <c r="G52" s="39">
        <f t="shared" ref="G52:Z52" si="32">G53</f>
        <v>50000</v>
      </c>
      <c r="H52" s="39">
        <f t="shared" si="32"/>
        <v>0</v>
      </c>
      <c r="I52" s="39">
        <f t="shared" si="32"/>
        <v>44000</v>
      </c>
      <c r="J52" s="39">
        <f t="shared" si="32"/>
        <v>27400</v>
      </c>
      <c r="K52" s="39">
        <f t="shared" si="32"/>
        <v>12500</v>
      </c>
      <c r="L52" s="321">
        <f t="shared" si="32"/>
        <v>4100</v>
      </c>
      <c r="M52" s="321">
        <f t="shared" si="32"/>
        <v>0</v>
      </c>
      <c r="N52" s="39">
        <f t="shared" si="32"/>
        <v>6000</v>
      </c>
      <c r="O52" s="39">
        <f t="shared" si="32"/>
        <v>10100</v>
      </c>
      <c r="P52" s="39">
        <f t="shared" si="32"/>
        <v>4100</v>
      </c>
      <c r="Q52" s="39">
        <f t="shared" si="32"/>
        <v>4100</v>
      </c>
      <c r="R52" s="39"/>
      <c r="S52" s="39">
        <f t="shared" si="32"/>
        <v>0</v>
      </c>
      <c r="T52" s="39">
        <f t="shared" si="32"/>
        <v>0</v>
      </c>
      <c r="U52" s="39">
        <f t="shared" si="32"/>
        <v>0</v>
      </c>
      <c r="V52" s="39">
        <f t="shared" si="32"/>
        <v>0</v>
      </c>
      <c r="W52" s="39">
        <f t="shared" si="32"/>
        <v>4100</v>
      </c>
      <c r="X52" s="39">
        <f t="shared" si="32"/>
        <v>0</v>
      </c>
      <c r="Y52" s="39">
        <f t="shared" si="32"/>
        <v>0</v>
      </c>
      <c r="Z52" s="39">
        <f t="shared" si="32"/>
        <v>0</v>
      </c>
      <c r="AA52" s="194">
        <f t="shared" si="15"/>
        <v>0</v>
      </c>
      <c r="AB52" s="22">
        <f t="shared" si="24"/>
        <v>4100</v>
      </c>
    </row>
    <row r="53" spans="1:28" s="21" customFormat="1" ht="33.75">
      <c r="A53" s="25">
        <v>2</v>
      </c>
      <c r="B53" s="46" t="s">
        <v>171</v>
      </c>
      <c r="C53" s="47" t="s">
        <v>59</v>
      </c>
      <c r="D53" s="47" t="s">
        <v>60</v>
      </c>
      <c r="E53" s="48" t="s">
        <v>172</v>
      </c>
      <c r="F53" s="49">
        <v>60000</v>
      </c>
      <c r="G53" s="49">
        <v>50000</v>
      </c>
      <c r="H53" s="49"/>
      <c r="I53" s="59">
        <v>44000</v>
      </c>
      <c r="J53" s="59">
        <v>27400</v>
      </c>
      <c r="K53" s="59">
        <v>12500</v>
      </c>
      <c r="L53" s="322">
        <f>I53-J53-K53</f>
        <v>4100</v>
      </c>
      <c r="M53" s="50"/>
      <c r="N53" s="50">
        <f>G53-H53-I53</f>
        <v>6000</v>
      </c>
      <c r="O53" s="50">
        <f>L53+N53</f>
        <v>10100</v>
      </c>
      <c r="P53" s="50">
        <v>4100</v>
      </c>
      <c r="Q53" s="50">
        <v>4100</v>
      </c>
      <c r="R53" s="50"/>
      <c r="S53" s="50"/>
      <c r="T53" s="50"/>
      <c r="U53" s="50">
        <v>0</v>
      </c>
      <c r="V53" s="50">
        <v>0</v>
      </c>
      <c r="W53" s="50">
        <v>4100</v>
      </c>
      <c r="X53" s="51">
        <v>0</v>
      </c>
      <c r="Y53" s="39">
        <v>0</v>
      </c>
      <c r="Z53" s="58"/>
      <c r="AA53" s="194">
        <f t="shared" si="15"/>
        <v>0</v>
      </c>
      <c r="AB53" s="22">
        <f t="shared" si="24"/>
        <v>4100</v>
      </c>
    </row>
    <row r="54" spans="1:28" s="66" customFormat="1" ht="24">
      <c r="A54" s="65" t="s">
        <v>173</v>
      </c>
      <c r="B54" s="55" t="s">
        <v>174</v>
      </c>
      <c r="C54" s="56"/>
      <c r="D54" s="47"/>
      <c r="E54" s="57"/>
      <c r="F54" s="37">
        <f>F55</f>
        <v>71648</v>
      </c>
      <c r="G54" s="37">
        <f t="shared" ref="G54:X56" si="33">G55</f>
        <v>71648</v>
      </c>
      <c r="H54" s="37">
        <f t="shared" si="33"/>
        <v>0</v>
      </c>
      <c r="I54" s="37">
        <f t="shared" si="33"/>
        <v>64483</v>
      </c>
      <c r="J54" s="37">
        <f t="shared" si="33"/>
        <v>39200</v>
      </c>
      <c r="K54" s="37">
        <f t="shared" si="33"/>
        <v>17000</v>
      </c>
      <c r="L54" s="320">
        <f t="shared" si="33"/>
        <v>8283</v>
      </c>
      <c r="M54" s="320">
        <f t="shared" si="33"/>
        <v>5650</v>
      </c>
      <c r="N54" s="37">
        <f t="shared" si="33"/>
        <v>7165</v>
      </c>
      <c r="O54" s="37">
        <f t="shared" si="33"/>
        <v>15448</v>
      </c>
      <c r="P54" s="37">
        <f t="shared" si="33"/>
        <v>15448</v>
      </c>
      <c r="Q54" s="37">
        <f t="shared" si="33"/>
        <v>15448</v>
      </c>
      <c r="R54" s="37"/>
      <c r="S54" s="37">
        <f t="shared" si="33"/>
        <v>0</v>
      </c>
      <c r="T54" s="37">
        <f t="shared" si="33"/>
        <v>0</v>
      </c>
      <c r="U54" s="37">
        <f t="shared" si="33"/>
        <v>0</v>
      </c>
      <c r="V54" s="37">
        <f t="shared" si="33"/>
        <v>0</v>
      </c>
      <c r="W54" s="37">
        <f t="shared" si="33"/>
        <v>15448</v>
      </c>
      <c r="X54" s="37">
        <f t="shared" si="33"/>
        <v>0</v>
      </c>
      <c r="Y54" s="37">
        <f t="shared" ref="Y54:Z56" si="34">Y55</f>
        <v>0</v>
      </c>
      <c r="Z54" s="37">
        <f t="shared" si="34"/>
        <v>0</v>
      </c>
      <c r="AA54" s="22">
        <f t="shared" si="15"/>
        <v>0</v>
      </c>
      <c r="AB54" s="22">
        <f t="shared" si="24"/>
        <v>15448</v>
      </c>
    </row>
    <row r="55" spans="1:28" s="67" customFormat="1" ht="12">
      <c r="A55" s="40"/>
      <c r="B55" s="60" t="s">
        <v>178</v>
      </c>
      <c r="C55" s="61"/>
      <c r="D55" s="70"/>
      <c r="E55" s="62"/>
      <c r="F55" s="39">
        <f>F56</f>
        <v>71648</v>
      </c>
      <c r="G55" s="39">
        <f t="shared" si="33"/>
        <v>71648</v>
      </c>
      <c r="H55" s="39">
        <f t="shared" si="33"/>
        <v>0</v>
      </c>
      <c r="I55" s="39">
        <f t="shared" si="33"/>
        <v>64483</v>
      </c>
      <c r="J55" s="39">
        <f t="shared" si="33"/>
        <v>39200</v>
      </c>
      <c r="K55" s="39">
        <f t="shared" si="33"/>
        <v>17000</v>
      </c>
      <c r="L55" s="321">
        <f t="shared" si="33"/>
        <v>8283</v>
      </c>
      <c r="M55" s="321">
        <f t="shared" si="33"/>
        <v>5650</v>
      </c>
      <c r="N55" s="39">
        <f t="shared" si="33"/>
        <v>7165</v>
      </c>
      <c r="O55" s="39">
        <f t="shared" si="33"/>
        <v>15448</v>
      </c>
      <c r="P55" s="39">
        <f t="shared" si="33"/>
        <v>15448</v>
      </c>
      <c r="Q55" s="39">
        <f t="shared" si="33"/>
        <v>15448</v>
      </c>
      <c r="R55" s="39"/>
      <c r="S55" s="39">
        <f t="shared" si="33"/>
        <v>0</v>
      </c>
      <c r="T55" s="39">
        <f t="shared" si="33"/>
        <v>0</v>
      </c>
      <c r="U55" s="39">
        <f t="shared" si="33"/>
        <v>0</v>
      </c>
      <c r="V55" s="39">
        <f t="shared" si="33"/>
        <v>0</v>
      </c>
      <c r="W55" s="39">
        <f t="shared" si="33"/>
        <v>15448</v>
      </c>
      <c r="X55" s="39">
        <f t="shared" si="33"/>
        <v>0</v>
      </c>
      <c r="Y55" s="39">
        <f t="shared" si="34"/>
        <v>0</v>
      </c>
      <c r="Z55" s="39">
        <f t="shared" si="34"/>
        <v>0</v>
      </c>
      <c r="AA55" s="22">
        <f t="shared" si="15"/>
        <v>0</v>
      </c>
      <c r="AB55" s="22">
        <f t="shared" si="24"/>
        <v>15448</v>
      </c>
    </row>
    <row r="56" spans="1:28" s="67" customFormat="1" ht="12">
      <c r="A56" s="40"/>
      <c r="B56" s="60" t="s">
        <v>175</v>
      </c>
      <c r="C56" s="61"/>
      <c r="D56" s="70"/>
      <c r="E56" s="62"/>
      <c r="F56" s="39">
        <f>F57</f>
        <v>71648</v>
      </c>
      <c r="G56" s="39">
        <f t="shared" si="33"/>
        <v>71648</v>
      </c>
      <c r="H56" s="39">
        <f t="shared" si="33"/>
        <v>0</v>
      </c>
      <c r="I56" s="39">
        <f t="shared" si="33"/>
        <v>64483</v>
      </c>
      <c r="J56" s="39">
        <f t="shared" si="33"/>
        <v>39200</v>
      </c>
      <c r="K56" s="39">
        <f t="shared" si="33"/>
        <v>17000</v>
      </c>
      <c r="L56" s="321">
        <f t="shared" si="33"/>
        <v>8283</v>
      </c>
      <c r="M56" s="321">
        <f t="shared" si="33"/>
        <v>5650</v>
      </c>
      <c r="N56" s="39">
        <f t="shared" si="33"/>
        <v>7165</v>
      </c>
      <c r="O56" s="39">
        <f t="shared" si="33"/>
        <v>15448</v>
      </c>
      <c r="P56" s="39">
        <f t="shared" si="33"/>
        <v>15448</v>
      </c>
      <c r="Q56" s="39">
        <f t="shared" si="33"/>
        <v>15448</v>
      </c>
      <c r="R56" s="39"/>
      <c r="S56" s="39">
        <f t="shared" si="33"/>
        <v>0</v>
      </c>
      <c r="T56" s="39">
        <f t="shared" si="33"/>
        <v>0</v>
      </c>
      <c r="U56" s="39">
        <f t="shared" si="33"/>
        <v>0</v>
      </c>
      <c r="V56" s="39">
        <f t="shared" si="33"/>
        <v>0</v>
      </c>
      <c r="W56" s="39">
        <f t="shared" si="33"/>
        <v>15448</v>
      </c>
      <c r="X56" s="39">
        <f t="shared" si="33"/>
        <v>0</v>
      </c>
      <c r="Y56" s="39">
        <f t="shared" si="34"/>
        <v>0</v>
      </c>
      <c r="Z56" s="39">
        <f t="shared" si="34"/>
        <v>0</v>
      </c>
      <c r="AA56" s="22">
        <f t="shared" si="15"/>
        <v>0</v>
      </c>
      <c r="AB56" s="22">
        <f t="shared" si="24"/>
        <v>15448</v>
      </c>
    </row>
    <row r="57" spans="1:28" s="21" customFormat="1" ht="36">
      <c r="A57" s="25" t="s">
        <v>96</v>
      </c>
      <c r="B57" s="46" t="s">
        <v>508</v>
      </c>
      <c r="C57" s="47" t="s">
        <v>59</v>
      </c>
      <c r="D57" s="47" t="s">
        <v>60</v>
      </c>
      <c r="E57" s="48" t="s">
        <v>176</v>
      </c>
      <c r="F57" s="49">
        <v>71648</v>
      </c>
      <c r="G57" s="49">
        <v>71648</v>
      </c>
      <c r="H57" s="49">
        <v>0</v>
      </c>
      <c r="I57" s="59">
        <v>64483</v>
      </c>
      <c r="J57" s="59">
        <v>39200</v>
      </c>
      <c r="K57" s="59">
        <v>17000</v>
      </c>
      <c r="L57" s="322">
        <f>I57-J57-K57</f>
        <v>8283</v>
      </c>
      <c r="M57" s="50">
        <v>5650</v>
      </c>
      <c r="N57" s="50">
        <f>G57-H57-I57</f>
        <v>7165</v>
      </c>
      <c r="O57" s="50">
        <f>L57+N57</f>
        <v>15448</v>
      </c>
      <c r="P57" s="50">
        <f>N57+L57</f>
        <v>15448</v>
      </c>
      <c r="Q57" s="50">
        <f>P57</f>
        <v>15448</v>
      </c>
      <c r="R57" s="50"/>
      <c r="S57" s="50"/>
      <c r="T57" s="50"/>
      <c r="U57" s="50">
        <v>0</v>
      </c>
      <c r="V57" s="50">
        <v>0</v>
      </c>
      <c r="W57" s="50">
        <v>15448</v>
      </c>
      <c r="X57" s="51">
        <v>0</v>
      </c>
      <c r="Y57" s="39">
        <v>0</v>
      </c>
      <c r="Z57" s="58"/>
      <c r="AA57" s="194">
        <f t="shared" si="15"/>
        <v>0</v>
      </c>
      <c r="AB57" s="22">
        <f t="shared" si="24"/>
        <v>15448</v>
      </c>
    </row>
    <row r="58" spans="1:28" s="66" customFormat="1">
      <c r="A58" s="65" t="s">
        <v>177</v>
      </c>
      <c r="B58" s="55" t="s">
        <v>62</v>
      </c>
      <c r="C58" s="56"/>
      <c r="D58" s="47"/>
      <c r="E58" s="39">
        <v>0</v>
      </c>
      <c r="F58" s="39">
        <f>F59</f>
        <v>115000</v>
      </c>
      <c r="G58" s="39">
        <f t="shared" ref="G58:Y59" si="35">G59</f>
        <v>115000</v>
      </c>
      <c r="H58" s="39">
        <f t="shared" si="35"/>
        <v>0</v>
      </c>
      <c r="I58" s="39">
        <f t="shared" si="35"/>
        <v>103500</v>
      </c>
      <c r="J58" s="39">
        <f t="shared" si="35"/>
        <v>77400</v>
      </c>
      <c r="K58" s="39">
        <f t="shared" si="35"/>
        <v>22000</v>
      </c>
      <c r="L58" s="321">
        <f t="shared" si="35"/>
        <v>4100</v>
      </c>
      <c r="M58" s="321">
        <f t="shared" si="35"/>
        <v>3000</v>
      </c>
      <c r="N58" s="39">
        <f t="shared" si="35"/>
        <v>11500</v>
      </c>
      <c r="O58" s="39">
        <f t="shared" si="35"/>
        <v>15600</v>
      </c>
      <c r="P58" s="39">
        <f t="shared" si="35"/>
        <v>15600</v>
      </c>
      <c r="Q58" s="39">
        <f t="shared" si="35"/>
        <v>15600</v>
      </c>
      <c r="R58" s="39"/>
      <c r="S58" s="39"/>
      <c r="T58" s="39">
        <f t="shared" si="35"/>
        <v>11500</v>
      </c>
      <c r="U58" s="39">
        <f t="shared" si="35"/>
        <v>0</v>
      </c>
      <c r="V58" s="39">
        <f t="shared" si="35"/>
        <v>0</v>
      </c>
      <c r="W58" s="39">
        <f t="shared" si="35"/>
        <v>15600</v>
      </c>
      <c r="X58" s="39">
        <f t="shared" si="35"/>
        <v>0</v>
      </c>
      <c r="Y58" s="39">
        <f t="shared" si="35"/>
        <v>0</v>
      </c>
      <c r="Z58" s="58"/>
      <c r="AA58" s="22">
        <f t="shared" si="15"/>
        <v>0</v>
      </c>
      <c r="AB58" s="22">
        <f t="shared" si="24"/>
        <v>15600</v>
      </c>
    </row>
    <row r="59" spans="1:28" s="67" customFormat="1">
      <c r="A59" s="40"/>
      <c r="B59" s="60" t="s">
        <v>178</v>
      </c>
      <c r="C59" s="61"/>
      <c r="D59" s="70"/>
      <c r="E59" s="62"/>
      <c r="F59" s="39">
        <f>F60</f>
        <v>115000</v>
      </c>
      <c r="G59" s="39">
        <f t="shared" si="35"/>
        <v>115000</v>
      </c>
      <c r="H59" s="39">
        <f t="shared" si="35"/>
        <v>0</v>
      </c>
      <c r="I59" s="39">
        <f t="shared" si="35"/>
        <v>103500</v>
      </c>
      <c r="J59" s="39">
        <f t="shared" si="35"/>
        <v>77400</v>
      </c>
      <c r="K59" s="39">
        <f t="shared" si="35"/>
        <v>22000</v>
      </c>
      <c r="L59" s="321">
        <f t="shared" si="35"/>
        <v>4100</v>
      </c>
      <c r="M59" s="321">
        <f t="shared" si="35"/>
        <v>3000</v>
      </c>
      <c r="N59" s="39">
        <f t="shared" si="35"/>
        <v>11500</v>
      </c>
      <c r="O59" s="39">
        <f t="shared" si="35"/>
        <v>15600</v>
      </c>
      <c r="P59" s="39">
        <f t="shared" si="35"/>
        <v>15600</v>
      </c>
      <c r="Q59" s="39">
        <f t="shared" si="35"/>
        <v>15600</v>
      </c>
      <c r="R59" s="39"/>
      <c r="S59" s="39"/>
      <c r="T59" s="39">
        <f t="shared" si="35"/>
        <v>11500</v>
      </c>
      <c r="U59" s="39">
        <f t="shared" si="35"/>
        <v>0</v>
      </c>
      <c r="V59" s="39">
        <f t="shared" si="35"/>
        <v>0</v>
      </c>
      <c r="W59" s="39">
        <f t="shared" si="35"/>
        <v>15600</v>
      </c>
      <c r="X59" s="39">
        <f t="shared" si="35"/>
        <v>0</v>
      </c>
      <c r="Y59" s="39">
        <f t="shared" si="35"/>
        <v>0</v>
      </c>
      <c r="Z59" s="58"/>
      <c r="AA59" s="22">
        <f t="shared" si="15"/>
        <v>0</v>
      </c>
      <c r="AB59" s="22">
        <f t="shared" si="24"/>
        <v>15600</v>
      </c>
    </row>
    <row r="60" spans="1:28" s="21" customFormat="1" ht="33.75">
      <c r="A60" s="25" t="s">
        <v>96</v>
      </c>
      <c r="B60" s="46" t="s">
        <v>179</v>
      </c>
      <c r="C60" s="47" t="s">
        <v>63</v>
      </c>
      <c r="D60" s="47" t="s">
        <v>60</v>
      </c>
      <c r="E60" s="48" t="s">
        <v>64</v>
      </c>
      <c r="F60" s="49">
        <v>115000</v>
      </c>
      <c r="G60" s="49">
        <v>115000</v>
      </c>
      <c r="H60" s="49">
        <v>0</v>
      </c>
      <c r="I60" s="59">
        <v>103500</v>
      </c>
      <c r="J60" s="59">
        <v>77400</v>
      </c>
      <c r="K60" s="59">
        <v>22000</v>
      </c>
      <c r="L60" s="322">
        <f>I60-J60-K60</f>
        <v>4100</v>
      </c>
      <c r="M60" s="50">
        <v>3000</v>
      </c>
      <c r="N60" s="50">
        <f>G60-H60-I60</f>
        <v>11500</v>
      </c>
      <c r="O60" s="50">
        <f t="shared" ref="O60" si="36">L60+N60</f>
        <v>15600</v>
      </c>
      <c r="P60" s="50">
        <v>15600</v>
      </c>
      <c r="Q60" s="50">
        <v>15600</v>
      </c>
      <c r="R60" s="50"/>
      <c r="S60" s="50"/>
      <c r="T60" s="50">
        <v>11500</v>
      </c>
      <c r="U60" s="50">
        <v>0</v>
      </c>
      <c r="V60" s="50">
        <v>0</v>
      </c>
      <c r="W60" s="50">
        <v>15600</v>
      </c>
      <c r="X60" s="51">
        <v>0</v>
      </c>
      <c r="Y60" s="39">
        <v>0</v>
      </c>
      <c r="Z60" s="58"/>
      <c r="AA60" s="194">
        <f t="shared" si="15"/>
        <v>0</v>
      </c>
      <c r="AB60" s="22">
        <f t="shared" si="24"/>
        <v>15600</v>
      </c>
    </row>
    <row r="61" spans="1:28" s="66" customFormat="1" ht="24">
      <c r="A61" s="65" t="s">
        <v>180</v>
      </c>
      <c r="B61" s="55" t="s">
        <v>181</v>
      </c>
      <c r="C61" s="56"/>
      <c r="D61" s="47"/>
      <c r="E61" s="57"/>
      <c r="F61" s="37">
        <f>F62</f>
        <v>48998.472000000002</v>
      </c>
      <c r="G61" s="37">
        <f t="shared" ref="G61:X62" si="37">G62</f>
        <v>48998.472000000002</v>
      </c>
      <c r="H61" s="37">
        <f t="shared" si="37"/>
        <v>0</v>
      </c>
      <c r="I61" s="37">
        <f t="shared" si="37"/>
        <v>44099</v>
      </c>
      <c r="J61" s="37">
        <f t="shared" si="37"/>
        <v>26100</v>
      </c>
      <c r="K61" s="37">
        <f t="shared" si="37"/>
        <v>13300</v>
      </c>
      <c r="L61" s="320">
        <f t="shared" si="37"/>
        <v>4699</v>
      </c>
      <c r="M61" s="320">
        <f t="shared" si="37"/>
        <v>0</v>
      </c>
      <c r="N61" s="37">
        <f t="shared" si="37"/>
        <v>4899.4720000000016</v>
      </c>
      <c r="O61" s="37">
        <f t="shared" si="37"/>
        <v>9598.4720000000016</v>
      </c>
      <c r="P61" s="37">
        <f t="shared" si="37"/>
        <v>9598</v>
      </c>
      <c r="Q61" s="37">
        <f t="shared" si="37"/>
        <v>9598</v>
      </c>
      <c r="R61" s="37"/>
      <c r="S61" s="37"/>
      <c r="T61" s="37">
        <f t="shared" si="37"/>
        <v>4899</v>
      </c>
      <c r="U61" s="37">
        <f t="shared" si="37"/>
        <v>0</v>
      </c>
      <c r="V61" s="37">
        <f t="shared" si="37"/>
        <v>0</v>
      </c>
      <c r="W61" s="37">
        <f t="shared" si="37"/>
        <v>9598</v>
      </c>
      <c r="X61" s="37">
        <f t="shared" si="37"/>
        <v>0</v>
      </c>
      <c r="Y61" s="37">
        <f t="shared" ref="Y61:Z62" si="38">Y62</f>
        <v>0</v>
      </c>
      <c r="Z61" s="37">
        <f t="shared" si="38"/>
        <v>0</v>
      </c>
      <c r="AA61" s="22">
        <f t="shared" si="15"/>
        <v>0</v>
      </c>
      <c r="AB61" s="22">
        <f t="shared" si="24"/>
        <v>9598</v>
      </c>
    </row>
    <row r="62" spans="1:28" s="67" customFormat="1" ht="12">
      <c r="A62" s="40"/>
      <c r="B62" s="60" t="s">
        <v>178</v>
      </c>
      <c r="C62" s="61"/>
      <c r="D62" s="70"/>
      <c r="E62" s="62"/>
      <c r="F62" s="39">
        <f>F63</f>
        <v>48998.472000000002</v>
      </c>
      <c r="G62" s="39">
        <f t="shared" si="37"/>
        <v>48998.472000000002</v>
      </c>
      <c r="H62" s="39">
        <f t="shared" si="37"/>
        <v>0</v>
      </c>
      <c r="I62" s="39">
        <f t="shared" si="37"/>
        <v>44099</v>
      </c>
      <c r="J62" s="39">
        <f t="shared" si="37"/>
        <v>26100</v>
      </c>
      <c r="K62" s="39">
        <f t="shared" si="37"/>
        <v>13300</v>
      </c>
      <c r="L62" s="321">
        <f t="shared" si="37"/>
        <v>4699</v>
      </c>
      <c r="M62" s="321">
        <f t="shared" si="37"/>
        <v>0</v>
      </c>
      <c r="N62" s="39">
        <f t="shared" si="37"/>
        <v>4899.4720000000016</v>
      </c>
      <c r="O62" s="39">
        <f t="shared" si="37"/>
        <v>9598.4720000000016</v>
      </c>
      <c r="P62" s="39">
        <f t="shared" si="37"/>
        <v>9598</v>
      </c>
      <c r="Q62" s="39">
        <f t="shared" si="37"/>
        <v>9598</v>
      </c>
      <c r="R62" s="39"/>
      <c r="S62" s="39"/>
      <c r="T62" s="39">
        <f t="shared" si="37"/>
        <v>4899</v>
      </c>
      <c r="U62" s="39">
        <f t="shared" si="37"/>
        <v>0</v>
      </c>
      <c r="V62" s="39">
        <f t="shared" si="37"/>
        <v>0</v>
      </c>
      <c r="W62" s="39">
        <f t="shared" si="37"/>
        <v>9598</v>
      </c>
      <c r="X62" s="39">
        <f t="shared" si="37"/>
        <v>0</v>
      </c>
      <c r="Y62" s="39">
        <f t="shared" si="38"/>
        <v>0</v>
      </c>
      <c r="Z62" s="39">
        <f t="shared" si="38"/>
        <v>0</v>
      </c>
      <c r="AA62" s="22">
        <f t="shared" si="15"/>
        <v>0</v>
      </c>
      <c r="AB62" s="22">
        <f t="shared" si="24"/>
        <v>9598</v>
      </c>
    </row>
    <row r="63" spans="1:28" s="21" customFormat="1" ht="33.75">
      <c r="A63" s="25" t="s">
        <v>96</v>
      </c>
      <c r="B63" s="46" t="s">
        <v>182</v>
      </c>
      <c r="C63" s="47" t="s">
        <v>59</v>
      </c>
      <c r="D63" s="47" t="s">
        <v>60</v>
      </c>
      <c r="E63" s="48" t="s">
        <v>183</v>
      </c>
      <c r="F63" s="49">
        <v>48998.472000000002</v>
      </c>
      <c r="G63" s="49">
        <v>48998.472000000002</v>
      </c>
      <c r="H63" s="49">
        <v>0</v>
      </c>
      <c r="I63" s="59">
        <v>44099</v>
      </c>
      <c r="J63" s="59">
        <v>26100</v>
      </c>
      <c r="K63" s="59">
        <v>13300</v>
      </c>
      <c r="L63" s="322">
        <f>I63-J63-K63</f>
        <v>4699</v>
      </c>
      <c r="M63" s="50"/>
      <c r="N63" s="50">
        <f>G63-H63-I63</f>
        <v>4899.4720000000016</v>
      </c>
      <c r="O63" s="50">
        <f t="shared" ref="O63" si="39">L63+N63</f>
        <v>9598.4720000000016</v>
      </c>
      <c r="P63" s="50">
        <v>9598</v>
      </c>
      <c r="Q63" s="50">
        <v>9598</v>
      </c>
      <c r="R63" s="50"/>
      <c r="S63" s="50"/>
      <c r="T63" s="50">
        <v>4899</v>
      </c>
      <c r="U63" s="50">
        <v>0</v>
      </c>
      <c r="V63" s="50">
        <v>0</v>
      </c>
      <c r="W63" s="50">
        <v>9598</v>
      </c>
      <c r="X63" s="51">
        <v>0</v>
      </c>
      <c r="Y63" s="39">
        <v>0</v>
      </c>
      <c r="Z63" s="58"/>
      <c r="AA63" s="194">
        <f t="shared" si="15"/>
        <v>0</v>
      </c>
      <c r="AB63" s="22">
        <f t="shared" si="24"/>
        <v>9598</v>
      </c>
    </row>
    <row r="64" spans="1:28" s="66" customFormat="1" ht="12">
      <c r="A64" s="34" t="s">
        <v>184</v>
      </c>
      <c r="B64" s="68" t="s">
        <v>185</v>
      </c>
      <c r="C64" s="56"/>
      <c r="D64" s="47"/>
      <c r="E64" s="57"/>
      <c r="F64" s="37">
        <f>F65</f>
        <v>45000</v>
      </c>
      <c r="G64" s="37">
        <f t="shared" ref="G64:X66" si="40">G65</f>
        <v>45000</v>
      </c>
      <c r="H64" s="37">
        <f t="shared" si="40"/>
        <v>0</v>
      </c>
      <c r="I64" s="37">
        <f t="shared" si="40"/>
        <v>40500</v>
      </c>
      <c r="J64" s="37">
        <f t="shared" si="40"/>
        <v>30200</v>
      </c>
      <c r="K64" s="37">
        <f t="shared" si="40"/>
        <v>7000</v>
      </c>
      <c r="L64" s="320">
        <f t="shared" si="40"/>
        <v>3300</v>
      </c>
      <c r="M64" s="320">
        <f t="shared" si="40"/>
        <v>0</v>
      </c>
      <c r="N64" s="37">
        <f t="shared" si="40"/>
        <v>4500</v>
      </c>
      <c r="O64" s="37">
        <f t="shared" si="40"/>
        <v>7800</v>
      </c>
      <c r="P64" s="37">
        <f t="shared" si="40"/>
        <v>7800</v>
      </c>
      <c r="Q64" s="37">
        <f t="shared" si="40"/>
        <v>7800</v>
      </c>
      <c r="R64" s="37"/>
      <c r="S64" s="37">
        <f t="shared" si="40"/>
        <v>0</v>
      </c>
      <c r="T64" s="37">
        <f t="shared" si="40"/>
        <v>4500</v>
      </c>
      <c r="U64" s="37">
        <f t="shared" si="40"/>
        <v>0</v>
      </c>
      <c r="V64" s="37">
        <f t="shared" si="40"/>
        <v>0</v>
      </c>
      <c r="W64" s="37">
        <f t="shared" si="40"/>
        <v>7800</v>
      </c>
      <c r="X64" s="37">
        <f t="shared" si="40"/>
        <v>0</v>
      </c>
      <c r="Y64" s="37">
        <f t="shared" ref="Y64:Z66" si="41">Y65</f>
        <v>0</v>
      </c>
      <c r="Z64" s="37">
        <f t="shared" si="41"/>
        <v>0</v>
      </c>
      <c r="AA64" s="22">
        <f t="shared" si="15"/>
        <v>0</v>
      </c>
      <c r="AB64" s="22">
        <f t="shared" si="24"/>
        <v>7800</v>
      </c>
    </row>
    <row r="65" spans="1:31" s="72" customFormat="1" ht="12">
      <c r="A65" s="69"/>
      <c r="B65" s="60" t="s">
        <v>178</v>
      </c>
      <c r="C65" s="70"/>
      <c r="D65" s="70"/>
      <c r="E65" s="71"/>
      <c r="F65" s="53">
        <f>F66</f>
        <v>45000</v>
      </c>
      <c r="G65" s="53">
        <f t="shared" si="40"/>
        <v>45000</v>
      </c>
      <c r="H65" s="53">
        <f t="shared" si="40"/>
        <v>0</v>
      </c>
      <c r="I65" s="53">
        <f t="shared" si="40"/>
        <v>40500</v>
      </c>
      <c r="J65" s="53">
        <f t="shared" si="40"/>
        <v>30200</v>
      </c>
      <c r="K65" s="53">
        <f t="shared" si="40"/>
        <v>7000</v>
      </c>
      <c r="L65" s="323">
        <f t="shared" si="40"/>
        <v>3300</v>
      </c>
      <c r="M65" s="323">
        <f t="shared" si="40"/>
        <v>0</v>
      </c>
      <c r="N65" s="53">
        <f t="shared" si="40"/>
        <v>4500</v>
      </c>
      <c r="O65" s="53">
        <f t="shared" si="40"/>
        <v>7800</v>
      </c>
      <c r="P65" s="53">
        <f t="shared" si="40"/>
        <v>7800</v>
      </c>
      <c r="Q65" s="53">
        <f t="shared" si="40"/>
        <v>7800</v>
      </c>
      <c r="R65" s="53"/>
      <c r="S65" s="53">
        <f t="shared" si="40"/>
        <v>0</v>
      </c>
      <c r="T65" s="53">
        <f t="shared" si="40"/>
        <v>4500</v>
      </c>
      <c r="U65" s="53">
        <f t="shared" si="40"/>
        <v>0</v>
      </c>
      <c r="V65" s="53">
        <f t="shared" si="40"/>
        <v>0</v>
      </c>
      <c r="W65" s="53">
        <f t="shared" si="40"/>
        <v>7800</v>
      </c>
      <c r="X65" s="53">
        <f t="shared" si="40"/>
        <v>0</v>
      </c>
      <c r="Y65" s="53">
        <f t="shared" si="41"/>
        <v>0</v>
      </c>
      <c r="Z65" s="53">
        <f t="shared" si="41"/>
        <v>0</v>
      </c>
      <c r="AA65" s="22">
        <f t="shared" si="15"/>
        <v>0</v>
      </c>
      <c r="AB65" s="22">
        <f t="shared" si="24"/>
        <v>7800</v>
      </c>
    </row>
    <row r="66" spans="1:31" s="66" customFormat="1" ht="18.75" customHeight="1">
      <c r="A66" s="34"/>
      <c r="B66" s="60" t="s">
        <v>175</v>
      </c>
      <c r="C66" s="56"/>
      <c r="D66" s="47"/>
      <c r="E66" s="57"/>
      <c r="F66" s="37">
        <f>F67</f>
        <v>45000</v>
      </c>
      <c r="G66" s="37">
        <f t="shared" si="40"/>
        <v>45000</v>
      </c>
      <c r="H66" s="37">
        <f t="shared" si="40"/>
        <v>0</v>
      </c>
      <c r="I66" s="37">
        <f t="shared" si="40"/>
        <v>40500</v>
      </c>
      <c r="J66" s="37">
        <f t="shared" si="40"/>
        <v>30200</v>
      </c>
      <c r="K66" s="37">
        <f t="shared" si="40"/>
        <v>7000</v>
      </c>
      <c r="L66" s="320">
        <f t="shared" si="40"/>
        <v>3300</v>
      </c>
      <c r="M66" s="320">
        <f t="shared" si="40"/>
        <v>0</v>
      </c>
      <c r="N66" s="37">
        <f t="shared" si="40"/>
        <v>4500</v>
      </c>
      <c r="O66" s="37">
        <f t="shared" si="40"/>
        <v>7800</v>
      </c>
      <c r="P66" s="37">
        <f t="shared" si="40"/>
        <v>7800</v>
      </c>
      <c r="Q66" s="37">
        <f t="shared" si="40"/>
        <v>7800</v>
      </c>
      <c r="R66" s="37"/>
      <c r="S66" s="37">
        <f t="shared" si="40"/>
        <v>0</v>
      </c>
      <c r="T66" s="37">
        <f t="shared" si="40"/>
        <v>4500</v>
      </c>
      <c r="U66" s="37">
        <f t="shared" si="40"/>
        <v>0</v>
      </c>
      <c r="V66" s="37">
        <f t="shared" si="40"/>
        <v>0</v>
      </c>
      <c r="W66" s="37">
        <f t="shared" si="40"/>
        <v>7800</v>
      </c>
      <c r="X66" s="37">
        <f t="shared" si="40"/>
        <v>0</v>
      </c>
      <c r="Y66" s="37">
        <f t="shared" si="41"/>
        <v>0</v>
      </c>
      <c r="Z66" s="37">
        <f t="shared" si="41"/>
        <v>0</v>
      </c>
      <c r="AA66" s="22">
        <f t="shared" si="15"/>
        <v>0</v>
      </c>
      <c r="AB66" s="22">
        <f t="shared" si="10"/>
        <v>0</v>
      </c>
    </row>
    <row r="67" spans="1:31" s="21" customFormat="1" ht="34.5" customHeight="1">
      <c r="A67" s="25" t="s">
        <v>96</v>
      </c>
      <c r="B67" s="46" t="s">
        <v>186</v>
      </c>
      <c r="C67" s="47" t="s">
        <v>59</v>
      </c>
      <c r="D67" s="47" t="s">
        <v>60</v>
      </c>
      <c r="E67" s="48" t="s">
        <v>187</v>
      </c>
      <c r="F67" s="49">
        <v>45000</v>
      </c>
      <c r="G67" s="49">
        <v>45000</v>
      </c>
      <c r="H67" s="49">
        <v>0</v>
      </c>
      <c r="I67" s="59">
        <v>40500</v>
      </c>
      <c r="J67" s="59">
        <v>30200</v>
      </c>
      <c r="K67" s="59">
        <v>7000</v>
      </c>
      <c r="L67" s="322">
        <f>I67-J67-K67</f>
        <v>3300</v>
      </c>
      <c r="M67" s="50"/>
      <c r="N67" s="50">
        <f>G67-H67-I67</f>
        <v>4500</v>
      </c>
      <c r="O67" s="50">
        <f t="shared" ref="O67" si="42">L67+N67</f>
        <v>7800</v>
      </c>
      <c r="P67" s="50">
        <f>O67</f>
        <v>7800</v>
      </c>
      <c r="Q67" s="50">
        <f>P67</f>
        <v>7800</v>
      </c>
      <c r="R67" s="50"/>
      <c r="S67" s="50"/>
      <c r="T67" s="50">
        <v>4500</v>
      </c>
      <c r="U67" s="50">
        <v>0</v>
      </c>
      <c r="V67" s="50">
        <v>0</v>
      </c>
      <c r="W67" s="50">
        <v>7800</v>
      </c>
      <c r="X67" s="51">
        <v>0</v>
      </c>
      <c r="Y67" s="39">
        <v>0</v>
      </c>
      <c r="Z67" s="58"/>
      <c r="AA67" s="194">
        <f t="shared" si="15"/>
        <v>0</v>
      </c>
      <c r="AB67" s="22">
        <f t="shared" si="10"/>
        <v>0</v>
      </c>
    </row>
    <row r="68" spans="1:31" s="66" customFormat="1" ht="24">
      <c r="A68" s="65" t="s">
        <v>188</v>
      </c>
      <c r="B68" s="55" t="s">
        <v>189</v>
      </c>
      <c r="C68" s="56"/>
      <c r="D68" s="47"/>
      <c r="E68" s="57"/>
      <c r="F68" s="37">
        <f t="shared" ref="F68:Y68" si="43">F69+F72</f>
        <v>160000</v>
      </c>
      <c r="G68" s="37">
        <f t="shared" si="43"/>
        <v>160000</v>
      </c>
      <c r="H68" s="37">
        <f t="shared" si="43"/>
        <v>0</v>
      </c>
      <c r="I68" s="37">
        <f t="shared" si="43"/>
        <v>128049</v>
      </c>
      <c r="J68" s="37">
        <f t="shared" si="43"/>
        <v>78534</v>
      </c>
      <c r="K68" s="37">
        <f t="shared" si="43"/>
        <v>31300</v>
      </c>
      <c r="L68" s="320">
        <f t="shared" si="43"/>
        <v>18215</v>
      </c>
      <c r="M68" s="320">
        <f t="shared" ref="M68" si="44">M69+M72</f>
        <v>10000</v>
      </c>
      <c r="N68" s="37">
        <f t="shared" si="43"/>
        <v>31951</v>
      </c>
      <c r="O68" s="37">
        <f t="shared" si="43"/>
        <v>50166</v>
      </c>
      <c r="P68" s="37">
        <f t="shared" si="43"/>
        <v>42166</v>
      </c>
      <c r="Q68" s="37">
        <f t="shared" si="43"/>
        <v>42166</v>
      </c>
      <c r="R68" s="37"/>
      <c r="S68" s="37">
        <f t="shared" si="43"/>
        <v>0</v>
      </c>
      <c r="T68" s="37">
        <f t="shared" si="43"/>
        <v>0</v>
      </c>
      <c r="U68" s="37">
        <f t="shared" si="43"/>
        <v>0</v>
      </c>
      <c r="V68" s="37">
        <f t="shared" si="43"/>
        <v>0</v>
      </c>
      <c r="W68" s="37">
        <f t="shared" si="43"/>
        <v>42166</v>
      </c>
      <c r="X68" s="37">
        <f t="shared" si="43"/>
        <v>0</v>
      </c>
      <c r="Y68" s="37">
        <f t="shared" si="43"/>
        <v>0</v>
      </c>
      <c r="Z68" s="58"/>
      <c r="AA68" s="22">
        <f t="shared" si="15"/>
        <v>0</v>
      </c>
      <c r="AB68" s="22">
        <f t="shared" si="10"/>
        <v>0</v>
      </c>
    </row>
    <row r="69" spans="1:31" s="66" customFormat="1" ht="18" customHeight="1">
      <c r="A69" s="65"/>
      <c r="B69" s="55" t="s">
        <v>190</v>
      </c>
      <c r="C69" s="56"/>
      <c r="D69" s="47"/>
      <c r="E69" s="57"/>
      <c r="F69" s="37">
        <f>F70</f>
        <v>80000</v>
      </c>
      <c r="G69" s="37">
        <f t="shared" ref="G69:Y69" si="45">G70</f>
        <v>80000</v>
      </c>
      <c r="H69" s="37">
        <f t="shared" si="45"/>
        <v>0</v>
      </c>
      <c r="I69" s="37">
        <f t="shared" si="45"/>
        <v>56049</v>
      </c>
      <c r="J69" s="37">
        <f t="shared" si="45"/>
        <v>32340</v>
      </c>
      <c r="K69" s="37">
        <f t="shared" si="45"/>
        <v>17500</v>
      </c>
      <c r="L69" s="320">
        <f t="shared" si="45"/>
        <v>6209</v>
      </c>
      <c r="M69" s="320">
        <f t="shared" si="45"/>
        <v>0</v>
      </c>
      <c r="N69" s="37">
        <f t="shared" si="45"/>
        <v>23951</v>
      </c>
      <c r="O69" s="37">
        <f t="shared" si="45"/>
        <v>30160</v>
      </c>
      <c r="P69" s="37">
        <f t="shared" si="45"/>
        <v>30160</v>
      </c>
      <c r="Q69" s="37">
        <f t="shared" si="45"/>
        <v>30160</v>
      </c>
      <c r="R69" s="37"/>
      <c r="S69" s="37">
        <f t="shared" si="45"/>
        <v>0</v>
      </c>
      <c r="T69" s="37">
        <f t="shared" si="45"/>
        <v>0</v>
      </c>
      <c r="U69" s="37">
        <f t="shared" si="45"/>
        <v>0</v>
      </c>
      <c r="V69" s="37">
        <f t="shared" si="45"/>
        <v>0</v>
      </c>
      <c r="W69" s="37">
        <f t="shared" si="45"/>
        <v>30160</v>
      </c>
      <c r="X69" s="37">
        <f t="shared" si="45"/>
        <v>0</v>
      </c>
      <c r="Y69" s="37">
        <f t="shared" si="45"/>
        <v>0</v>
      </c>
      <c r="Z69" s="58"/>
      <c r="AA69" s="22">
        <f t="shared" si="15"/>
        <v>0</v>
      </c>
      <c r="AB69" s="22">
        <f t="shared" si="10"/>
        <v>0</v>
      </c>
    </row>
    <row r="70" spans="1:31" s="67" customFormat="1">
      <c r="A70" s="198"/>
      <c r="B70" s="60" t="s">
        <v>178</v>
      </c>
      <c r="C70" s="61"/>
      <c r="D70" s="70"/>
      <c r="E70" s="62"/>
      <c r="F70" s="39">
        <f t="shared" ref="F70:Y70" si="46">SUM(F71:F71)</f>
        <v>80000</v>
      </c>
      <c r="G70" s="39">
        <f t="shared" si="46"/>
        <v>80000</v>
      </c>
      <c r="H70" s="39">
        <f t="shared" si="46"/>
        <v>0</v>
      </c>
      <c r="I70" s="39">
        <f t="shared" si="46"/>
        <v>56049</v>
      </c>
      <c r="J70" s="39">
        <f t="shared" si="46"/>
        <v>32340</v>
      </c>
      <c r="K70" s="39">
        <f t="shared" si="46"/>
        <v>17500</v>
      </c>
      <c r="L70" s="321">
        <f t="shared" si="46"/>
        <v>6209</v>
      </c>
      <c r="M70" s="321">
        <f t="shared" si="46"/>
        <v>0</v>
      </c>
      <c r="N70" s="39">
        <f t="shared" si="46"/>
        <v>23951</v>
      </c>
      <c r="O70" s="39">
        <f t="shared" si="46"/>
        <v>30160</v>
      </c>
      <c r="P70" s="39">
        <f t="shared" si="46"/>
        <v>30160</v>
      </c>
      <c r="Q70" s="39">
        <f t="shared" si="46"/>
        <v>30160</v>
      </c>
      <c r="R70" s="39"/>
      <c r="S70" s="39">
        <f t="shared" si="46"/>
        <v>0</v>
      </c>
      <c r="T70" s="39">
        <f t="shared" si="46"/>
        <v>0</v>
      </c>
      <c r="U70" s="39">
        <f t="shared" si="46"/>
        <v>0</v>
      </c>
      <c r="V70" s="39">
        <f t="shared" si="46"/>
        <v>0</v>
      </c>
      <c r="W70" s="39">
        <f t="shared" si="46"/>
        <v>30160</v>
      </c>
      <c r="X70" s="39">
        <f t="shared" si="46"/>
        <v>0</v>
      </c>
      <c r="Y70" s="39">
        <f t="shared" si="46"/>
        <v>0</v>
      </c>
      <c r="Z70" s="58"/>
      <c r="AA70" s="22">
        <f t="shared" si="15"/>
        <v>0</v>
      </c>
      <c r="AB70" s="22">
        <f t="shared" si="10"/>
        <v>0</v>
      </c>
    </row>
    <row r="71" spans="1:31" s="21" customFormat="1" ht="28.5" customHeight="1">
      <c r="A71" s="25" t="s">
        <v>96</v>
      </c>
      <c r="B71" s="46" t="s">
        <v>191</v>
      </c>
      <c r="C71" s="47" t="s">
        <v>192</v>
      </c>
      <c r="D71" s="47" t="s">
        <v>60</v>
      </c>
      <c r="E71" s="48" t="s">
        <v>193</v>
      </c>
      <c r="F71" s="49">
        <v>80000</v>
      </c>
      <c r="G71" s="49">
        <v>80000</v>
      </c>
      <c r="H71" s="49">
        <v>0</v>
      </c>
      <c r="I71" s="59">
        <v>56049</v>
      </c>
      <c r="J71" s="59">
        <v>32340</v>
      </c>
      <c r="K71" s="59">
        <v>17500</v>
      </c>
      <c r="L71" s="322">
        <f>I71-J71-K71</f>
        <v>6209</v>
      </c>
      <c r="M71" s="50"/>
      <c r="N71" s="50">
        <f>G71-H71-I71</f>
        <v>23951</v>
      </c>
      <c r="O71" s="50">
        <f t="shared" ref="O71" si="47">L71+N71</f>
        <v>30160</v>
      </c>
      <c r="P71" s="50">
        <f>O71</f>
        <v>30160</v>
      </c>
      <c r="Q71" s="50">
        <f>P71</f>
        <v>30160</v>
      </c>
      <c r="R71" s="50"/>
      <c r="S71" s="50"/>
      <c r="T71" s="50"/>
      <c r="U71" s="50">
        <v>0</v>
      </c>
      <c r="V71" s="50">
        <v>0</v>
      </c>
      <c r="W71" s="50">
        <v>30160</v>
      </c>
      <c r="X71" s="51">
        <v>0</v>
      </c>
      <c r="Y71" s="39">
        <v>0</v>
      </c>
      <c r="Z71" s="58"/>
      <c r="AA71" s="194">
        <f t="shared" si="15"/>
        <v>0</v>
      </c>
      <c r="AB71" s="22">
        <f t="shared" si="10"/>
        <v>0</v>
      </c>
    </row>
    <row r="72" spans="1:31" s="66" customFormat="1">
      <c r="A72" s="65"/>
      <c r="B72" s="55" t="s">
        <v>194</v>
      </c>
      <c r="C72" s="56"/>
      <c r="D72" s="47"/>
      <c r="E72" s="57">
        <f>F76-G76</f>
        <v>133050</v>
      </c>
      <c r="F72" s="37">
        <f>F73</f>
        <v>80000</v>
      </c>
      <c r="G72" s="37">
        <f t="shared" ref="G72:Y73" si="48">G73</f>
        <v>80000</v>
      </c>
      <c r="H72" s="37">
        <f t="shared" si="48"/>
        <v>0</v>
      </c>
      <c r="I72" s="37">
        <f t="shared" si="48"/>
        <v>72000</v>
      </c>
      <c r="J72" s="37">
        <f t="shared" si="48"/>
        <v>46194</v>
      </c>
      <c r="K72" s="37">
        <f t="shared" si="48"/>
        <v>13800</v>
      </c>
      <c r="L72" s="320">
        <f t="shared" si="48"/>
        <v>12006</v>
      </c>
      <c r="M72" s="320">
        <f t="shared" si="48"/>
        <v>10000</v>
      </c>
      <c r="N72" s="37">
        <f t="shared" si="48"/>
        <v>8000</v>
      </c>
      <c r="O72" s="37">
        <f t="shared" si="48"/>
        <v>20006</v>
      </c>
      <c r="P72" s="37">
        <f t="shared" si="48"/>
        <v>12006</v>
      </c>
      <c r="Q72" s="37">
        <f t="shared" si="48"/>
        <v>12006</v>
      </c>
      <c r="R72" s="37"/>
      <c r="S72" s="37">
        <f t="shared" si="48"/>
        <v>0</v>
      </c>
      <c r="T72" s="37">
        <f t="shared" si="48"/>
        <v>0</v>
      </c>
      <c r="U72" s="37">
        <f t="shared" si="48"/>
        <v>0</v>
      </c>
      <c r="V72" s="37">
        <f t="shared" si="48"/>
        <v>0</v>
      </c>
      <c r="W72" s="37">
        <f t="shared" si="48"/>
        <v>12006</v>
      </c>
      <c r="X72" s="37">
        <f t="shared" si="48"/>
        <v>0</v>
      </c>
      <c r="Y72" s="37">
        <f t="shared" si="48"/>
        <v>0</v>
      </c>
      <c r="Z72" s="58"/>
      <c r="AA72" s="22">
        <f t="shared" si="15"/>
        <v>0</v>
      </c>
      <c r="AB72" s="22">
        <f t="shared" si="10"/>
        <v>0</v>
      </c>
    </row>
    <row r="73" spans="1:31" s="67" customFormat="1">
      <c r="A73" s="40" t="s">
        <v>16</v>
      </c>
      <c r="B73" s="60" t="s">
        <v>178</v>
      </c>
      <c r="C73" s="61"/>
      <c r="D73" s="70"/>
      <c r="E73" s="62"/>
      <c r="F73" s="39">
        <f>F74</f>
        <v>80000</v>
      </c>
      <c r="G73" s="39">
        <f t="shared" si="48"/>
        <v>80000</v>
      </c>
      <c r="H73" s="39">
        <f t="shared" si="48"/>
        <v>0</v>
      </c>
      <c r="I73" s="39">
        <f t="shared" si="48"/>
        <v>72000</v>
      </c>
      <c r="J73" s="39">
        <f t="shared" si="48"/>
        <v>46194</v>
      </c>
      <c r="K73" s="39">
        <f t="shared" si="48"/>
        <v>13800</v>
      </c>
      <c r="L73" s="321">
        <f t="shared" si="48"/>
        <v>12006</v>
      </c>
      <c r="M73" s="321">
        <f t="shared" si="48"/>
        <v>10000</v>
      </c>
      <c r="N73" s="39">
        <f t="shared" si="48"/>
        <v>8000</v>
      </c>
      <c r="O73" s="39">
        <f t="shared" si="48"/>
        <v>20006</v>
      </c>
      <c r="P73" s="39">
        <f t="shared" si="48"/>
        <v>12006</v>
      </c>
      <c r="Q73" s="39">
        <f t="shared" si="48"/>
        <v>12006</v>
      </c>
      <c r="R73" s="39"/>
      <c r="S73" s="39">
        <f t="shared" si="48"/>
        <v>0</v>
      </c>
      <c r="T73" s="39">
        <f t="shared" si="48"/>
        <v>0</v>
      </c>
      <c r="U73" s="39">
        <f t="shared" si="48"/>
        <v>0</v>
      </c>
      <c r="V73" s="39">
        <f t="shared" si="48"/>
        <v>0</v>
      </c>
      <c r="W73" s="39">
        <f t="shared" si="48"/>
        <v>12006</v>
      </c>
      <c r="X73" s="39">
        <f t="shared" si="48"/>
        <v>0</v>
      </c>
      <c r="Y73" s="39">
        <f t="shared" si="48"/>
        <v>0</v>
      </c>
      <c r="Z73" s="58"/>
      <c r="AA73" s="22">
        <f t="shared" si="15"/>
        <v>0</v>
      </c>
      <c r="AB73" s="22">
        <f t="shared" si="10"/>
        <v>0</v>
      </c>
    </row>
    <row r="74" spans="1:31" s="21" customFormat="1" ht="34.5" customHeight="1">
      <c r="A74" s="25" t="s">
        <v>96</v>
      </c>
      <c r="B74" s="46" t="s">
        <v>195</v>
      </c>
      <c r="C74" s="47" t="s">
        <v>119</v>
      </c>
      <c r="D74" s="47" t="s">
        <v>60</v>
      </c>
      <c r="E74" s="48" t="s">
        <v>487</v>
      </c>
      <c r="F74" s="49">
        <v>80000</v>
      </c>
      <c r="G74" s="49">
        <v>80000</v>
      </c>
      <c r="H74" s="49">
        <v>0</v>
      </c>
      <c r="I74" s="59">
        <v>72000</v>
      </c>
      <c r="J74" s="59">
        <v>46194</v>
      </c>
      <c r="K74" s="59">
        <v>13800</v>
      </c>
      <c r="L74" s="322">
        <f>I74-J74-K74</f>
        <v>12006</v>
      </c>
      <c r="M74" s="50">
        <v>10000</v>
      </c>
      <c r="N74" s="50">
        <f>G74-H74-I74</f>
        <v>8000</v>
      </c>
      <c r="O74" s="50">
        <f t="shared" ref="O74" si="49">L74+N74</f>
        <v>20006</v>
      </c>
      <c r="P74" s="50">
        <v>12006</v>
      </c>
      <c r="Q74" s="50">
        <f>P74</f>
        <v>12006</v>
      </c>
      <c r="R74" s="50"/>
      <c r="S74" s="50"/>
      <c r="T74" s="50"/>
      <c r="U74" s="50">
        <v>0</v>
      </c>
      <c r="V74" s="50">
        <v>0</v>
      </c>
      <c r="W74" s="50">
        <v>12006</v>
      </c>
      <c r="X74" s="51">
        <v>0</v>
      </c>
      <c r="Y74" s="39">
        <v>0</v>
      </c>
      <c r="Z74" s="58"/>
      <c r="AA74" s="194">
        <f t="shared" si="15"/>
        <v>0</v>
      </c>
      <c r="AB74" s="22">
        <f t="shared" si="10"/>
        <v>0</v>
      </c>
    </row>
    <row r="75" spans="1:31" s="66" customFormat="1" ht="25.5">
      <c r="A75" s="65" t="s">
        <v>196</v>
      </c>
      <c r="B75" s="79" t="s">
        <v>197</v>
      </c>
      <c r="C75" s="56"/>
      <c r="D75" s="47"/>
      <c r="E75" s="57"/>
      <c r="F75" s="37">
        <f>F76</f>
        <v>887000</v>
      </c>
      <c r="G75" s="37">
        <f t="shared" ref="G75:Y75" si="50">G76</f>
        <v>753950</v>
      </c>
      <c r="H75" s="37">
        <f t="shared" si="50"/>
        <v>15066</v>
      </c>
      <c r="I75" s="37">
        <f t="shared" si="50"/>
        <v>123900</v>
      </c>
      <c r="J75" s="37">
        <f t="shared" si="50"/>
        <v>86000</v>
      </c>
      <c r="K75" s="37">
        <f t="shared" si="50"/>
        <v>16932</v>
      </c>
      <c r="L75" s="320">
        <f t="shared" si="50"/>
        <v>20968</v>
      </c>
      <c r="M75" s="320">
        <f t="shared" si="50"/>
        <v>0</v>
      </c>
      <c r="N75" s="37">
        <f t="shared" si="50"/>
        <v>554984</v>
      </c>
      <c r="O75" s="37">
        <f t="shared" si="50"/>
        <v>405952</v>
      </c>
      <c r="P75" s="37">
        <f t="shared" si="50"/>
        <v>405952</v>
      </c>
      <c r="Q75" s="37">
        <f t="shared" si="50"/>
        <v>405952</v>
      </c>
      <c r="R75" s="37"/>
      <c r="S75" s="37">
        <f t="shared" si="50"/>
        <v>0</v>
      </c>
      <c r="T75" s="37">
        <f t="shared" si="50"/>
        <v>0</v>
      </c>
      <c r="U75" s="37">
        <f t="shared" si="50"/>
        <v>0</v>
      </c>
      <c r="V75" s="37">
        <f t="shared" si="50"/>
        <v>0</v>
      </c>
      <c r="W75" s="37">
        <f t="shared" si="50"/>
        <v>20968</v>
      </c>
      <c r="X75" s="37">
        <f t="shared" si="50"/>
        <v>0</v>
      </c>
      <c r="Y75" s="37">
        <f t="shared" si="50"/>
        <v>0</v>
      </c>
      <c r="Z75" s="58"/>
      <c r="AA75" s="194">
        <f t="shared" si="15"/>
        <v>384984</v>
      </c>
      <c r="AB75" s="22">
        <f t="shared" si="10"/>
        <v>0</v>
      </c>
    </row>
    <row r="76" spans="1:31" s="21" customFormat="1" ht="50.25" customHeight="1">
      <c r="A76" s="25">
        <v>1</v>
      </c>
      <c r="B76" s="46" t="s">
        <v>198</v>
      </c>
      <c r="C76" s="47" t="s">
        <v>199</v>
      </c>
      <c r="D76" s="47" t="s">
        <v>60</v>
      </c>
      <c r="E76" s="48" t="s">
        <v>200</v>
      </c>
      <c r="F76" s="49">
        <v>887000</v>
      </c>
      <c r="G76" s="49">
        <v>753950</v>
      </c>
      <c r="H76" s="49">
        <v>15066</v>
      </c>
      <c r="I76" s="59">
        <v>123900</v>
      </c>
      <c r="J76" s="59">
        <v>86000</v>
      </c>
      <c r="K76" s="59">
        <v>16932</v>
      </c>
      <c r="L76" s="322">
        <f t="shared" ref="L76" si="51">I76-J76-K76</f>
        <v>20968</v>
      </c>
      <c r="M76" s="50"/>
      <c r="N76" s="50">
        <f>G76-I76-H76-60000</f>
        <v>554984</v>
      </c>
      <c r="O76" s="50">
        <f>N76+L76-170000</f>
        <v>405952</v>
      </c>
      <c r="P76" s="50">
        <f>O76</f>
        <v>405952</v>
      </c>
      <c r="Q76" s="50">
        <f>P76</f>
        <v>405952</v>
      </c>
      <c r="R76" s="50"/>
      <c r="S76" s="50"/>
      <c r="T76" s="50"/>
      <c r="U76" s="50">
        <v>0</v>
      </c>
      <c r="V76" s="50">
        <v>0</v>
      </c>
      <c r="W76" s="50">
        <v>20968</v>
      </c>
      <c r="X76" s="51">
        <v>0</v>
      </c>
      <c r="Y76" s="39">
        <v>0</v>
      </c>
      <c r="Z76" s="197" t="s">
        <v>510</v>
      </c>
      <c r="AA76" s="194">
        <f t="shared" si="15"/>
        <v>384984</v>
      </c>
      <c r="AB76" s="22">
        <f t="shared" si="10"/>
        <v>0</v>
      </c>
      <c r="AE76" s="22">
        <f>G76-H76-I76</f>
        <v>614984</v>
      </c>
    </row>
    <row r="77" spans="1:31" s="66" customFormat="1" ht="37.5" customHeight="1">
      <c r="A77" s="65" t="s">
        <v>67</v>
      </c>
      <c r="B77" s="84" t="s">
        <v>202</v>
      </c>
      <c r="C77" s="56"/>
      <c r="D77" s="47"/>
      <c r="E77" s="56"/>
      <c r="F77" s="37">
        <f t="shared" ref="F77:Y77" si="52">SUM(F78:F80)</f>
        <v>32140</v>
      </c>
      <c r="G77" s="37">
        <f t="shared" si="52"/>
        <v>29000</v>
      </c>
      <c r="H77" s="37">
        <f t="shared" si="52"/>
        <v>0</v>
      </c>
      <c r="I77" s="37">
        <f t="shared" si="52"/>
        <v>29000</v>
      </c>
      <c r="J77" s="37">
        <f t="shared" si="52"/>
        <v>2891</v>
      </c>
      <c r="K77" s="37">
        <f t="shared" si="52"/>
        <v>24533</v>
      </c>
      <c r="L77" s="320">
        <f t="shared" si="52"/>
        <v>1576</v>
      </c>
      <c r="M77" s="320">
        <f t="shared" si="52"/>
        <v>0</v>
      </c>
      <c r="N77" s="37">
        <f t="shared" si="52"/>
        <v>0</v>
      </c>
      <c r="O77" s="37">
        <f t="shared" si="52"/>
        <v>1576</v>
      </c>
      <c r="P77" s="37">
        <f t="shared" si="52"/>
        <v>1490</v>
      </c>
      <c r="Q77" s="37">
        <f t="shared" si="52"/>
        <v>1490</v>
      </c>
      <c r="R77" s="37"/>
      <c r="S77" s="37">
        <f t="shared" si="52"/>
        <v>0</v>
      </c>
      <c r="T77" s="37">
        <f t="shared" si="52"/>
        <v>0</v>
      </c>
      <c r="U77" s="37">
        <f t="shared" si="52"/>
        <v>0</v>
      </c>
      <c r="V77" s="37">
        <f t="shared" si="52"/>
        <v>0</v>
      </c>
      <c r="W77" s="37">
        <f t="shared" si="52"/>
        <v>1576</v>
      </c>
      <c r="X77" s="37">
        <f t="shared" si="52"/>
        <v>0</v>
      </c>
      <c r="Y77" s="37">
        <f t="shared" si="52"/>
        <v>0</v>
      </c>
      <c r="Z77" s="58"/>
      <c r="AA77" s="22">
        <f t="shared" si="15"/>
        <v>-86</v>
      </c>
      <c r="AB77" s="22">
        <f>P77-Q77</f>
        <v>0</v>
      </c>
    </row>
    <row r="78" spans="1:31" s="21" customFormat="1" ht="34.5" customHeight="1">
      <c r="A78" s="25">
        <v>1</v>
      </c>
      <c r="B78" s="46" t="s">
        <v>209</v>
      </c>
      <c r="C78" s="47" t="s">
        <v>210</v>
      </c>
      <c r="D78" s="47" t="s">
        <v>168</v>
      </c>
      <c r="E78" s="48" t="s">
        <v>211</v>
      </c>
      <c r="F78" s="49">
        <v>11140</v>
      </c>
      <c r="G78" s="49">
        <v>10000</v>
      </c>
      <c r="H78" s="49">
        <v>0</v>
      </c>
      <c r="I78" s="59">
        <v>10000</v>
      </c>
      <c r="J78" s="59">
        <v>2891</v>
      </c>
      <c r="K78" s="59">
        <v>6860</v>
      </c>
      <c r="L78" s="322">
        <f>I78-J78-K78</f>
        <v>249</v>
      </c>
      <c r="M78" s="50"/>
      <c r="N78" s="50">
        <f>G78-H78-I78</f>
        <v>0</v>
      </c>
      <c r="O78" s="50">
        <f t="shared" ref="O78:O80" si="53">L78+N78</f>
        <v>249</v>
      </c>
      <c r="P78" s="50">
        <v>163</v>
      </c>
      <c r="Q78" s="50">
        <f t="shared" ref="P78:Q80" si="54">P78</f>
        <v>163</v>
      </c>
      <c r="R78" s="50"/>
      <c r="S78" s="50"/>
      <c r="T78" s="50"/>
      <c r="U78" s="50"/>
      <c r="V78" s="50">
        <v>0</v>
      </c>
      <c r="W78" s="50">
        <v>249</v>
      </c>
      <c r="X78" s="51">
        <v>0</v>
      </c>
      <c r="Y78" s="39">
        <v>0</v>
      </c>
      <c r="Z78" s="58"/>
      <c r="AA78" s="194">
        <f t="shared" si="15"/>
        <v>-86</v>
      </c>
      <c r="AB78" s="22">
        <f>P78-Q78</f>
        <v>0</v>
      </c>
    </row>
    <row r="79" spans="1:31" s="21" customFormat="1" ht="34.5" customHeight="1">
      <c r="A79" s="25">
        <v>2</v>
      </c>
      <c r="B79" s="46" t="s">
        <v>212</v>
      </c>
      <c r="C79" s="47" t="s">
        <v>213</v>
      </c>
      <c r="D79" s="47" t="s">
        <v>168</v>
      </c>
      <c r="E79" s="48" t="s">
        <v>214</v>
      </c>
      <c r="F79" s="49">
        <v>9000</v>
      </c>
      <c r="G79" s="49">
        <v>9000</v>
      </c>
      <c r="H79" s="49">
        <v>0</v>
      </c>
      <c r="I79" s="59">
        <v>9000</v>
      </c>
      <c r="J79" s="59"/>
      <c r="K79" s="59">
        <v>8000</v>
      </c>
      <c r="L79" s="322">
        <f>I79-J79-K79</f>
        <v>1000</v>
      </c>
      <c r="M79" s="50"/>
      <c r="N79" s="50">
        <f>G79-H79-I79</f>
        <v>0</v>
      </c>
      <c r="O79" s="50">
        <f t="shared" si="53"/>
        <v>1000</v>
      </c>
      <c r="P79" s="50">
        <f t="shared" si="54"/>
        <v>1000</v>
      </c>
      <c r="Q79" s="50">
        <f t="shared" si="54"/>
        <v>1000</v>
      </c>
      <c r="R79" s="50"/>
      <c r="S79" s="50"/>
      <c r="T79" s="50"/>
      <c r="U79" s="50"/>
      <c r="V79" s="50">
        <v>0</v>
      </c>
      <c r="W79" s="50">
        <v>1000</v>
      </c>
      <c r="X79" s="51">
        <v>0</v>
      </c>
      <c r="Y79" s="39">
        <v>0</v>
      </c>
      <c r="Z79" s="58"/>
      <c r="AA79" s="194">
        <f t="shared" si="15"/>
        <v>0</v>
      </c>
      <c r="AB79" s="22">
        <f>P79-Q79</f>
        <v>0</v>
      </c>
    </row>
    <row r="80" spans="1:31" s="21" customFormat="1" ht="57" customHeight="1">
      <c r="A80" s="25">
        <v>3</v>
      </c>
      <c r="B80" s="46" t="s">
        <v>217</v>
      </c>
      <c r="C80" s="47" t="s">
        <v>129</v>
      </c>
      <c r="D80" s="47" t="s">
        <v>168</v>
      </c>
      <c r="E80" s="48" t="s">
        <v>218</v>
      </c>
      <c r="F80" s="49">
        <v>12000</v>
      </c>
      <c r="G80" s="49">
        <v>10000</v>
      </c>
      <c r="H80" s="49">
        <v>0</v>
      </c>
      <c r="I80" s="59">
        <v>10000</v>
      </c>
      <c r="J80" s="59"/>
      <c r="K80" s="59">
        <v>9673</v>
      </c>
      <c r="L80" s="322">
        <f>I80-J80-K80</f>
        <v>327</v>
      </c>
      <c r="M80" s="50"/>
      <c r="N80" s="50">
        <f>G80-H80-I80</f>
        <v>0</v>
      </c>
      <c r="O80" s="50">
        <f t="shared" si="53"/>
        <v>327</v>
      </c>
      <c r="P80" s="50">
        <f t="shared" si="54"/>
        <v>327</v>
      </c>
      <c r="Q80" s="50">
        <f t="shared" si="54"/>
        <v>327</v>
      </c>
      <c r="R80" s="50"/>
      <c r="S80" s="50"/>
      <c r="T80" s="50"/>
      <c r="U80" s="50"/>
      <c r="V80" s="50">
        <v>0</v>
      </c>
      <c r="W80" s="50">
        <v>327</v>
      </c>
      <c r="X80" s="51">
        <v>0</v>
      </c>
      <c r="Y80" s="39">
        <v>0</v>
      </c>
      <c r="Z80" s="58"/>
      <c r="AA80" s="194">
        <f t="shared" si="15"/>
        <v>0</v>
      </c>
      <c r="AB80" s="22">
        <f>P80-Q80</f>
        <v>0</v>
      </c>
    </row>
    <row r="81" spans="1:26">
      <c r="A81" s="85"/>
      <c r="B81" s="85"/>
      <c r="C81" s="85"/>
      <c r="D81" s="85"/>
      <c r="E81" s="85"/>
      <c r="F81" s="85"/>
      <c r="G81" s="85"/>
      <c r="H81" s="85"/>
      <c r="I81" s="85"/>
      <c r="J81" s="85"/>
      <c r="K81" s="85"/>
      <c r="X81" s="85"/>
      <c r="Y81" s="85"/>
      <c r="Z81" s="93"/>
    </row>
    <row r="82" spans="1:26">
      <c r="A82" s="85"/>
      <c r="B82" s="85"/>
      <c r="C82" s="85"/>
      <c r="D82" s="85"/>
      <c r="E82" s="85"/>
      <c r="F82" s="85"/>
      <c r="G82" s="85"/>
      <c r="H82" s="85"/>
      <c r="I82" s="85"/>
      <c r="J82" s="85"/>
      <c r="K82" s="85"/>
      <c r="X82" s="85"/>
      <c r="Y82" s="85"/>
      <c r="Z82" s="93"/>
    </row>
    <row r="83" spans="1:26">
      <c r="A83" s="85"/>
      <c r="B83" s="85"/>
      <c r="C83" s="85"/>
      <c r="D83" s="85"/>
      <c r="E83" s="85"/>
      <c r="F83" s="85"/>
      <c r="G83" s="85"/>
      <c r="H83" s="85"/>
      <c r="I83" s="85"/>
      <c r="J83" s="85"/>
      <c r="K83" s="85"/>
      <c r="X83" s="85"/>
      <c r="Y83" s="85"/>
      <c r="Z83" s="93"/>
    </row>
    <row r="84" spans="1:26">
      <c r="A84" s="85"/>
      <c r="B84" s="85"/>
      <c r="C84" s="85"/>
      <c r="D84" s="85"/>
      <c r="E84" s="85"/>
      <c r="F84" s="85"/>
      <c r="G84" s="85"/>
      <c r="H84" s="85"/>
      <c r="I84" s="85"/>
      <c r="J84" s="85"/>
      <c r="K84" s="85"/>
      <c r="X84" s="85"/>
      <c r="Y84" s="85"/>
      <c r="Z84" s="93"/>
    </row>
    <row r="85" spans="1:26">
      <c r="A85" s="85"/>
      <c r="B85" s="85"/>
      <c r="C85" s="85"/>
      <c r="D85" s="85"/>
      <c r="E85" s="85"/>
      <c r="F85" s="85"/>
      <c r="G85" s="85"/>
      <c r="H85" s="85"/>
      <c r="I85" s="85"/>
      <c r="J85" s="85"/>
      <c r="K85" s="85"/>
      <c r="X85" s="85"/>
      <c r="Y85" s="85"/>
      <c r="Z85" s="93"/>
    </row>
    <row r="86" spans="1:26">
      <c r="A86" s="85"/>
      <c r="B86" s="85"/>
      <c r="C86" s="85"/>
      <c r="D86" s="85"/>
      <c r="E86" s="85"/>
      <c r="F86" s="85"/>
      <c r="G86" s="85"/>
      <c r="H86" s="85"/>
      <c r="I86" s="85"/>
      <c r="J86" s="85"/>
      <c r="K86" s="85"/>
      <c r="X86" s="85"/>
      <c r="Y86" s="85"/>
      <c r="Z86" s="93"/>
    </row>
    <row r="87" spans="1:26">
      <c r="A87" s="85"/>
      <c r="B87" s="85"/>
      <c r="C87" s="85"/>
      <c r="D87" s="85"/>
      <c r="E87" s="85"/>
      <c r="F87" s="85"/>
      <c r="G87" s="85"/>
      <c r="H87" s="85"/>
      <c r="I87" s="85"/>
      <c r="J87" s="85"/>
      <c r="K87" s="85"/>
      <c r="X87" s="85"/>
      <c r="Y87" s="85"/>
      <c r="Z87" s="93"/>
    </row>
    <row r="88" spans="1:26">
      <c r="A88" s="85"/>
      <c r="B88" s="85"/>
      <c r="C88" s="85"/>
      <c r="D88" s="85"/>
      <c r="E88" s="85"/>
      <c r="F88" s="85"/>
      <c r="G88" s="85"/>
      <c r="H88" s="85"/>
      <c r="I88" s="85"/>
      <c r="J88" s="85"/>
      <c r="K88" s="85"/>
      <c r="X88" s="85"/>
      <c r="Y88" s="85"/>
      <c r="Z88" s="93"/>
    </row>
    <row r="89" spans="1:26">
      <c r="A89" s="85"/>
      <c r="B89" s="85"/>
      <c r="C89" s="85"/>
      <c r="D89" s="85"/>
      <c r="E89" s="85"/>
      <c r="F89" s="85"/>
      <c r="G89" s="85"/>
      <c r="H89" s="85"/>
      <c r="I89" s="85"/>
      <c r="J89" s="85"/>
      <c r="K89" s="85"/>
      <c r="X89" s="85"/>
      <c r="Y89" s="85"/>
      <c r="Z89" s="93"/>
    </row>
    <row r="90" spans="1:26">
      <c r="A90" s="85"/>
      <c r="B90" s="85"/>
      <c r="C90" s="85"/>
      <c r="D90" s="85"/>
      <c r="E90" s="85"/>
      <c r="F90" s="85"/>
      <c r="G90" s="85"/>
      <c r="H90" s="85"/>
      <c r="I90" s="85"/>
      <c r="J90" s="85"/>
      <c r="K90" s="85"/>
      <c r="X90" s="85"/>
      <c r="Y90" s="85"/>
      <c r="Z90" s="93"/>
    </row>
    <row r="91" spans="1:26">
      <c r="A91" s="85"/>
      <c r="B91" s="85"/>
      <c r="C91" s="85"/>
      <c r="D91" s="85"/>
      <c r="E91" s="85"/>
      <c r="F91" s="85"/>
      <c r="G91" s="85"/>
      <c r="H91" s="85"/>
      <c r="I91" s="85"/>
      <c r="J91" s="85"/>
      <c r="K91" s="85"/>
      <c r="X91" s="85"/>
      <c r="Y91" s="85"/>
      <c r="Z91" s="93"/>
    </row>
    <row r="92" spans="1:26">
      <c r="A92" s="85"/>
      <c r="B92" s="85"/>
      <c r="C92" s="85"/>
      <c r="D92" s="85"/>
      <c r="E92" s="85"/>
      <c r="F92" s="85"/>
      <c r="G92" s="85"/>
      <c r="H92" s="85"/>
      <c r="I92" s="85"/>
      <c r="J92" s="85"/>
      <c r="K92" s="85"/>
      <c r="X92" s="85"/>
      <c r="Y92" s="85"/>
      <c r="Z92" s="93"/>
    </row>
    <row r="93" spans="1:26">
      <c r="A93" s="85"/>
      <c r="B93" s="85"/>
      <c r="C93" s="85"/>
      <c r="D93" s="85"/>
      <c r="E93" s="85"/>
      <c r="F93" s="85"/>
      <c r="G93" s="85"/>
      <c r="H93" s="85"/>
      <c r="I93" s="85"/>
      <c r="J93" s="85"/>
      <c r="K93" s="85"/>
      <c r="X93" s="85"/>
      <c r="Y93" s="85"/>
      <c r="Z93" s="93"/>
    </row>
    <row r="94" spans="1:26">
      <c r="A94" s="85"/>
      <c r="B94" s="85"/>
      <c r="C94" s="85"/>
      <c r="D94" s="85"/>
      <c r="E94" s="85"/>
      <c r="F94" s="85"/>
      <c r="G94" s="85"/>
      <c r="H94" s="85"/>
      <c r="I94" s="85"/>
      <c r="J94" s="85"/>
      <c r="K94" s="85"/>
      <c r="X94" s="85"/>
      <c r="Y94" s="85"/>
      <c r="Z94" s="93"/>
    </row>
    <row r="95" spans="1:26">
      <c r="A95" s="85"/>
      <c r="B95" s="85"/>
      <c r="C95" s="85"/>
      <c r="D95" s="85"/>
      <c r="E95" s="85"/>
      <c r="F95" s="85"/>
      <c r="G95" s="85"/>
      <c r="H95" s="85"/>
      <c r="I95" s="85"/>
      <c r="J95" s="85"/>
      <c r="K95" s="85"/>
      <c r="X95" s="85"/>
      <c r="Y95" s="85"/>
      <c r="Z95" s="93"/>
    </row>
    <row r="96" spans="1:26">
      <c r="A96" s="85"/>
      <c r="B96" s="85"/>
      <c r="C96" s="85"/>
      <c r="D96" s="85"/>
      <c r="E96" s="85"/>
      <c r="F96" s="85"/>
      <c r="G96" s="85"/>
      <c r="H96" s="85"/>
      <c r="I96" s="85"/>
      <c r="J96" s="85"/>
      <c r="K96" s="85"/>
      <c r="X96" s="85"/>
      <c r="Y96" s="85"/>
      <c r="Z96" s="93"/>
    </row>
    <row r="97" spans="1:26">
      <c r="A97" s="85"/>
      <c r="B97" s="85"/>
      <c r="C97" s="85"/>
      <c r="D97" s="85"/>
      <c r="E97" s="85"/>
      <c r="F97" s="85"/>
      <c r="G97" s="85"/>
      <c r="H97" s="85"/>
      <c r="I97" s="85"/>
      <c r="J97" s="85"/>
      <c r="K97" s="85"/>
      <c r="X97" s="85"/>
      <c r="Y97" s="85"/>
      <c r="Z97" s="93"/>
    </row>
    <row r="98" spans="1:26">
      <c r="A98" s="85"/>
      <c r="B98" s="85"/>
      <c r="C98" s="85"/>
      <c r="D98" s="85"/>
      <c r="E98" s="85"/>
      <c r="F98" s="85"/>
      <c r="G98" s="85"/>
      <c r="H98" s="85"/>
      <c r="I98" s="85"/>
      <c r="J98" s="85"/>
      <c r="K98" s="85"/>
      <c r="X98" s="85"/>
      <c r="Y98" s="85"/>
      <c r="Z98" s="93"/>
    </row>
    <row r="99" spans="1:26">
      <c r="A99" s="85"/>
      <c r="B99" s="85"/>
      <c r="C99" s="85"/>
      <c r="D99" s="85"/>
      <c r="E99" s="85"/>
      <c r="F99" s="85"/>
      <c r="G99" s="85"/>
      <c r="H99" s="85"/>
      <c r="I99" s="85"/>
      <c r="J99" s="85"/>
      <c r="K99" s="85"/>
      <c r="X99" s="85"/>
      <c r="Y99" s="85"/>
      <c r="Z99" s="93"/>
    </row>
    <row r="100" spans="1:26">
      <c r="A100" s="85"/>
      <c r="B100" s="85"/>
      <c r="C100" s="85"/>
      <c r="D100" s="85"/>
      <c r="E100" s="85"/>
      <c r="F100" s="85"/>
      <c r="G100" s="85"/>
      <c r="H100" s="85"/>
      <c r="I100" s="85"/>
      <c r="J100" s="85"/>
      <c r="K100" s="85"/>
      <c r="X100" s="85"/>
      <c r="Y100" s="85"/>
      <c r="Z100" s="93"/>
    </row>
    <row r="101" spans="1:26">
      <c r="A101" s="85"/>
      <c r="B101" s="85"/>
      <c r="C101" s="85"/>
      <c r="D101" s="85"/>
      <c r="E101" s="85"/>
      <c r="F101" s="85"/>
      <c r="G101" s="85"/>
      <c r="H101" s="85"/>
      <c r="I101" s="85"/>
      <c r="J101" s="85"/>
      <c r="K101" s="85"/>
      <c r="X101" s="85"/>
      <c r="Y101" s="85"/>
      <c r="Z101" s="93"/>
    </row>
    <row r="102" spans="1:26">
      <c r="A102" s="85"/>
      <c r="B102" s="85"/>
      <c r="C102" s="85"/>
      <c r="D102" s="85"/>
      <c r="E102" s="85"/>
      <c r="F102" s="85"/>
      <c r="G102" s="85"/>
      <c r="H102" s="85"/>
      <c r="I102" s="85"/>
      <c r="J102" s="85"/>
      <c r="K102" s="85"/>
      <c r="X102" s="85"/>
      <c r="Y102" s="85"/>
      <c r="Z102" s="93"/>
    </row>
    <row r="103" spans="1:26">
      <c r="A103" s="85"/>
      <c r="B103" s="85"/>
      <c r="C103" s="85"/>
      <c r="D103" s="85"/>
      <c r="E103" s="85"/>
      <c r="F103" s="85"/>
      <c r="G103" s="85"/>
      <c r="H103" s="85"/>
      <c r="I103" s="85"/>
      <c r="J103" s="85"/>
      <c r="K103" s="85"/>
      <c r="X103" s="85"/>
      <c r="Y103" s="85"/>
      <c r="Z103" s="93"/>
    </row>
    <row r="104" spans="1:26">
      <c r="A104" s="85"/>
      <c r="B104" s="85"/>
      <c r="C104" s="85"/>
      <c r="D104" s="85"/>
      <c r="E104" s="85"/>
      <c r="F104" s="85"/>
      <c r="G104" s="85"/>
      <c r="H104" s="85"/>
      <c r="I104" s="85"/>
      <c r="J104" s="85"/>
      <c r="K104" s="85"/>
      <c r="X104" s="85"/>
      <c r="Y104" s="85"/>
      <c r="Z104" s="93"/>
    </row>
    <row r="105" spans="1:26">
      <c r="A105" s="85"/>
      <c r="B105" s="85"/>
      <c r="C105" s="85"/>
      <c r="D105" s="85"/>
      <c r="E105" s="85"/>
      <c r="F105" s="85"/>
      <c r="G105" s="85"/>
      <c r="H105" s="85"/>
      <c r="I105" s="85"/>
      <c r="J105" s="85"/>
      <c r="K105" s="85"/>
      <c r="X105" s="85"/>
      <c r="Y105" s="85"/>
      <c r="Z105" s="93"/>
    </row>
    <row r="106" spans="1:26">
      <c r="A106" s="85"/>
      <c r="B106" s="85"/>
      <c r="C106" s="85"/>
      <c r="D106" s="85"/>
      <c r="E106" s="85"/>
      <c r="F106" s="85"/>
      <c r="G106" s="85"/>
      <c r="H106" s="85"/>
      <c r="I106" s="85"/>
      <c r="J106" s="85"/>
      <c r="K106" s="85"/>
      <c r="X106" s="85"/>
      <c r="Y106" s="85"/>
      <c r="Z106" s="93"/>
    </row>
    <row r="107" spans="1:26">
      <c r="A107" s="85"/>
      <c r="B107" s="85"/>
      <c r="C107" s="85"/>
      <c r="D107" s="85"/>
      <c r="E107" s="85"/>
      <c r="F107" s="85"/>
      <c r="G107" s="85"/>
      <c r="H107" s="85"/>
      <c r="I107" s="85"/>
      <c r="J107" s="85"/>
      <c r="K107" s="85"/>
      <c r="X107" s="85"/>
      <c r="Y107" s="85"/>
      <c r="Z107" s="93"/>
    </row>
    <row r="108" spans="1:26">
      <c r="A108" s="85"/>
      <c r="B108" s="85"/>
      <c r="C108" s="85"/>
      <c r="D108" s="85"/>
      <c r="E108" s="85"/>
      <c r="F108" s="85"/>
      <c r="G108" s="85"/>
      <c r="H108" s="85"/>
      <c r="I108" s="85"/>
      <c r="J108" s="85"/>
      <c r="K108" s="85"/>
      <c r="X108" s="85"/>
      <c r="Y108" s="85"/>
      <c r="Z108" s="93"/>
    </row>
    <row r="109" spans="1:26">
      <c r="A109" s="85"/>
      <c r="B109" s="85"/>
      <c r="C109" s="85"/>
      <c r="D109" s="85"/>
      <c r="E109" s="85"/>
      <c r="F109" s="85"/>
      <c r="G109" s="85"/>
      <c r="H109" s="85"/>
      <c r="I109" s="85"/>
      <c r="J109" s="85"/>
      <c r="K109" s="85"/>
      <c r="X109" s="85"/>
      <c r="Y109" s="85"/>
      <c r="Z109" s="93"/>
    </row>
    <row r="110" spans="1:26">
      <c r="A110" s="85"/>
      <c r="B110" s="85"/>
      <c r="C110" s="85"/>
      <c r="D110" s="85"/>
      <c r="E110" s="85"/>
      <c r="F110" s="85"/>
      <c r="G110" s="85"/>
      <c r="H110" s="85"/>
      <c r="I110" s="85"/>
      <c r="J110" s="85"/>
      <c r="K110" s="85"/>
      <c r="X110" s="85"/>
      <c r="Y110" s="85"/>
      <c r="Z110" s="93"/>
    </row>
    <row r="111" spans="1:26">
      <c r="A111" s="85"/>
      <c r="B111" s="85"/>
      <c r="C111" s="85"/>
      <c r="D111" s="85"/>
      <c r="E111" s="85"/>
      <c r="F111" s="85"/>
      <c r="G111" s="85"/>
      <c r="H111" s="85"/>
      <c r="I111" s="85"/>
      <c r="J111" s="85"/>
      <c r="K111" s="85"/>
      <c r="X111" s="85"/>
      <c r="Y111" s="85"/>
      <c r="Z111" s="93"/>
    </row>
    <row r="112" spans="1:26">
      <c r="A112" s="85"/>
      <c r="B112" s="85"/>
      <c r="C112" s="85"/>
      <c r="D112" s="85"/>
      <c r="E112" s="85"/>
      <c r="F112" s="85"/>
      <c r="G112" s="85"/>
      <c r="H112" s="85"/>
      <c r="I112" s="85"/>
      <c r="J112" s="85"/>
      <c r="K112" s="85"/>
      <c r="X112" s="85"/>
      <c r="Y112" s="85"/>
      <c r="Z112" s="93"/>
    </row>
    <row r="113" spans="1:26">
      <c r="A113" s="85"/>
      <c r="B113" s="85"/>
      <c r="C113" s="85"/>
      <c r="D113" s="85"/>
      <c r="E113" s="85"/>
      <c r="F113" s="85"/>
      <c r="G113" s="85"/>
      <c r="H113" s="85"/>
      <c r="I113" s="85"/>
      <c r="J113" s="85"/>
      <c r="K113" s="85"/>
      <c r="X113" s="85"/>
      <c r="Y113" s="85"/>
      <c r="Z113" s="93"/>
    </row>
    <row r="114" spans="1:26">
      <c r="A114" s="85"/>
      <c r="B114" s="85"/>
      <c r="C114" s="85"/>
      <c r="D114" s="85"/>
      <c r="E114" s="85"/>
      <c r="F114" s="85"/>
      <c r="G114" s="85"/>
      <c r="H114" s="85"/>
      <c r="I114" s="85"/>
      <c r="J114" s="85"/>
      <c r="K114" s="85"/>
      <c r="X114" s="85"/>
      <c r="Y114" s="85"/>
      <c r="Z114" s="93"/>
    </row>
    <row r="115" spans="1:26">
      <c r="A115" s="85"/>
      <c r="B115" s="85"/>
      <c r="C115" s="85"/>
      <c r="D115" s="85"/>
      <c r="E115" s="85"/>
      <c r="F115" s="85"/>
      <c r="G115" s="85"/>
      <c r="H115" s="85"/>
      <c r="I115" s="85"/>
      <c r="J115" s="85"/>
      <c r="K115" s="85"/>
      <c r="X115" s="85"/>
      <c r="Y115" s="85"/>
      <c r="Z115" s="93"/>
    </row>
    <row r="116" spans="1:26">
      <c r="A116" s="85"/>
      <c r="B116" s="85"/>
      <c r="C116" s="85"/>
      <c r="D116" s="85"/>
      <c r="E116" s="85"/>
      <c r="F116" s="85"/>
      <c r="G116" s="85"/>
      <c r="H116" s="85"/>
      <c r="I116" s="85"/>
      <c r="J116" s="85"/>
      <c r="K116" s="85"/>
      <c r="X116" s="85"/>
      <c r="Y116" s="85"/>
      <c r="Z116" s="93"/>
    </row>
    <row r="117" spans="1:26">
      <c r="A117" s="85"/>
      <c r="B117" s="85"/>
      <c r="C117" s="85"/>
      <c r="D117" s="85"/>
      <c r="E117" s="85"/>
      <c r="F117" s="85"/>
      <c r="G117" s="85"/>
      <c r="H117" s="85"/>
      <c r="I117" s="85"/>
      <c r="J117" s="85"/>
      <c r="K117" s="85"/>
      <c r="X117" s="85"/>
      <c r="Y117" s="85"/>
      <c r="Z117" s="93"/>
    </row>
    <row r="118" spans="1:26">
      <c r="A118" s="85"/>
      <c r="B118" s="85"/>
      <c r="C118" s="85"/>
      <c r="D118" s="85"/>
      <c r="E118" s="85"/>
      <c r="F118" s="85"/>
      <c r="G118" s="85"/>
      <c r="H118" s="85"/>
      <c r="I118" s="85"/>
      <c r="J118" s="85"/>
      <c r="K118" s="85"/>
      <c r="X118" s="85"/>
      <c r="Y118" s="85"/>
      <c r="Z118" s="93"/>
    </row>
    <row r="119" spans="1:26">
      <c r="A119" s="85"/>
      <c r="B119" s="85"/>
      <c r="C119" s="85"/>
      <c r="D119" s="85"/>
      <c r="E119" s="85"/>
      <c r="F119" s="85"/>
      <c r="G119" s="85"/>
      <c r="H119" s="85"/>
      <c r="I119" s="85"/>
      <c r="J119" s="85"/>
      <c r="K119" s="85"/>
      <c r="X119" s="85"/>
      <c r="Y119" s="85"/>
      <c r="Z119" s="93"/>
    </row>
    <row r="120" spans="1:26">
      <c r="A120" s="85"/>
      <c r="B120" s="85"/>
      <c r="C120" s="85"/>
      <c r="D120" s="85"/>
      <c r="E120" s="85"/>
      <c r="F120" s="85"/>
      <c r="G120" s="85"/>
      <c r="H120" s="85"/>
      <c r="I120" s="85"/>
      <c r="J120" s="85"/>
      <c r="K120" s="85"/>
      <c r="X120" s="85"/>
      <c r="Y120" s="85"/>
      <c r="Z120" s="93"/>
    </row>
    <row r="121" spans="1:26">
      <c r="A121" s="85"/>
      <c r="B121" s="85"/>
      <c r="C121" s="85"/>
      <c r="D121" s="85"/>
      <c r="E121" s="85"/>
      <c r="F121" s="85"/>
      <c r="G121" s="85"/>
      <c r="H121" s="85"/>
      <c r="I121" s="85"/>
      <c r="J121" s="85"/>
      <c r="K121" s="85"/>
      <c r="X121" s="85"/>
      <c r="Y121" s="85"/>
      <c r="Z121" s="93"/>
    </row>
    <row r="122" spans="1:26">
      <c r="A122" s="85"/>
      <c r="B122" s="85"/>
      <c r="C122" s="85"/>
      <c r="D122" s="85"/>
      <c r="E122" s="85"/>
      <c r="F122" s="85"/>
      <c r="G122" s="85"/>
      <c r="H122" s="85"/>
      <c r="I122" s="85"/>
      <c r="J122" s="85"/>
      <c r="K122" s="85"/>
      <c r="X122" s="85"/>
      <c r="Y122" s="85"/>
      <c r="Z122" s="93"/>
    </row>
    <row r="123" spans="1:26">
      <c r="A123" s="85"/>
      <c r="B123" s="85"/>
      <c r="C123" s="85"/>
      <c r="D123" s="85"/>
      <c r="E123" s="85"/>
      <c r="F123" s="85"/>
      <c r="G123" s="85"/>
      <c r="H123" s="85"/>
      <c r="I123" s="85"/>
      <c r="J123" s="85"/>
      <c r="K123" s="85"/>
      <c r="X123" s="85"/>
      <c r="Y123" s="85"/>
      <c r="Z123" s="93"/>
    </row>
    <row r="124" spans="1:26">
      <c r="A124" s="85"/>
      <c r="B124" s="85"/>
      <c r="C124" s="85"/>
      <c r="D124" s="85"/>
      <c r="E124" s="85"/>
      <c r="F124" s="85"/>
      <c r="G124" s="85"/>
      <c r="H124" s="85"/>
      <c r="I124" s="85"/>
      <c r="J124" s="85"/>
      <c r="K124" s="85"/>
      <c r="X124" s="85"/>
      <c r="Y124" s="85"/>
      <c r="Z124" s="93"/>
    </row>
    <row r="125" spans="1:26">
      <c r="A125" s="85"/>
      <c r="B125" s="85"/>
      <c r="C125" s="85"/>
      <c r="D125" s="85"/>
      <c r="E125" s="85"/>
      <c r="F125" s="85"/>
      <c r="G125" s="85"/>
      <c r="H125" s="85"/>
      <c r="I125" s="85"/>
      <c r="J125" s="85"/>
      <c r="K125" s="85"/>
      <c r="X125" s="85"/>
      <c r="Y125" s="85"/>
      <c r="Z125" s="93"/>
    </row>
    <row r="126" spans="1:26">
      <c r="A126" s="85"/>
      <c r="B126" s="85"/>
      <c r="C126" s="85"/>
      <c r="D126" s="85"/>
      <c r="E126" s="85"/>
      <c r="F126" s="85"/>
      <c r="G126" s="85"/>
      <c r="H126" s="85"/>
      <c r="I126" s="85"/>
      <c r="J126" s="85"/>
      <c r="K126" s="85"/>
      <c r="X126" s="85"/>
      <c r="Y126" s="85"/>
      <c r="Z126" s="93"/>
    </row>
    <row r="127" spans="1:26">
      <c r="A127" s="85"/>
      <c r="B127" s="85"/>
      <c r="C127" s="85"/>
      <c r="D127" s="85"/>
      <c r="E127" s="85"/>
      <c r="F127" s="85"/>
      <c r="G127" s="85"/>
      <c r="H127" s="85"/>
      <c r="I127" s="85"/>
      <c r="J127" s="85"/>
      <c r="K127" s="85"/>
      <c r="X127" s="85"/>
      <c r="Y127" s="85"/>
      <c r="Z127" s="93"/>
    </row>
    <row r="128" spans="1:26">
      <c r="A128" s="85"/>
      <c r="B128" s="85"/>
      <c r="C128" s="85"/>
      <c r="D128" s="85"/>
      <c r="E128" s="85"/>
      <c r="F128" s="85"/>
      <c r="G128" s="85"/>
      <c r="H128" s="85"/>
      <c r="I128" s="85"/>
      <c r="J128" s="85"/>
      <c r="K128" s="85"/>
      <c r="X128" s="85"/>
      <c r="Y128" s="85"/>
      <c r="Z128" s="93"/>
    </row>
    <row r="129" spans="1:26">
      <c r="A129" s="85"/>
      <c r="B129" s="85"/>
      <c r="C129" s="85"/>
      <c r="D129" s="85"/>
      <c r="E129" s="85"/>
      <c r="F129" s="85"/>
      <c r="G129" s="85"/>
      <c r="H129" s="85"/>
      <c r="I129" s="85"/>
      <c r="J129" s="85"/>
      <c r="K129" s="85"/>
      <c r="X129" s="85"/>
      <c r="Y129" s="85"/>
      <c r="Z129" s="93"/>
    </row>
    <row r="130" spans="1:26">
      <c r="A130" s="85"/>
      <c r="B130" s="85"/>
      <c r="C130" s="85"/>
      <c r="D130" s="85"/>
      <c r="E130" s="85"/>
      <c r="F130" s="85"/>
      <c r="G130" s="85"/>
      <c r="H130" s="85"/>
      <c r="I130" s="85"/>
      <c r="J130" s="85"/>
      <c r="K130" s="85"/>
      <c r="X130" s="85"/>
      <c r="Y130" s="85"/>
      <c r="Z130" s="93"/>
    </row>
    <row r="131" spans="1:26">
      <c r="A131" s="85"/>
      <c r="B131" s="85"/>
      <c r="C131" s="85"/>
      <c r="D131" s="85"/>
      <c r="E131" s="85"/>
      <c r="F131" s="85"/>
      <c r="G131" s="85"/>
      <c r="H131" s="85"/>
      <c r="I131" s="85"/>
      <c r="J131" s="85"/>
      <c r="K131" s="85"/>
      <c r="X131" s="85"/>
      <c r="Y131" s="85"/>
      <c r="Z131" s="93"/>
    </row>
    <row r="132" spans="1:26">
      <c r="A132" s="85"/>
      <c r="B132" s="85"/>
      <c r="C132" s="85"/>
      <c r="D132" s="85"/>
      <c r="E132" s="85"/>
      <c r="F132" s="85"/>
      <c r="G132" s="85"/>
      <c r="H132" s="85"/>
      <c r="I132" s="85"/>
      <c r="J132" s="85"/>
      <c r="K132" s="85"/>
      <c r="X132" s="85"/>
      <c r="Y132" s="85"/>
      <c r="Z132" s="93"/>
    </row>
    <row r="133" spans="1:26">
      <c r="A133" s="85"/>
      <c r="B133" s="85"/>
      <c r="C133" s="85"/>
      <c r="D133" s="85"/>
      <c r="E133" s="85"/>
      <c r="F133" s="85"/>
      <c r="G133" s="85"/>
      <c r="H133" s="85"/>
      <c r="I133" s="85"/>
      <c r="J133" s="85"/>
      <c r="K133" s="85"/>
      <c r="X133" s="85"/>
      <c r="Y133" s="85"/>
      <c r="Z133" s="93"/>
    </row>
    <row r="134" spans="1:26">
      <c r="A134" s="85"/>
      <c r="B134" s="85"/>
      <c r="C134" s="85"/>
      <c r="D134" s="85"/>
      <c r="E134" s="85"/>
      <c r="F134" s="85"/>
      <c r="G134" s="85"/>
      <c r="H134" s="85"/>
      <c r="I134" s="85"/>
      <c r="J134" s="85"/>
      <c r="K134" s="85"/>
      <c r="X134" s="85"/>
      <c r="Y134" s="85"/>
      <c r="Z134" s="93"/>
    </row>
    <row r="135" spans="1:26">
      <c r="A135" s="85"/>
      <c r="B135" s="85"/>
      <c r="C135" s="85"/>
      <c r="D135" s="85"/>
      <c r="E135" s="85"/>
      <c r="F135" s="85"/>
      <c r="G135" s="85"/>
      <c r="H135" s="85"/>
      <c r="I135" s="85"/>
      <c r="J135" s="85"/>
      <c r="K135" s="85"/>
      <c r="X135" s="85"/>
      <c r="Y135" s="85"/>
      <c r="Z135" s="93"/>
    </row>
    <row r="136" spans="1:26">
      <c r="A136" s="85"/>
      <c r="B136" s="85"/>
      <c r="C136" s="85"/>
      <c r="D136" s="85"/>
      <c r="E136" s="85"/>
      <c r="F136" s="85"/>
      <c r="G136" s="85"/>
      <c r="H136" s="85"/>
      <c r="I136" s="85"/>
      <c r="J136" s="85"/>
      <c r="K136" s="85"/>
      <c r="X136" s="85"/>
      <c r="Y136" s="85"/>
      <c r="Z136" s="93"/>
    </row>
    <row r="137" spans="1:26">
      <c r="A137" s="85"/>
      <c r="B137" s="85"/>
      <c r="C137" s="85"/>
      <c r="D137" s="85"/>
      <c r="E137" s="85"/>
      <c r="F137" s="85"/>
      <c r="G137" s="85"/>
      <c r="H137" s="85"/>
      <c r="I137" s="85"/>
      <c r="J137" s="85"/>
      <c r="K137" s="85"/>
      <c r="X137" s="85"/>
      <c r="Y137" s="85"/>
      <c r="Z137" s="93"/>
    </row>
    <row r="138" spans="1:26">
      <c r="A138" s="85"/>
      <c r="B138" s="85"/>
      <c r="C138" s="85"/>
      <c r="D138" s="85"/>
      <c r="E138" s="85"/>
      <c r="F138" s="85"/>
      <c r="G138" s="85"/>
      <c r="H138" s="85"/>
      <c r="I138" s="85"/>
      <c r="J138" s="85"/>
      <c r="K138" s="85"/>
      <c r="X138" s="85"/>
      <c r="Y138" s="85"/>
      <c r="Z138" s="93"/>
    </row>
    <row r="139" spans="1:26">
      <c r="A139" s="85"/>
      <c r="B139" s="85"/>
      <c r="C139" s="85"/>
      <c r="D139" s="85"/>
      <c r="E139" s="85"/>
      <c r="F139" s="85"/>
      <c r="G139" s="85"/>
      <c r="H139" s="85"/>
      <c r="I139" s="85"/>
      <c r="J139" s="85"/>
      <c r="K139" s="85"/>
      <c r="X139" s="85"/>
      <c r="Y139" s="85"/>
      <c r="Z139" s="93"/>
    </row>
    <row r="140" spans="1:26">
      <c r="A140" s="85"/>
      <c r="B140" s="85"/>
      <c r="C140" s="85"/>
      <c r="D140" s="85"/>
      <c r="E140" s="85"/>
      <c r="F140" s="85"/>
      <c r="G140" s="85"/>
      <c r="H140" s="85"/>
      <c r="I140" s="85"/>
      <c r="J140" s="85"/>
      <c r="K140" s="85"/>
      <c r="X140" s="85"/>
      <c r="Y140" s="85"/>
      <c r="Z140" s="93"/>
    </row>
    <row r="141" spans="1:26">
      <c r="A141" s="85"/>
      <c r="B141" s="85"/>
      <c r="C141" s="85"/>
      <c r="D141" s="85"/>
      <c r="E141" s="85"/>
      <c r="F141" s="85"/>
      <c r="G141" s="85"/>
      <c r="H141" s="85"/>
      <c r="I141" s="85"/>
      <c r="J141" s="85"/>
      <c r="K141" s="85"/>
      <c r="X141" s="85"/>
      <c r="Y141" s="85"/>
      <c r="Z141" s="93"/>
    </row>
    <row r="142" spans="1:26">
      <c r="A142" s="85"/>
      <c r="B142" s="85"/>
      <c r="C142" s="85"/>
      <c r="D142" s="85"/>
      <c r="E142" s="85"/>
      <c r="F142" s="85"/>
      <c r="G142" s="85"/>
      <c r="H142" s="85"/>
      <c r="I142" s="85"/>
      <c r="J142" s="85"/>
      <c r="K142" s="85"/>
      <c r="X142" s="85"/>
      <c r="Y142" s="85"/>
      <c r="Z142" s="93"/>
    </row>
    <row r="143" spans="1:26">
      <c r="A143" s="85"/>
      <c r="B143" s="85"/>
      <c r="C143" s="85"/>
      <c r="D143" s="85"/>
      <c r="E143" s="85"/>
      <c r="F143" s="85"/>
      <c r="G143" s="85"/>
      <c r="H143" s="85"/>
      <c r="I143" s="85"/>
      <c r="J143" s="85"/>
      <c r="K143" s="85"/>
      <c r="X143" s="85"/>
      <c r="Y143" s="85"/>
      <c r="Z143" s="93"/>
    </row>
    <row r="144" spans="1:26">
      <c r="A144" s="85"/>
      <c r="B144" s="85"/>
      <c r="C144" s="85"/>
      <c r="D144" s="85"/>
      <c r="E144" s="85"/>
      <c r="F144" s="85"/>
      <c r="G144" s="85"/>
      <c r="H144" s="85"/>
      <c r="I144" s="85"/>
      <c r="J144" s="85"/>
      <c r="K144" s="85"/>
      <c r="X144" s="85"/>
      <c r="Y144" s="85"/>
      <c r="Z144" s="93"/>
    </row>
    <row r="145" spans="1:26">
      <c r="A145" s="85"/>
      <c r="B145" s="85"/>
      <c r="C145" s="85"/>
      <c r="D145" s="85"/>
      <c r="E145" s="85"/>
      <c r="F145" s="85"/>
      <c r="G145" s="85"/>
      <c r="H145" s="85"/>
      <c r="I145" s="85"/>
      <c r="J145" s="85"/>
      <c r="K145" s="85"/>
      <c r="X145" s="85"/>
      <c r="Y145" s="85"/>
      <c r="Z145" s="93"/>
    </row>
    <row r="146" spans="1:26">
      <c r="A146" s="85"/>
      <c r="B146" s="85"/>
      <c r="C146" s="85"/>
      <c r="D146" s="85"/>
      <c r="E146" s="85"/>
      <c r="F146" s="85"/>
      <c r="G146" s="85"/>
      <c r="H146" s="85"/>
      <c r="I146" s="85"/>
      <c r="J146" s="85"/>
      <c r="K146" s="85"/>
      <c r="X146" s="85"/>
      <c r="Y146" s="85"/>
      <c r="Z146" s="93"/>
    </row>
    <row r="147" spans="1:26">
      <c r="A147" s="85"/>
      <c r="B147" s="85"/>
      <c r="C147" s="85"/>
      <c r="D147" s="85"/>
      <c r="E147" s="85"/>
      <c r="F147" s="85"/>
      <c r="G147" s="85"/>
      <c r="H147" s="85"/>
      <c r="I147" s="85"/>
      <c r="J147" s="85"/>
      <c r="K147" s="85"/>
      <c r="X147" s="85"/>
      <c r="Y147" s="85"/>
      <c r="Z147" s="93"/>
    </row>
    <row r="148" spans="1:26">
      <c r="A148" s="85"/>
      <c r="B148" s="85"/>
      <c r="C148" s="85"/>
      <c r="D148" s="85"/>
      <c r="E148" s="85"/>
      <c r="F148" s="85"/>
      <c r="G148" s="85"/>
      <c r="H148" s="85"/>
      <c r="I148" s="85"/>
      <c r="J148" s="85"/>
      <c r="K148" s="85"/>
      <c r="X148" s="85"/>
      <c r="Y148" s="85"/>
      <c r="Z148" s="93"/>
    </row>
    <row r="149" spans="1:26">
      <c r="A149" s="85"/>
      <c r="B149" s="85"/>
      <c r="C149" s="85"/>
      <c r="D149" s="85"/>
      <c r="E149" s="85"/>
      <c r="F149" s="85"/>
      <c r="G149" s="85"/>
      <c r="H149" s="85"/>
      <c r="I149" s="85"/>
      <c r="J149" s="85"/>
      <c r="K149" s="85"/>
      <c r="X149" s="85"/>
      <c r="Y149" s="85"/>
      <c r="Z149" s="93"/>
    </row>
    <row r="150" spans="1:26">
      <c r="A150" s="85"/>
      <c r="B150" s="85"/>
      <c r="C150" s="85"/>
      <c r="D150" s="85"/>
      <c r="E150" s="85"/>
      <c r="F150" s="85"/>
      <c r="G150" s="85"/>
      <c r="H150" s="85"/>
      <c r="I150" s="85"/>
      <c r="J150" s="85"/>
      <c r="K150" s="85"/>
      <c r="X150" s="85"/>
      <c r="Y150" s="85"/>
      <c r="Z150" s="93"/>
    </row>
    <row r="151" spans="1:26">
      <c r="A151" s="85"/>
      <c r="B151" s="85"/>
      <c r="C151" s="85"/>
      <c r="D151" s="85"/>
      <c r="E151" s="85"/>
      <c r="F151" s="85"/>
      <c r="G151" s="85"/>
      <c r="H151" s="85"/>
      <c r="I151" s="85"/>
      <c r="J151" s="85"/>
      <c r="K151" s="85"/>
      <c r="X151" s="85"/>
      <c r="Y151" s="85"/>
      <c r="Z151" s="93"/>
    </row>
    <row r="152" spans="1:26">
      <c r="A152" s="85"/>
      <c r="B152" s="85"/>
      <c r="C152" s="85"/>
      <c r="D152" s="85"/>
      <c r="E152" s="85"/>
      <c r="F152" s="85"/>
      <c r="G152" s="85"/>
      <c r="H152" s="85"/>
      <c r="I152" s="85"/>
      <c r="J152" s="85"/>
      <c r="K152" s="85"/>
      <c r="X152" s="85"/>
      <c r="Y152" s="85"/>
      <c r="Z152" s="93"/>
    </row>
    <row r="153" spans="1:26">
      <c r="A153" s="85"/>
      <c r="B153" s="85"/>
      <c r="C153" s="85"/>
      <c r="D153" s="85"/>
      <c r="E153" s="85"/>
      <c r="F153" s="85"/>
      <c r="G153" s="85"/>
      <c r="H153" s="85"/>
      <c r="I153" s="85"/>
      <c r="J153" s="85"/>
      <c r="K153" s="85"/>
      <c r="X153" s="85"/>
      <c r="Y153" s="85"/>
      <c r="Z153" s="93"/>
    </row>
    <row r="154" spans="1:26">
      <c r="A154" s="85"/>
      <c r="B154" s="85"/>
      <c r="C154" s="85"/>
      <c r="D154" s="85"/>
      <c r="E154" s="85"/>
      <c r="F154" s="85"/>
      <c r="G154" s="85"/>
      <c r="H154" s="85"/>
      <c r="I154" s="85"/>
      <c r="J154" s="85"/>
      <c r="K154" s="85"/>
      <c r="X154" s="85"/>
      <c r="Y154" s="85"/>
      <c r="Z154" s="93"/>
    </row>
    <row r="155" spans="1:26">
      <c r="A155" s="85"/>
      <c r="B155" s="85"/>
      <c r="C155" s="85"/>
      <c r="D155" s="85"/>
      <c r="E155" s="85"/>
      <c r="F155" s="85"/>
      <c r="G155" s="85"/>
      <c r="H155" s="85"/>
      <c r="I155" s="85"/>
      <c r="J155" s="85"/>
      <c r="K155" s="85"/>
      <c r="X155" s="85"/>
      <c r="Y155" s="85"/>
      <c r="Z155" s="93"/>
    </row>
    <row r="156" spans="1:26">
      <c r="A156" s="85"/>
      <c r="B156" s="85"/>
      <c r="C156" s="85"/>
      <c r="D156" s="85"/>
      <c r="E156" s="85"/>
      <c r="F156" s="85"/>
      <c r="G156" s="85"/>
      <c r="H156" s="85"/>
      <c r="I156" s="85"/>
      <c r="J156" s="85"/>
      <c r="K156" s="85"/>
      <c r="X156" s="85"/>
      <c r="Y156" s="85"/>
      <c r="Z156" s="93"/>
    </row>
    <row r="157" spans="1:26">
      <c r="A157" s="85"/>
      <c r="B157" s="85"/>
      <c r="C157" s="85"/>
      <c r="D157" s="85"/>
      <c r="E157" s="85"/>
      <c r="F157" s="85"/>
      <c r="G157" s="85"/>
      <c r="H157" s="85"/>
      <c r="I157" s="85"/>
      <c r="J157" s="85"/>
      <c r="K157" s="85"/>
      <c r="X157" s="85"/>
      <c r="Y157" s="85"/>
      <c r="Z157" s="93"/>
    </row>
    <row r="158" spans="1:26">
      <c r="A158" s="85"/>
      <c r="B158" s="85"/>
      <c r="C158" s="85"/>
      <c r="D158" s="85"/>
      <c r="E158" s="85"/>
      <c r="F158" s="85"/>
      <c r="G158" s="85"/>
      <c r="H158" s="85"/>
      <c r="I158" s="85"/>
      <c r="J158" s="85"/>
      <c r="K158" s="85"/>
      <c r="X158" s="85"/>
      <c r="Y158" s="85"/>
      <c r="Z158" s="93"/>
    </row>
    <row r="159" spans="1:26">
      <c r="A159" s="85"/>
      <c r="B159" s="85"/>
      <c r="C159" s="85"/>
      <c r="D159" s="85"/>
      <c r="E159" s="85"/>
      <c r="F159" s="85"/>
      <c r="G159" s="85"/>
      <c r="H159" s="85"/>
      <c r="I159" s="85"/>
      <c r="J159" s="85"/>
      <c r="K159" s="85"/>
      <c r="X159" s="85"/>
      <c r="Y159" s="85"/>
      <c r="Z159" s="93"/>
    </row>
    <row r="160" spans="1:26">
      <c r="A160" s="85"/>
      <c r="B160" s="85"/>
      <c r="C160" s="85"/>
      <c r="D160" s="85"/>
      <c r="E160" s="85"/>
      <c r="F160" s="85"/>
      <c r="G160" s="85"/>
      <c r="H160" s="85"/>
      <c r="I160" s="85"/>
      <c r="J160" s="85"/>
      <c r="K160" s="85"/>
      <c r="X160" s="85"/>
      <c r="Y160" s="85"/>
      <c r="Z160" s="93"/>
    </row>
    <row r="161" spans="1:26">
      <c r="A161" s="85"/>
      <c r="B161" s="85"/>
      <c r="C161" s="85"/>
      <c r="D161" s="85"/>
      <c r="E161" s="85"/>
      <c r="F161" s="85"/>
      <c r="G161" s="85"/>
      <c r="H161" s="85"/>
      <c r="I161" s="85"/>
      <c r="J161" s="85"/>
      <c r="K161" s="85"/>
      <c r="X161" s="85"/>
      <c r="Y161" s="85"/>
      <c r="Z161" s="93"/>
    </row>
    <row r="162" spans="1:26">
      <c r="A162" s="85"/>
      <c r="B162" s="85"/>
      <c r="C162" s="85"/>
      <c r="D162" s="85"/>
      <c r="E162" s="85"/>
      <c r="F162" s="85"/>
      <c r="G162" s="85"/>
      <c r="H162" s="85"/>
      <c r="I162" s="85"/>
      <c r="J162" s="85"/>
      <c r="K162" s="85"/>
      <c r="X162" s="85"/>
      <c r="Y162" s="85"/>
      <c r="Z162" s="93"/>
    </row>
    <row r="163" spans="1:26">
      <c r="A163" s="85"/>
      <c r="B163" s="85"/>
      <c r="C163" s="85"/>
      <c r="D163" s="85"/>
      <c r="E163" s="85"/>
      <c r="F163" s="85"/>
      <c r="G163" s="85"/>
      <c r="H163" s="85"/>
      <c r="I163" s="85"/>
      <c r="J163" s="85"/>
      <c r="K163" s="85"/>
      <c r="X163" s="85"/>
      <c r="Y163" s="85"/>
      <c r="Z163" s="93"/>
    </row>
    <row r="164" spans="1:26">
      <c r="A164" s="85"/>
      <c r="B164" s="85"/>
      <c r="C164" s="85"/>
      <c r="D164" s="85"/>
      <c r="E164" s="85"/>
      <c r="F164" s="85"/>
      <c r="G164" s="85"/>
      <c r="H164" s="85"/>
      <c r="I164" s="85"/>
      <c r="J164" s="85"/>
      <c r="K164" s="85"/>
      <c r="X164" s="85"/>
      <c r="Y164" s="85"/>
      <c r="Z164" s="93"/>
    </row>
    <row r="165" spans="1:26">
      <c r="A165" s="85"/>
      <c r="B165" s="85"/>
      <c r="C165" s="85"/>
      <c r="D165" s="85"/>
      <c r="E165" s="85"/>
      <c r="F165" s="85"/>
      <c r="G165" s="85"/>
      <c r="H165" s="85"/>
      <c r="I165" s="85"/>
      <c r="J165" s="85"/>
      <c r="K165" s="85"/>
      <c r="X165" s="85"/>
      <c r="Y165" s="85"/>
      <c r="Z165" s="93"/>
    </row>
    <row r="166" spans="1:26">
      <c r="A166" s="85"/>
      <c r="B166" s="85"/>
      <c r="C166" s="85"/>
      <c r="D166" s="85"/>
      <c r="E166" s="85"/>
      <c r="F166" s="85"/>
      <c r="G166" s="85"/>
      <c r="H166" s="85"/>
      <c r="I166" s="85"/>
      <c r="J166" s="85"/>
      <c r="K166" s="85"/>
      <c r="X166" s="85"/>
      <c r="Y166" s="85"/>
      <c r="Z166" s="93"/>
    </row>
    <row r="167" spans="1:26">
      <c r="A167" s="85"/>
      <c r="B167" s="85"/>
      <c r="C167" s="85"/>
      <c r="D167" s="85"/>
      <c r="E167" s="85"/>
      <c r="F167" s="85"/>
      <c r="G167" s="85"/>
      <c r="H167" s="85"/>
      <c r="I167" s="85"/>
      <c r="J167" s="85"/>
      <c r="K167" s="85"/>
      <c r="X167" s="85"/>
      <c r="Y167" s="85"/>
      <c r="Z167" s="93"/>
    </row>
    <row r="168" spans="1:26">
      <c r="A168" s="85"/>
      <c r="B168" s="85"/>
      <c r="C168" s="85"/>
      <c r="D168" s="85"/>
      <c r="E168" s="85"/>
      <c r="F168" s="85"/>
      <c r="G168" s="85"/>
      <c r="H168" s="85"/>
      <c r="I168" s="85"/>
      <c r="J168" s="85"/>
      <c r="K168" s="85"/>
      <c r="X168" s="85"/>
      <c r="Y168" s="85"/>
      <c r="Z168" s="93"/>
    </row>
    <row r="169" spans="1:26">
      <c r="A169" s="85"/>
      <c r="B169" s="85"/>
      <c r="C169" s="85"/>
      <c r="D169" s="85"/>
      <c r="E169" s="85"/>
      <c r="F169" s="85"/>
      <c r="G169" s="85"/>
      <c r="H169" s="85"/>
      <c r="I169" s="85"/>
      <c r="J169" s="85"/>
      <c r="K169" s="85"/>
      <c r="X169" s="85"/>
      <c r="Y169" s="85"/>
      <c r="Z169" s="93"/>
    </row>
    <row r="170" spans="1:26">
      <c r="A170" s="85"/>
      <c r="B170" s="85"/>
      <c r="C170" s="85"/>
      <c r="D170" s="85"/>
      <c r="E170" s="85"/>
      <c r="F170" s="85"/>
      <c r="G170" s="85"/>
      <c r="H170" s="85"/>
      <c r="I170" s="85"/>
      <c r="J170" s="85"/>
      <c r="K170" s="85"/>
      <c r="X170" s="85"/>
      <c r="Y170" s="85"/>
      <c r="Z170" s="93"/>
    </row>
    <row r="171" spans="1:26">
      <c r="A171" s="85"/>
      <c r="B171" s="85"/>
      <c r="C171" s="85"/>
      <c r="D171" s="85"/>
      <c r="E171" s="85"/>
      <c r="F171" s="85"/>
      <c r="G171" s="85"/>
      <c r="H171" s="85"/>
      <c r="I171" s="85"/>
      <c r="J171" s="85"/>
      <c r="K171" s="85"/>
      <c r="X171" s="85"/>
      <c r="Y171" s="85"/>
      <c r="Z171" s="93"/>
    </row>
    <row r="172" spans="1:26">
      <c r="A172" s="85"/>
      <c r="B172" s="85"/>
      <c r="C172" s="85"/>
      <c r="D172" s="85"/>
      <c r="E172" s="85"/>
      <c r="F172" s="85"/>
      <c r="G172" s="85"/>
      <c r="H172" s="85"/>
      <c r="I172" s="85"/>
      <c r="J172" s="85"/>
      <c r="K172" s="85"/>
      <c r="X172" s="85"/>
      <c r="Y172" s="85"/>
      <c r="Z172" s="93"/>
    </row>
    <row r="173" spans="1:26">
      <c r="A173" s="85"/>
      <c r="B173" s="85"/>
      <c r="C173" s="85"/>
      <c r="D173" s="85"/>
      <c r="E173" s="85"/>
      <c r="F173" s="85"/>
      <c r="G173" s="85"/>
      <c r="H173" s="85"/>
      <c r="I173" s="85"/>
      <c r="J173" s="85"/>
      <c r="K173" s="85"/>
      <c r="X173" s="85"/>
      <c r="Y173" s="85"/>
      <c r="Z173" s="93"/>
    </row>
    <row r="174" spans="1:26">
      <c r="A174" s="85"/>
      <c r="B174" s="85"/>
      <c r="C174" s="85"/>
      <c r="D174" s="85"/>
      <c r="E174" s="85"/>
      <c r="F174" s="85"/>
      <c r="G174" s="85"/>
      <c r="H174" s="85"/>
      <c r="I174" s="85"/>
      <c r="J174" s="85"/>
      <c r="K174" s="85"/>
      <c r="X174" s="85"/>
      <c r="Y174" s="85"/>
      <c r="Z174" s="93"/>
    </row>
    <row r="175" spans="1:26">
      <c r="A175" s="85"/>
      <c r="B175" s="85"/>
      <c r="C175" s="85"/>
      <c r="D175" s="85"/>
      <c r="E175" s="85"/>
      <c r="F175" s="85"/>
      <c r="G175" s="85"/>
      <c r="H175" s="85"/>
      <c r="I175" s="85"/>
      <c r="J175" s="85"/>
      <c r="K175" s="85"/>
      <c r="X175" s="85"/>
      <c r="Y175" s="85"/>
      <c r="Z175" s="93"/>
    </row>
    <row r="176" spans="1:26">
      <c r="A176" s="85"/>
      <c r="B176" s="85"/>
      <c r="C176" s="85"/>
      <c r="D176" s="85"/>
      <c r="E176" s="85"/>
      <c r="F176" s="85"/>
      <c r="G176" s="85"/>
      <c r="H176" s="85"/>
      <c r="I176" s="85"/>
      <c r="J176" s="85"/>
      <c r="K176" s="85"/>
      <c r="X176" s="85"/>
      <c r="Y176" s="85"/>
      <c r="Z176" s="93"/>
    </row>
    <row r="177" spans="1:26">
      <c r="A177" s="85"/>
      <c r="B177" s="85"/>
      <c r="C177" s="85"/>
      <c r="D177" s="85"/>
      <c r="E177" s="85"/>
      <c r="F177" s="85"/>
      <c r="G177" s="85"/>
      <c r="H177" s="85"/>
      <c r="I177" s="85"/>
      <c r="J177" s="85"/>
      <c r="K177" s="85"/>
      <c r="X177" s="85"/>
      <c r="Y177" s="85"/>
      <c r="Z177" s="93"/>
    </row>
    <row r="178" spans="1:26">
      <c r="A178" s="85"/>
      <c r="B178" s="85"/>
      <c r="C178" s="85"/>
      <c r="D178" s="85"/>
      <c r="E178" s="85"/>
      <c r="F178" s="85"/>
      <c r="G178" s="85"/>
      <c r="H178" s="85"/>
      <c r="I178" s="85"/>
      <c r="J178" s="85"/>
      <c r="K178" s="85"/>
      <c r="X178" s="85"/>
      <c r="Y178" s="85"/>
      <c r="Z178" s="93"/>
    </row>
    <row r="179" spans="1:26">
      <c r="A179" s="85"/>
      <c r="B179" s="85"/>
      <c r="C179" s="85"/>
      <c r="D179" s="85"/>
      <c r="E179" s="85"/>
      <c r="F179" s="85"/>
      <c r="G179" s="85"/>
      <c r="H179" s="85"/>
      <c r="I179" s="85"/>
      <c r="J179" s="85"/>
      <c r="K179" s="85"/>
      <c r="X179" s="85"/>
      <c r="Y179" s="85"/>
      <c r="Z179" s="93"/>
    </row>
    <row r="180" spans="1:26">
      <c r="A180" s="85"/>
      <c r="B180" s="85"/>
      <c r="C180" s="85"/>
      <c r="D180" s="85"/>
      <c r="E180" s="85"/>
      <c r="F180" s="85"/>
      <c r="G180" s="85"/>
      <c r="H180" s="85"/>
      <c r="I180" s="85"/>
      <c r="J180" s="85"/>
      <c r="K180" s="85"/>
      <c r="X180" s="85"/>
      <c r="Y180" s="85"/>
      <c r="Z180" s="93"/>
    </row>
    <row r="181" spans="1:26">
      <c r="A181" s="85"/>
      <c r="B181" s="85"/>
      <c r="C181" s="85"/>
      <c r="D181" s="85"/>
      <c r="E181" s="85"/>
      <c r="F181" s="85"/>
      <c r="G181" s="85"/>
      <c r="H181" s="85"/>
      <c r="I181" s="85"/>
      <c r="J181" s="85"/>
      <c r="K181" s="85"/>
      <c r="X181" s="85"/>
      <c r="Y181" s="85"/>
      <c r="Z181" s="93"/>
    </row>
    <row r="182" spans="1:26">
      <c r="A182" s="85"/>
      <c r="B182" s="85"/>
      <c r="C182" s="85"/>
      <c r="D182" s="85"/>
      <c r="E182" s="85"/>
      <c r="F182" s="85"/>
      <c r="G182" s="85"/>
      <c r="H182" s="85"/>
      <c r="I182" s="85"/>
      <c r="J182" s="85"/>
      <c r="K182" s="85"/>
      <c r="X182" s="85"/>
      <c r="Y182" s="85"/>
      <c r="Z182" s="93"/>
    </row>
    <row r="183" spans="1:26">
      <c r="A183" s="85"/>
      <c r="B183" s="85"/>
      <c r="C183" s="85"/>
      <c r="D183" s="85"/>
      <c r="E183" s="85"/>
      <c r="F183" s="85"/>
      <c r="G183" s="85"/>
      <c r="H183" s="85"/>
      <c r="I183" s="85"/>
      <c r="J183" s="85"/>
      <c r="K183" s="85"/>
      <c r="X183" s="85"/>
      <c r="Y183" s="85"/>
      <c r="Z183" s="93"/>
    </row>
    <row r="184" spans="1:26">
      <c r="A184" s="85"/>
      <c r="B184" s="85"/>
      <c r="C184" s="85"/>
      <c r="D184" s="85"/>
      <c r="E184" s="85"/>
      <c r="F184" s="85"/>
      <c r="G184" s="85"/>
      <c r="H184" s="85"/>
      <c r="I184" s="85"/>
      <c r="J184" s="85"/>
      <c r="K184" s="85"/>
      <c r="X184" s="85"/>
      <c r="Y184" s="85"/>
      <c r="Z184" s="93"/>
    </row>
    <row r="185" spans="1:26">
      <c r="A185" s="85"/>
      <c r="B185" s="85"/>
      <c r="C185" s="85"/>
      <c r="D185" s="85"/>
      <c r="E185" s="85"/>
      <c r="F185" s="85"/>
      <c r="G185" s="85"/>
      <c r="H185" s="85"/>
      <c r="I185" s="85"/>
      <c r="J185" s="85"/>
      <c r="K185" s="85"/>
      <c r="X185" s="85"/>
      <c r="Y185" s="85"/>
      <c r="Z185" s="93"/>
    </row>
    <row r="186" spans="1:26">
      <c r="A186" s="85"/>
      <c r="B186" s="85"/>
      <c r="C186" s="85"/>
      <c r="D186" s="85"/>
      <c r="E186" s="85"/>
      <c r="F186" s="85"/>
      <c r="G186" s="85"/>
      <c r="H186" s="85"/>
      <c r="I186" s="85"/>
      <c r="J186" s="85"/>
      <c r="K186" s="85"/>
      <c r="X186" s="85"/>
      <c r="Y186" s="85"/>
      <c r="Z186" s="93"/>
    </row>
    <row r="187" spans="1:26">
      <c r="A187" s="85"/>
      <c r="B187" s="85"/>
      <c r="C187" s="85"/>
      <c r="D187" s="85"/>
      <c r="E187" s="85"/>
      <c r="F187" s="85"/>
      <c r="G187" s="85"/>
      <c r="H187" s="85"/>
      <c r="I187" s="85"/>
      <c r="J187" s="85"/>
      <c r="K187" s="85"/>
      <c r="X187" s="85"/>
      <c r="Y187" s="85"/>
      <c r="Z187" s="93"/>
    </row>
    <row r="188" spans="1:26">
      <c r="A188" s="85"/>
      <c r="B188" s="85"/>
      <c r="C188" s="85"/>
      <c r="D188" s="85"/>
      <c r="E188" s="85"/>
      <c r="F188" s="85"/>
      <c r="G188" s="85"/>
      <c r="H188" s="85"/>
      <c r="I188" s="85"/>
      <c r="J188" s="85"/>
      <c r="K188" s="85"/>
      <c r="X188" s="85"/>
      <c r="Y188" s="85"/>
      <c r="Z188" s="93"/>
    </row>
    <row r="189" spans="1:26">
      <c r="A189" s="85"/>
      <c r="B189" s="85"/>
      <c r="C189" s="85"/>
      <c r="D189" s="85"/>
      <c r="E189" s="85"/>
      <c r="F189" s="85"/>
      <c r="G189" s="85"/>
      <c r="H189" s="85"/>
      <c r="I189" s="85"/>
      <c r="J189" s="85"/>
      <c r="K189" s="85"/>
      <c r="X189" s="85"/>
      <c r="Y189" s="85"/>
      <c r="Z189" s="93"/>
    </row>
    <row r="190" spans="1:26">
      <c r="A190" s="85"/>
      <c r="B190" s="85"/>
      <c r="C190" s="85"/>
      <c r="D190" s="85"/>
      <c r="E190" s="85"/>
      <c r="F190" s="85"/>
      <c r="G190" s="85"/>
      <c r="H190" s="85"/>
      <c r="I190" s="85"/>
      <c r="J190" s="85"/>
      <c r="K190" s="85"/>
      <c r="X190" s="85"/>
      <c r="Y190" s="85"/>
      <c r="Z190" s="93"/>
    </row>
    <row r="191" spans="1:26">
      <c r="A191" s="85"/>
      <c r="B191" s="85"/>
      <c r="C191" s="85"/>
      <c r="D191" s="85"/>
      <c r="E191" s="85"/>
      <c r="F191" s="85"/>
      <c r="G191" s="85"/>
      <c r="H191" s="85"/>
      <c r="I191" s="85"/>
      <c r="J191" s="85"/>
      <c r="K191" s="85"/>
      <c r="X191" s="85"/>
      <c r="Y191" s="85"/>
      <c r="Z191" s="93"/>
    </row>
    <row r="192" spans="1:26">
      <c r="A192" s="85"/>
      <c r="B192" s="85"/>
      <c r="C192" s="85"/>
      <c r="D192" s="85"/>
      <c r="E192" s="85"/>
      <c r="F192" s="85"/>
      <c r="G192" s="85"/>
      <c r="H192" s="85"/>
      <c r="I192" s="85"/>
      <c r="J192" s="85"/>
      <c r="K192" s="85"/>
      <c r="X192" s="85"/>
      <c r="Y192" s="85"/>
      <c r="Z192" s="93"/>
    </row>
    <row r="193" spans="1:26">
      <c r="A193" s="85"/>
      <c r="B193" s="85"/>
      <c r="C193" s="85"/>
      <c r="D193" s="85"/>
      <c r="E193" s="85"/>
      <c r="F193" s="85"/>
      <c r="G193" s="85"/>
      <c r="H193" s="85"/>
      <c r="I193" s="85"/>
      <c r="J193" s="85"/>
      <c r="K193" s="85"/>
      <c r="X193" s="85"/>
      <c r="Y193" s="85"/>
      <c r="Z193" s="93"/>
    </row>
    <row r="194" spans="1:26">
      <c r="A194" s="85"/>
      <c r="B194" s="85"/>
      <c r="C194" s="85"/>
      <c r="D194" s="85"/>
      <c r="E194" s="85"/>
      <c r="F194" s="85"/>
      <c r="G194" s="85"/>
      <c r="H194" s="85"/>
      <c r="I194" s="85"/>
      <c r="J194" s="85"/>
      <c r="K194" s="85"/>
      <c r="X194" s="85"/>
      <c r="Y194" s="85"/>
      <c r="Z194" s="93"/>
    </row>
    <row r="195" spans="1:26">
      <c r="A195" s="85"/>
      <c r="B195" s="85"/>
      <c r="C195" s="85"/>
      <c r="D195" s="85"/>
      <c r="E195" s="85"/>
      <c r="F195" s="85"/>
      <c r="G195" s="85"/>
      <c r="H195" s="85"/>
      <c r="I195" s="85"/>
      <c r="J195" s="85"/>
      <c r="K195" s="85"/>
      <c r="X195" s="85"/>
      <c r="Y195" s="85"/>
      <c r="Z195" s="93"/>
    </row>
    <row r="196" spans="1:26">
      <c r="A196" s="85"/>
      <c r="B196" s="85"/>
      <c r="C196" s="85"/>
      <c r="D196" s="85"/>
      <c r="E196" s="85"/>
      <c r="F196" s="85"/>
      <c r="G196" s="85"/>
      <c r="H196" s="85"/>
      <c r="I196" s="85"/>
      <c r="J196" s="85"/>
      <c r="K196" s="85"/>
      <c r="X196" s="85"/>
      <c r="Y196" s="85"/>
      <c r="Z196" s="93"/>
    </row>
    <row r="197" spans="1:26">
      <c r="A197" s="85"/>
      <c r="B197" s="85"/>
      <c r="C197" s="85"/>
      <c r="D197" s="85"/>
      <c r="E197" s="85"/>
      <c r="F197" s="85"/>
      <c r="G197" s="85"/>
      <c r="H197" s="85"/>
      <c r="I197" s="85"/>
      <c r="J197" s="85"/>
      <c r="K197" s="85"/>
      <c r="X197" s="85"/>
      <c r="Y197" s="85"/>
      <c r="Z197" s="93"/>
    </row>
    <row r="198" spans="1:26">
      <c r="A198" s="85"/>
      <c r="B198" s="85"/>
      <c r="C198" s="85"/>
      <c r="D198" s="85"/>
      <c r="E198" s="85"/>
      <c r="F198" s="85"/>
      <c r="G198" s="85"/>
      <c r="H198" s="85"/>
      <c r="I198" s="85"/>
      <c r="J198" s="85"/>
      <c r="K198" s="85"/>
      <c r="X198" s="85"/>
      <c r="Y198" s="85"/>
      <c r="Z198" s="93"/>
    </row>
    <row r="199" spans="1:26">
      <c r="A199" s="85"/>
      <c r="B199" s="85"/>
      <c r="C199" s="85"/>
      <c r="D199" s="85"/>
      <c r="E199" s="85"/>
      <c r="F199" s="85"/>
      <c r="G199" s="85"/>
      <c r="H199" s="85"/>
      <c r="I199" s="85"/>
      <c r="J199" s="85"/>
      <c r="K199" s="85"/>
      <c r="X199" s="85"/>
      <c r="Y199" s="85"/>
      <c r="Z199" s="93"/>
    </row>
    <row r="200" spans="1:26">
      <c r="A200" s="85"/>
      <c r="B200" s="85"/>
      <c r="C200" s="85"/>
      <c r="D200" s="85"/>
      <c r="E200" s="85"/>
      <c r="F200" s="85"/>
      <c r="G200" s="85"/>
      <c r="H200" s="85"/>
      <c r="I200" s="85"/>
      <c r="J200" s="85"/>
      <c r="K200" s="85"/>
      <c r="X200" s="85"/>
      <c r="Y200" s="85"/>
      <c r="Z200" s="93"/>
    </row>
    <row r="201" spans="1:26">
      <c r="A201" s="85"/>
      <c r="B201" s="85"/>
      <c r="C201" s="85"/>
      <c r="D201" s="85"/>
      <c r="E201" s="85"/>
      <c r="F201" s="85"/>
      <c r="G201" s="85"/>
      <c r="H201" s="85"/>
      <c r="I201" s="85"/>
      <c r="J201" s="85"/>
      <c r="K201" s="85"/>
      <c r="X201" s="85"/>
      <c r="Y201" s="85"/>
      <c r="Z201" s="93"/>
    </row>
    <row r="202" spans="1:26">
      <c r="A202" s="85"/>
      <c r="B202" s="85"/>
      <c r="C202" s="85"/>
      <c r="D202" s="85"/>
      <c r="E202" s="85"/>
      <c r="F202" s="85"/>
      <c r="G202" s="85"/>
      <c r="H202" s="85"/>
      <c r="I202" s="85"/>
      <c r="J202" s="85"/>
      <c r="K202" s="85"/>
      <c r="X202" s="85"/>
      <c r="Y202" s="85"/>
      <c r="Z202" s="93"/>
    </row>
    <row r="203" spans="1:26">
      <c r="A203" s="85"/>
      <c r="B203" s="85"/>
      <c r="C203" s="85"/>
      <c r="D203" s="85"/>
      <c r="E203" s="85"/>
      <c r="F203" s="85"/>
      <c r="G203" s="85"/>
      <c r="H203" s="85"/>
      <c r="I203" s="85"/>
      <c r="J203" s="85"/>
      <c r="K203" s="85"/>
      <c r="X203" s="85"/>
      <c r="Y203" s="85"/>
      <c r="Z203" s="93"/>
    </row>
    <row r="204" spans="1:26">
      <c r="A204" s="85"/>
      <c r="B204" s="85"/>
      <c r="C204" s="85"/>
      <c r="D204" s="85"/>
      <c r="E204" s="85"/>
      <c r="F204" s="85"/>
      <c r="G204" s="85"/>
      <c r="H204" s="85"/>
      <c r="I204" s="85"/>
      <c r="J204" s="85"/>
      <c r="K204" s="85"/>
      <c r="X204" s="85"/>
      <c r="Y204" s="85"/>
      <c r="Z204" s="93"/>
    </row>
    <row r="205" spans="1:26">
      <c r="A205" s="85"/>
      <c r="B205" s="85"/>
      <c r="C205" s="85"/>
      <c r="D205" s="85"/>
      <c r="E205" s="85"/>
      <c r="F205" s="85"/>
      <c r="G205" s="85"/>
      <c r="H205" s="85"/>
      <c r="I205" s="85"/>
      <c r="J205" s="85"/>
      <c r="K205" s="85"/>
      <c r="X205" s="85"/>
      <c r="Y205" s="85"/>
      <c r="Z205" s="93"/>
    </row>
    <row r="206" spans="1:26">
      <c r="A206" s="85"/>
      <c r="B206" s="85"/>
      <c r="C206" s="85"/>
      <c r="D206" s="85"/>
      <c r="E206" s="85"/>
      <c r="F206" s="85"/>
      <c r="G206" s="85"/>
      <c r="H206" s="85"/>
      <c r="I206" s="85"/>
      <c r="J206" s="85"/>
      <c r="K206" s="85"/>
      <c r="X206" s="85"/>
      <c r="Y206" s="85"/>
      <c r="Z206" s="93"/>
    </row>
    <row r="207" spans="1:26">
      <c r="A207" s="85"/>
      <c r="B207" s="85"/>
      <c r="C207" s="85"/>
      <c r="D207" s="85"/>
      <c r="E207" s="85"/>
      <c r="F207" s="85"/>
      <c r="G207" s="85"/>
      <c r="H207" s="85"/>
      <c r="I207" s="85"/>
      <c r="J207" s="85"/>
      <c r="K207" s="85"/>
      <c r="X207" s="85"/>
      <c r="Y207" s="85"/>
      <c r="Z207" s="93"/>
    </row>
    <row r="208" spans="1:26">
      <c r="A208" s="85"/>
      <c r="B208" s="85"/>
      <c r="C208" s="85"/>
      <c r="D208" s="85"/>
      <c r="E208" s="85"/>
      <c r="F208" s="85"/>
      <c r="G208" s="85"/>
      <c r="H208" s="85"/>
      <c r="I208" s="85"/>
      <c r="J208" s="85"/>
      <c r="K208" s="85"/>
      <c r="X208" s="85"/>
      <c r="Y208" s="85"/>
      <c r="Z208" s="93"/>
    </row>
    <row r="209" spans="1:26">
      <c r="A209" s="85"/>
      <c r="B209" s="85"/>
      <c r="C209" s="85"/>
      <c r="D209" s="85"/>
      <c r="E209" s="85"/>
      <c r="F209" s="85"/>
      <c r="G209" s="85"/>
      <c r="H209" s="85"/>
      <c r="I209" s="85"/>
      <c r="J209" s="85"/>
      <c r="K209" s="85"/>
      <c r="X209" s="85"/>
      <c r="Y209" s="85"/>
      <c r="Z209" s="93"/>
    </row>
    <row r="210" spans="1:26">
      <c r="A210" s="85"/>
      <c r="B210" s="85"/>
      <c r="C210" s="85"/>
      <c r="D210" s="85"/>
      <c r="E210" s="85"/>
      <c r="F210" s="85"/>
      <c r="G210" s="85"/>
      <c r="H210" s="85"/>
      <c r="I210" s="85"/>
      <c r="J210" s="85"/>
      <c r="K210" s="85"/>
      <c r="X210" s="85"/>
      <c r="Y210" s="85"/>
      <c r="Z210" s="93"/>
    </row>
    <row r="211" spans="1:26">
      <c r="A211" s="85"/>
      <c r="B211" s="85"/>
      <c r="C211" s="85"/>
      <c r="D211" s="85"/>
      <c r="E211" s="85"/>
      <c r="F211" s="85"/>
      <c r="G211" s="85"/>
      <c r="H211" s="85"/>
      <c r="I211" s="85"/>
      <c r="J211" s="85"/>
      <c r="K211" s="85"/>
      <c r="X211" s="85"/>
      <c r="Y211" s="85"/>
      <c r="Z211" s="93"/>
    </row>
    <row r="212" spans="1:26">
      <c r="A212" s="85"/>
      <c r="B212" s="85"/>
      <c r="C212" s="85"/>
      <c r="D212" s="85"/>
      <c r="E212" s="85"/>
      <c r="F212" s="85"/>
      <c r="G212" s="85"/>
      <c r="H212" s="85"/>
      <c r="I212" s="85"/>
      <c r="J212" s="85"/>
      <c r="K212" s="85"/>
      <c r="X212" s="85"/>
      <c r="Y212" s="85"/>
      <c r="Z212" s="93"/>
    </row>
    <row r="213" spans="1:26">
      <c r="A213" s="85"/>
      <c r="B213" s="85"/>
      <c r="C213" s="85"/>
      <c r="D213" s="85"/>
      <c r="E213" s="85"/>
      <c r="F213" s="85"/>
      <c r="G213" s="85"/>
      <c r="H213" s="85"/>
      <c r="I213" s="85"/>
      <c r="J213" s="85"/>
      <c r="K213" s="85"/>
      <c r="X213" s="85"/>
      <c r="Y213" s="85"/>
      <c r="Z213" s="93"/>
    </row>
    <row r="214" spans="1:26">
      <c r="A214" s="85"/>
      <c r="B214" s="85"/>
      <c r="C214" s="85"/>
      <c r="D214" s="85"/>
      <c r="E214" s="85"/>
      <c r="F214" s="85"/>
      <c r="G214" s="85"/>
      <c r="H214" s="85"/>
      <c r="I214" s="85"/>
      <c r="J214" s="85"/>
      <c r="K214" s="85"/>
      <c r="X214" s="85"/>
      <c r="Y214" s="85"/>
      <c r="Z214" s="93"/>
    </row>
    <row r="215" spans="1:26">
      <c r="A215" s="85"/>
      <c r="B215" s="85"/>
      <c r="C215" s="85"/>
      <c r="D215" s="85"/>
      <c r="E215" s="85"/>
      <c r="F215" s="85"/>
      <c r="G215" s="85"/>
      <c r="H215" s="85"/>
      <c r="I215" s="85"/>
      <c r="J215" s="85"/>
      <c r="K215" s="85"/>
      <c r="X215" s="85"/>
      <c r="Y215" s="85"/>
      <c r="Z215" s="93"/>
    </row>
    <row r="216" spans="1:26">
      <c r="A216" s="85"/>
      <c r="B216" s="85"/>
      <c r="C216" s="85"/>
      <c r="D216" s="85"/>
      <c r="E216" s="85"/>
      <c r="F216" s="85"/>
      <c r="G216" s="85"/>
      <c r="H216" s="85"/>
      <c r="I216" s="85"/>
      <c r="J216" s="85"/>
      <c r="K216" s="85"/>
      <c r="X216" s="85"/>
      <c r="Y216" s="85"/>
      <c r="Z216" s="93"/>
    </row>
    <row r="217" spans="1:26">
      <c r="A217" s="85"/>
      <c r="B217" s="85"/>
      <c r="C217" s="85"/>
      <c r="D217" s="85"/>
      <c r="E217" s="85"/>
      <c r="F217" s="85"/>
      <c r="G217" s="85"/>
      <c r="H217" s="85"/>
      <c r="I217" s="85"/>
      <c r="J217" s="85"/>
      <c r="K217" s="85"/>
      <c r="X217" s="85"/>
      <c r="Y217" s="85"/>
      <c r="Z217" s="93"/>
    </row>
    <row r="218" spans="1:26">
      <c r="A218" s="85"/>
      <c r="B218" s="85"/>
      <c r="C218" s="85"/>
      <c r="D218" s="85"/>
      <c r="E218" s="85"/>
      <c r="F218" s="85"/>
      <c r="G218" s="85"/>
      <c r="H218" s="85"/>
      <c r="I218" s="85"/>
      <c r="J218" s="85"/>
      <c r="K218" s="85"/>
      <c r="X218" s="85"/>
      <c r="Y218" s="85"/>
      <c r="Z218" s="93"/>
    </row>
    <row r="219" spans="1:26">
      <c r="A219" s="85"/>
      <c r="B219" s="85"/>
      <c r="C219" s="85"/>
      <c r="D219" s="85"/>
      <c r="E219" s="85"/>
      <c r="F219" s="85"/>
      <c r="G219" s="85"/>
      <c r="H219" s="85"/>
      <c r="I219" s="85"/>
      <c r="J219" s="85"/>
      <c r="K219" s="85"/>
      <c r="X219" s="85"/>
      <c r="Y219" s="85"/>
      <c r="Z219" s="93"/>
    </row>
    <row r="220" spans="1:26">
      <c r="A220" s="85"/>
      <c r="B220" s="85"/>
      <c r="C220" s="85"/>
      <c r="D220" s="85"/>
      <c r="E220" s="85"/>
      <c r="F220" s="85"/>
      <c r="G220" s="85"/>
      <c r="H220" s="85"/>
      <c r="I220" s="85"/>
      <c r="J220" s="85"/>
      <c r="K220" s="85"/>
      <c r="X220" s="85"/>
      <c r="Y220" s="85"/>
      <c r="Z220" s="93"/>
    </row>
    <row r="221" spans="1:26">
      <c r="A221" s="85"/>
      <c r="B221" s="85"/>
      <c r="C221" s="85"/>
      <c r="D221" s="85"/>
      <c r="E221" s="85"/>
      <c r="F221" s="85"/>
      <c r="G221" s="85"/>
      <c r="H221" s="85"/>
      <c r="I221" s="85"/>
      <c r="J221" s="85"/>
      <c r="K221" s="85"/>
      <c r="X221" s="85"/>
      <c r="Y221" s="85"/>
      <c r="Z221" s="93"/>
    </row>
    <row r="222" spans="1:26">
      <c r="A222" s="85"/>
      <c r="B222" s="85"/>
      <c r="C222" s="85"/>
      <c r="D222" s="85"/>
      <c r="E222" s="85"/>
      <c r="F222" s="85"/>
      <c r="G222" s="85"/>
      <c r="H222" s="85"/>
      <c r="I222" s="85"/>
      <c r="J222" s="85"/>
      <c r="K222" s="85"/>
      <c r="X222" s="85"/>
      <c r="Y222" s="85"/>
      <c r="Z222" s="93"/>
    </row>
    <row r="223" spans="1:26">
      <c r="A223" s="85"/>
      <c r="B223" s="85"/>
      <c r="C223" s="85"/>
      <c r="D223" s="85"/>
      <c r="E223" s="85"/>
      <c r="F223" s="85"/>
      <c r="G223" s="85"/>
      <c r="H223" s="85"/>
      <c r="I223" s="85"/>
      <c r="J223" s="85"/>
      <c r="K223" s="85"/>
      <c r="X223" s="85"/>
      <c r="Y223" s="85"/>
      <c r="Z223" s="93"/>
    </row>
    <row r="224" spans="1:26">
      <c r="A224" s="85"/>
      <c r="B224" s="85"/>
      <c r="C224" s="85"/>
      <c r="D224" s="85"/>
      <c r="E224" s="85"/>
      <c r="F224" s="85"/>
      <c r="G224" s="85"/>
      <c r="H224" s="85"/>
      <c r="I224" s="85"/>
      <c r="J224" s="85"/>
      <c r="K224" s="85"/>
      <c r="X224" s="85"/>
      <c r="Y224" s="85"/>
      <c r="Z224" s="93"/>
    </row>
    <row r="225" spans="1:26">
      <c r="A225" s="85"/>
      <c r="B225" s="85"/>
      <c r="C225" s="85"/>
      <c r="D225" s="85"/>
      <c r="E225" s="85"/>
      <c r="F225" s="85"/>
      <c r="G225" s="85"/>
      <c r="H225" s="85"/>
      <c r="I225" s="85"/>
      <c r="J225" s="85"/>
      <c r="K225" s="85"/>
      <c r="X225" s="85"/>
      <c r="Y225" s="85"/>
      <c r="Z225" s="93"/>
    </row>
    <row r="226" spans="1:26">
      <c r="A226" s="85"/>
      <c r="B226" s="85"/>
      <c r="C226" s="85"/>
      <c r="D226" s="85"/>
      <c r="E226" s="85"/>
      <c r="F226" s="85"/>
      <c r="G226" s="85"/>
      <c r="H226" s="85"/>
      <c r="I226" s="85"/>
      <c r="J226" s="85"/>
      <c r="K226" s="85"/>
      <c r="X226" s="85"/>
      <c r="Y226" s="85"/>
      <c r="Z226" s="93"/>
    </row>
    <row r="227" spans="1:26">
      <c r="A227" s="85"/>
      <c r="B227" s="85"/>
      <c r="C227" s="85"/>
      <c r="D227" s="85"/>
      <c r="E227" s="85"/>
      <c r="F227" s="85"/>
      <c r="G227" s="85"/>
      <c r="H227" s="85"/>
      <c r="I227" s="85"/>
      <c r="J227" s="85"/>
      <c r="K227" s="85"/>
      <c r="X227" s="85"/>
      <c r="Y227" s="85"/>
      <c r="Z227" s="93"/>
    </row>
    <row r="228" spans="1:26">
      <c r="A228" s="85"/>
      <c r="B228" s="85"/>
      <c r="C228" s="85"/>
      <c r="D228" s="85"/>
      <c r="E228" s="85"/>
      <c r="F228" s="85"/>
      <c r="G228" s="85"/>
      <c r="H228" s="85"/>
      <c r="I228" s="85"/>
      <c r="J228" s="85"/>
      <c r="K228" s="85"/>
      <c r="X228" s="85"/>
      <c r="Y228" s="85"/>
      <c r="Z228" s="93"/>
    </row>
    <row r="229" spans="1:26">
      <c r="A229" s="85"/>
      <c r="B229" s="85"/>
      <c r="C229" s="85"/>
      <c r="D229" s="85"/>
      <c r="E229" s="85"/>
      <c r="F229" s="85"/>
      <c r="G229" s="85"/>
      <c r="H229" s="85"/>
      <c r="I229" s="85"/>
      <c r="J229" s="85"/>
      <c r="K229" s="85"/>
      <c r="X229" s="85"/>
      <c r="Y229" s="85"/>
      <c r="Z229" s="93"/>
    </row>
    <row r="230" spans="1:26">
      <c r="A230" s="85"/>
      <c r="B230" s="85"/>
      <c r="C230" s="85"/>
      <c r="D230" s="85"/>
      <c r="E230" s="85"/>
      <c r="F230" s="85"/>
      <c r="G230" s="85"/>
      <c r="H230" s="85"/>
      <c r="I230" s="85"/>
      <c r="J230" s="85"/>
      <c r="K230" s="85"/>
      <c r="X230" s="85"/>
      <c r="Y230" s="85"/>
      <c r="Z230" s="93"/>
    </row>
    <row r="231" spans="1:26">
      <c r="A231" s="85"/>
      <c r="B231" s="85"/>
      <c r="C231" s="85"/>
      <c r="D231" s="85"/>
      <c r="E231" s="85"/>
      <c r="F231" s="85"/>
      <c r="G231" s="85"/>
      <c r="H231" s="85"/>
      <c r="I231" s="85"/>
      <c r="J231" s="85"/>
      <c r="K231" s="85"/>
      <c r="X231" s="85"/>
      <c r="Y231" s="85"/>
      <c r="Z231" s="93"/>
    </row>
    <row r="232" spans="1:26">
      <c r="A232" s="85"/>
      <c r="B232" s="85"/>
      <c r="C232" s="85"/>
      <c r="D232" s="85"/>
      <c r="E232" s="85"/>
      <c r="F232" s="85"/>
      <c r="G232" s="85"/>
      <c r="H232" s="85"/>
      <c r="I232" s="85"/>
      <c r="J232" s="85"/>
      <c r="K232" s="85"/>
      <c r="X232" s="85"/>
      <c r="Y232" s="85"/>
      <c r="Z232" s="93"/>
    </row>
    <row r="233" spans="1:26">
      <c r="A233" s="85"/>
      <c r="B233" s="85"/>
      <c r="C233" s="85"/>
      <c r="D233" s="85"/>
      <c r="E233" s="85"/>
      <c r="F233" s="85"/>
      <c r="G233" s="85"/>
      <c r="H233" s="85"/>
      <c r="I233" s="85"/>
      <c r="J233" s="85"/>
      <c r="K233" s="85"/>
      <c r="X233" s="85"/>
      <c r="Y233" s="85"/>
      <c r="Z233" s="93"/>
    </row>
    <row r="234" spans="1:26">
      <c r="A234" s="85"/>
      <c r="B234" s="85"/>
      <c r="C234" s="85"/>
      <c r="D234" s="85"/>
      <c r="E234" s="85"/>
      <c r="F234" s="85"/>
      <c r="G234" s="85"/>
      <c r="H234" s="85"/>
      <c r="I234" s="85"/>
      <c r="J234" s="85"/>
      <c r="K234" s="85"/>
      <c r="X234" s="85"/>
      <c r="Y234" s="85"/>
      <c r="Z234" s="93"/>
    </row>
    <row r="235" spans="1:26">
      <c r="A235" s="85"/>
      <c r="B235" s="85"/>
      <c r="C235" s="85"/>
      <c r="D235" s="85"/>
      <c r="E235" s="85"/>
      <c r="F235" s="85"/>
      <c r="G235" s="85"/>
      <c r="H235" s="85"/>
      <c r="I235" s="85"/>
      <c r="J235" s="85"/>
      <c r="K235" s="85"/>
      <c r="X235" s="85"/>
      <c r="Y235" s="85"/>
      <c r="Z235" s="93"/>
    </row>
    <row r="236" spans="1:26">
      <c r="A236" s="85"/>
      <c r="B236" s="85"/>
      <c r="C236" s="85"/>
      <c r="D236" s="85"/>
      <c r="E236" s="85"/>
      <c r="F236" s="85"/>
      <c r="G236" s="85"/>
      <c r="H236" s="85"/>
      <c r="I236" s="85"/>
      <c r="J236" s="85"/>
      <c r="K236" s="85"/>
      <c r="X236" s="85"/>
      <c r="Y236" s="85"/>
      <c r="Z236" s="93"/>
    </row>
    <row r="237" spans="1:26">
      <c r="A237" s="85"/>
      <c r="B237" s="85"/>
      <c r="C237" s="85"/>
      <c r="D237" s="85"/>
      <c r="E237" s="85"/>
      <c r="F237" s="85"/>
      <c r="G237" s="85"/>
      <c r="H237" s="85"/>
      <c r="I237" s="85"/>
      <c r="J237" s="85"/>
      <c r="K237" s="85"/>
      <c r="X237" s="85"/>
      <c r="Y237" s="85"/>
      <c r="Z237" s="93"/>
    </row>
    <row r="238" spans="1:26">
      <c r="A238" s="85"/>
      <c r="B238" s="85"/>
      <c r="C238" s="85"/>
      <c r="D238" s="85"/>
      <c r="E238" s="85"/>
      <c r="F238" s="85"/>
      <c r="G238" s="85"/>
      <c r="H238" s="85"/>
      <c r="I238" s="85"/>
      <c r="J238" s="85"/>
      <c r="K238" s="85"/>
      <c r="X238" s="85"/>
      <c r="Y238" s="85"/>
      <c r="Z238" s="93"/>
    </row>
    <row r="239" spans="1:26">
      <c r="A239" s="85"/>
      <c r="B239" s="85"/>
      <c r="C239" s="85"/>
      <c r="D239" s="85"/>
      <c r="E239" s="85"/>
      <c r="F239" s="85"/>
      <c r="G239" s="85"/>
      <c r="H239" s="85"/>
      <c r="I239" s="85"/>
      <c r="J239" s="85"/>
      <c r="K239" s="85"/>
      <c r="X239" s="85"/>
      <c r="Y239" s="85"/>
      <c r="Z239" s="93"/>
    </row>
    <row r="240" spans="1:26">
      <c r="A240" s="85"/>
      <c r="B240" s="85"/>
      <c r="C240" s="85"/>
      <c r="D240" s="85"/>
      <c r="E240" s="85"/>
      <c r="F240" s="85"/>
      <c r="G240" s="85"/>
      <c r="H240" s="85"/>
      <c r="I240" s="85"/>
      <c r="J240" s="85"/>
      <c r="K240" s="85"/>
      <c r="X240" s="85"/>
      <c r="Y240" s="85"/>
      <c r="Z240" s="93"/>
    </row>
    <row r="241" spans="1:26">
      <c r="A241" s="85"/>
      <c r="B241" s="85"/>
      <c r="C241" s="85"/>
      <c r="D241" s="85"/>
      <c r="E241" s="85"/>
      <c r="F241" s="85"/>
      <c r="G241" s="85"/>
      <c r="H241" s="85"/>
      <c r="I241" s="85"/>
      <c r="J241" s="85"/>
      <c r="K241" s="85"/>
      <c r="X241" s="85"/>
      <c r="Y241" s="85"/>
      <c r="Z241" s="93"/>
    </row>
    <row r="242" spans="1:26">
      <c r="A242" s="85"/>
      <c r="B242" s="85"/>
      <c r="C242" s="85"/>
      <c r="D242" s="85"/>
      <c r="E242" s="85"/>
      <c r="F242" s="85"/>
      <c r="G242" s="85"/>
      <c r="H242" s="85"/>
      <c r="I242" s="85"/>
      <c r="J242" s="85"/>
      <c r="K242" s="85"/>
      <c r="X242" s="85"/>
      <c r="Y242" s="85"/>
      <c r="Z242" s="93"/>
    </row>
    <row r="243" spans="1:26">
      <c r="A243" s="85"/>
      <c r="B243" s="85"/>
      <c r="C243" s="85"/>
      <c r="D243" s="85"/>
      <c r="E243" s="85"/>
      <c r="F243" s="85"/>
      <c r="G243" s="85"/>
      <c r="H243" s="85"/>
      <c r="I243" s="85"/>
      <c r="J243" s="85"/>
      <c r="K243" s="85"/>
      <c r="X243" s="85"/>
      <c r="Y243" s="85"/>
      <c r="Z243" s="93"/>
    </row>
    <row r="244" spans="1:26">
      <c r="A244" s="85"/>
      <c r="B244" s="85"/>
      <c r="C244" s="85"/>
      <c r="D244" s="85"/>
      <c r="E244" s="85"/>
      <c r="F244" s="85"/>
      <c r="G244" s="85"/>
      <c r="H244" s="85"/>
      <c r="I244" s="85"/>
      <c r="J244" s="85"/>
      <c r="K244" s="85"/>
      <c r="X244" s="85"/>
      <c r="Y244" s="85"/>
      <c r="Z244" s="93"/>
    </row>
    <row r="245" spans="1:26">
      <c r="A245" s="85"/>
      <c r="B245" s="85"/>
      <c r="C245" s="85"/>
      <c r="D245" s="85"/>
      <c r="E245" s="85"/>
      <c r="F245" s="85"/>
      <c r="G245" s="85"/>
      <c r="H245" s="85"/>
      <c r="I245" s="85"/>
      <c r="J245" s="85"/>
      <c r="K245" s="85"/>
      <c r="X245" s="85"/>
      <c r="Y245" s="85"/>
      <c r="Z245" s="93"/>
    </row>
    <row r="246" spans="1:26">
      <c r="A246" s="85"/>
      <c r="B246" s="85"/>
      <c r="C246" s="85"/>
      <c r="D246" s="85"/>
      <c r="E246" s="85"/>
      <c r="F246" s="85"/>
      <c r="G246" s="85"/>
      <c r="H246" s="85"/>
      <c r="I246" s="85"/>
      <c r="J246" s="85"/>
      <c r="K246" s="85"/>
      <c r="X246" s="85"/>
      <c r="Y246" s="85"/>
      <c r="Z246" s="93"/>
    </row>
    <row r="247" spans="1:26">
      <c r="A247" s="85"/>
      <c r="B247" s="85"/>
      <c r="C247" s="85"/>
      <c r="D247" s="85"/>
      <c r="E247" s="85"/>
      <c r="F247" s="85"/>
      <c r="G247" s="85"/>
      <c r="H247" s="85"/>
      <c r="I247" s="85"/>
      <c r="J247" s="85"/>
      <c r="K247" s="85"/>
      <c r="X247" s="85"/>
      <c r="Y247" s="85"/>
      <c r="Z247" s="93"/>
    </row>
    <row r="248" spans="1:26">
      <c r="A248" s="85"/>
      <c r="B248" s="85"/>
      <c r="C248" s="85"/>
      <c r="D248" s="85"/>
      <c r="E248" s="85"/>
      <c r="F248" s="85"/>
      <c r="G248" s="85"/>
      <c r="H248" s="85"/>
      <c r="I248" s="85"/>
      <c r="J248" s="85"/>
      <c r="K248" s="85"/>
      <c r="X248" s="85"/>
      <c r="Y248" s="85"/>
      <c r="Z248" s="93"/>
    </row>
    <row r="249" spans="1:26">
      <c r="A249" s="85"/>
      <c r="B249" s="85"/>
      <c r="C249" s="85"/>
      <c r="D249" s="85"/>
      <c r="E249" s="85"/>
      <c r="F249" s="85"/>
      <c r="G249" s="85"/>
      <c r="H249" s="85"/>
      <c r="I249" s="85"/>
      <c r="J249" s="85"/>
      <c r="K249" s="85"/>
      <c r="X249" s="85"/>
      <c r="Y249" s="85"/>
      <c r="Z249" s="93"/>
    </row>
    <row r="250" spans="1:26">
      <c r="A250" s="85"/>
      <c r="B250" s="85"/>
      <c r="C250" s="85"/>
      <c r="D250" s="85"/>
      <c r="E250" s="85"/>
      <c r="F250" s="85"/>
      <c r="G250" s="85"/>
      <c r="H250" s="85"/>
      <c r="I250" s="85"/>
      <c r="J250" s="85"/>
      <c r="K250" s="85"/>
      <c r="X250" s="85"/>
      <c r="Y250" s="85"/>
      <c r="Z250" s="93"/>
    </row>
    <row r="251" spans="1:26">
      <c r="A251" s="85"/>
      <c r="B251" s="85"/>
      <c r="C251" s="85"/>
      <c r="D251" s="85"/>
      <c r="E251" s="85"/>
      <c r="F251" s="85"/>
      <c r="G251" s="85"/>
      <c r="H251" s="85"/>
      <c r="I251" s="85"/>
      <c r="J251" s="85"/>
      <c r="K251" s="85"/>
      <c r="X251" s="85"/>
      <c r="Y251" s="85"/>
      <c r="Z251" s="93"/>
    </row>
    <row r="252" spans="1:26">
      <c r="A252" s="85"/>
      <c r="B252" s="85"/>
      <c r="C252" s="85"/>
      <c r="D252" s="85"/>
      <c r="E252" s="85"/>
      <c r="F252" s="85"/>
      <c r="G252" s="85"/>
      <c r="H252" s="85"/>
      <c r="I252" s="85"/>
      <c r="J252" s="85"/>
      <c r="K252" s="85"/>
      <c r="X252" s="85"/>
      <c r="Y252" s="85"/>
      <c r="Z252" s="93"/>
    </row>
  </sheetData>
  <mergeCells count="38">
    <mergeCell ref="E7:E10"/>
    <mergeCell ref="F7:G7"/>
    <mergeCell ref="T7:V7"/>
    <mergeCell ref="W7:Y7"/>
    <mergeCell ref="F8:F10"/>
    <mergeCell ref="G8:G10"/>
    <mergeCell ref="T8:T10"/>
    <mergeCell ref="U8:V8"/>
    <mergeCell ref="W8:W10"/>
    <mergeCell ref="X8:Y8"/>
    <mergeCell ref="P5:P10"/>
    <mergeCell ref="Q5:Q10"/>
    <mergeCell ref="S5:S10"/>
    <mergeCell ref="T5:V6"/>
    <mergeCell ref="W5:Y6"/>
    <mergeCell ref="N5:N10"/>
    <mergeCell ref="X9:X10"/>
    <mergeCell ref="Y9:Y10"/>
    <mergeCell ref="L5:L10"/>
    <mergeCell ref="R5:R10"/>
    <mergeCell ref="O5:O10"/>
    <mergeCell ref="M5:M10"/>
    <mergeCell ref="A1:Z1"/>
    <mergeCell ref="A2:Z2"/>
    <mergeCell ref="A3:Z3"/>
    <mergeCell ref="A4:Z4"/>
    <mergeCell ref="A5:A10"/>
    <mergeCell ref="B5:B10"/>
    <mergeCell ref="C5:C10"/>
    <mergeCell ref="D5:D10"/>
    <mergeCell ref="E5:G6"/>
    <mergeCell ref="H5:H10"/>
    <mergeCell ref="I5:I10"/>
    <mergeCell ref="J5:J10"/>
    <mergeCell ref="K5:K10"/>
    <mergeCell ref="Z5:Z10"/>
    <mergeCell ref="U9:U10"/>
    <mergeCell ref="V9:V10"/>
  </mergeCells>
  <hyperlinks>
    <hyperlink ref="E17" r:id="rId1" display="1140/QĐ-UBND, 13/5/2010"/>
  </hyperlinks>
  <pageMargins left="0.7" right="0.7" top="0.75" bottom="0.75" header="0.3" footer="0.3"/>
  <pageSetup paperSize="9" scale="8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9"/>
  <sheetViews>
    <sheetView topLeftCell="A100" workbookViewId="0">
      <selection activeCell="G8" sqref="G8:G10"/>
    </sheetView>
  </sheetViews>
  <sheetFormatPr defaultColWidth="9.140625" defaultRowHeight="18.75"/>
  <cols>
    <col min="1" max="1" width="3.7109375" style="87" customWidth="1"/>
    <col min="2" max="2" width="40.5703125" style="88" customWidth="1"/>
    <col min="3" max="4" width="7.28515625" style="89" customWidth="1"/>
    <col min="5" max="5" width="7.85546875" style="89" customWidth="1"/>
    <col min="6" max="6" width="9.85546875" style="90" customWidth="1"/>
    <col min="7" max="8" width="9.7109375" style="91" customWidth="1"/>
    <col min="9" max="9" width="9" style="91" customWidth="1"/>
    <col min="10" max="10" width="8.7109375" style="91" customWidth="1"/>
    <col min="11" max="11" width="8.140625" style="91" customWidth="1"/>
    <col min="12" max="12" width="7.7109375" style="91" customWidth="1"/>
    <col min="13" max="13" width="9" style="91" customWidth="1"/>
    <col min="14" max="14" width="9.5703125" style="91" customWidth="1"/>
    <col min="15" max="16" width="9" style="91" customWidth="1"/>
    <col min="17" max="18" width="9.140625" style="91" customWidth="1"/>
    <col min="19" max="19" width="9.140625" style="329" customWidth="1"/>
    <col min="20" max="20" width="7.140625" style="329" customWidth="1"/>
    <col min="21" max="21" width="10.140625" style="91" customWidth="1"/>
    <col min="22" max="22" width="9.5703125" style="91" customWidth="1"/>
    <col min="23" max="24" width="9" style="329" customWidth="1"/>
    <col min="25" max="25" width="9" style="91" customWidth="1"/>
    <col min="26" max="26" width="8" style="91" hidden="1" customWidth="1"/>
    <col min="27" max="27" width="9.85546875" style="91" hidden="1" customWidth="1"/>
    <col min="28" max="28" width="9" style="91" hidden="1" customWidth="1"/>
    <col min="29" max="29" width="8.140625" style="91" hidden="1" customWidth="1"/>
    <col min="30" max="30" width="8.140625" style="85" hidden="1" customWidth="1"/>
    <col min="31" max="31" width="8.7109375" style="85" hidden="1" customWidth="1"/>
    <col min="32" max="32" width="9" style="85" hidden="1" customWidth="1"/>
    <col min="33" max="33" width="9.140625" style="85" hidden="1" customWidth="1"/>
    <col min="34" max="34" width="8.7109375" style="85" hidden="1" customWidth="1"/>
    <col min="35" max="35" width="8.85546875" style="85" hidden="1" customWidth="1"/>
    <col min="36" max="36" width="7.7109375" style="85" hidden="1" customWidth="1"/>
    <col min="37" max="37" width="8.85546875" style="85" hidden="1" customWidth="1"/>
    <col min="38" max="38" width="7.42578125" style="85" hidden="1" customWidth="1"/>
    <col min="39" max="39" width="8.7109375" style="85" hidden="1" customWidth="1"/>
    <col min="40" max="40" width="7.140625" style="92" hidden="1" customWidth="1"/>
    <col min="41" max="41" width="8.28515625" style="92" hidden="1" customWidth="1"/>
    <col min="42" max="42" width="11.140625" style="379" hidden="1" customWidth="1"/>
    <col min="43" max="43" width="12.85546875" style="85" hidden="1" customWidth="1"/>
    <col min="44" max="45" width="0" style="85" hidden="1" customWidth="1"/>
    <col min="46" max="46" width="10.28515625" style="85" hidden="1" customWidth="1"/>
    <col min="47" max="47" width="0" style="85" hidden="1" customWidth="1"/>
    <col min="48" max="16384" width="9.140625" style="85"/>
  </cols>
  <sheetData>
    <row r="1" spans="1:47" s="21" customFormat="1" ht="15.75">
      <c r="A1" s="807" t="s">
        <v>708</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row>
    <row r="2" spans="1:47" s="21" customFormat="1" ht="51.75" customHeight="1">
      <c r="A2" s="771" t="s">
        <v>711</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row>
    <row r="3" spans="1:47" s="21" customFormat="1" ht="15.75">
      <c r="A3" s="772" t="str">
        <f>'B 1'!A4:J4</f>
        <v>(Kèm theo Tờ trình số             /TTr-SKHĐT  ngày     tháng 12  năm 2021 của Sở Kế hoạch và Đầu tư  tỉnh Đắk Lắk)</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row>
    <row r="4" spans="1:47" s="21" customFormat="1" ht="12">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row>
    <row r="5" spans="1:47" s="21" customFormat="1" ht="12">
      <c r="A5" s="774" t="s">
        <v>74</v>
      </c>
      <c r="B5" s="775" t="s">
        <v>3</v>
      </c>
      <c r="C5" s="774" t="s">
        <v>4</v>
      </c>
      <c r="D5" s="774" t="s">
        <v>600</v>
      </c>
      <c r="E5" s="774" t="s">
        <v>5</v>
      </c>
      <c r="F5" s="774" t="s">
        <v>75</v>
      </c>
      <c r="G5" s="774"/>
      <c r="H5" s="774"/>
      <c r="I5" s="774" t="s">
        <v>601</v>
      </c>
      <c r="J5" s="774"/>
      <c r="K5" s="774"/>
      <c r="L5" s="774"/>
      <c r="M5" s="774"/>
      <c r="N5" s="774"/>
      <c r="O5" s="774" t="s">
        <v>605</v>
      </c>
      <c r="P5" s="774"/>
      <c r="Q5" s="774" t="s">
        <v>606</v>
      </c>
      <c r="R5" s="774"/>
      <c r="S5" s="774"/>
      <c r="T5" s="774"/>
      <c r="U5" s="774" t="s">
        <v>608</v>
      </c>
      <c r="V5" s="774"/>
      <c r="W5" s="774"/>
      <c r="X5" s="774"/>
      <c r="Y5" s="774" t="s">
        <v>7</v>
      </c>
      <c r="Z5" s="789" t="s">
        <v>76</v>
      </c>
      <c r="AA5" s="789" t="s">
        <v>48</v>
      </c>
      <c r="AB5" s="789" t="s">
        <v>49</v>
      </c>
      <c r="AC5" s="789" t="s">
        <v>50</v>
      </c>
      <c r="AD5" s="789" t="s">
        <v>51</v>
      </c>
      <c r="AE5" s="789" t="s">
        <v>52</v>
      </c>
      <c r="AF5" s="789" t="s">
        <v>53</v>
      </c>
      <c r="AG5" s="789" t="s">
        <v>54</v>
      </c>
      <c r="AH5" s="789" t="s">
        <v>577</v>
      </c>
      <c r="AI5" s="789" t="s">
        <v>7</v>
      </c>
      <c r="AJ5" s="793" t="s">
        <v>77</v>
      </c>
      <c r="AK5" s="793"/>
      <c r="AL5" s="793"/>
      <c r="AM5" s="793" t="s">
        <v>78</v>
      </c>
      <c r="AN5" s="793"/>
      <c r="AO5" s="793"/>
      <c r="AP5" s="789" t="s">
        <v>7</v>
      </c>
    </row>
    <row r="6" spans="1:47" s="21" customFormat="1" ht="12">
      <c r="A6" s="774"/>
      <c r="B6" s="775"/>
      <c r="C6" s="774"/>
      <c r="D6" s="774"/>
      <c r="E6" s="774"/>
      <c r="F6" s="774"/>
      <c r="G6" s="774"/>
      <c r="H6" s="774"/>
      <c r="I6" s="774"/>
      <c r="J6" s="774"/>
      <c r="K6" s="774"/>
      <c r="L6" s="774"/>
      <c r="M6" s="774"/>
      <c r="N6" s="774"/>
      <c r="O6" s="774"/>
      <c r="P6" s="774"/>
      <c r="Q6" s="774"/>
      <c r="R6" s="774"/>
      <c r="S6" s="774"/>
      <c r="T6" s="774"/>
      <c r="U6" s="774"/>
      <c r="V6" s="774"/>
      <c r="W6" s="774"/>
      <c r="X6" s="774"/>
      <c r="Y6" s="774"/>
      <c r="Z6" s="790"/>
      <c r="AA6" s="790"/>
      <c r="AB6" s="790"/>
      <c r="AC6" s="790"/>
      <c r="AD6" s="790"/>
      <c r="AE6" s="790"/>
      <c r="AF6" s="790"/>
      <c r="AG6" s="790"/>
      <c r="AH6" s="790"/>
      <c r="AI6" s="790"/>
      <c r="AJ6" s="793"/>
      <c r="AK6" s="793"/>
      <c r="AL6" s="793"/>
      <c r="AM6" s="793"/>
      <c r="AN6" s="793"/>
      <c r="AO6" s="793"/>
      <c r="AP6" s="790"/>
    </row>
    <row r="7" spans="1:47" s="21" customFormat="1" ht="38.25" customHeight="1">
      <c r="A7" s="774"/>
      <c r="B7" s="775"/>
      <c r="C7" s="774"/>
      <c r="D7" s="774"/>
      <c r="E7" s="774"/>
      <c r="F7" s="774" t="s">
        <v>79</v>
      </c>
      <c r="G7" s="777" t="s">
        <v>9</v>
      </c>
      <c r="H7" s="777"/>
      <c r="I7" s="777" t="s">
        <v>602</v>
      </c>
      <c r="J7" s="777"/>
      <c r="K7" s="809" t="s">
        <v>603</v>
      </c>
      <c r="L7" s="809"/>
      <c r="M7" s="809" t="s">
        <v>604</v>
      </c>
      <c r="N7" s="809"/>
      <c r="O7" s="774"/>
      <c r="P7" s="774"/>
      <c r="Q7" s="774"/>
      <c r="R7" s="774"/>
      <c r="S7" s="774"/>
      <c r="T7" s="774"/>
      <c r="U7" s="774"/>
      <c r="V7" s="774"/>
      <c r="W7" s="774"/>
      <c r="X7" s="774"/>
      <c r="Y7" s="774"/>
      <c r="Z7" s="790"/>
      <c r="AA7" s="790"/>
      <c r="AB7" s="790"/>
      <c r="AC7" s="790"/>
      <c r="AD7" s="790" t="s">
        <v>12</v>
      </c>
      <c r="AE7" s="790"/>
      <c r="AF7" s="790"/>
      <c r="AG7" s="790"/>
      <c r="AH7" s="790"/>
      <c r="AI7" s="790"/>
      <c r="AJ7" s="778" t="s">
        <v>12</v>
      </c>
      <c r="AK7" s="778"/>
      <c r="AL7" s="778"/>
      <c r="AM7" s="778" t="s">
        <v>12</v>
      </c>
      <c r="AN7" s="778"/>
      <c r="AO7" s="778"/>
      <c r="AP7" s="790"/>
    </row>
    <row r="8" spans="1:47" s="21" customFormat="1" ht="33" customHeight="1">
      <c r="A8" s="774"/>
      <c r="B8" s="775"/>
      <c r="C8" s="774"/>
      <c r="D8" s="774"/>
      <c r="E8" s="774"/>
      <c r="F8" s="774"/>
      <c r="G8" s="774" t="s">
        <v>11</v>
      </c>
      <c r="H8" s="774" t="s">
        <v>80</v>
      </c>
      <c r="I8" s="774" t="s">
        <v>11</v>
      </c>
      <c r="J8" s="774" t="s">
        <v>80</v>
      </c>
      <c r="K8" s="774" t="s">
        <v>11</v>
      </c>
      <c r="L8" s="774" t="s">
        <v>80</v>
      </c>
      <c r="M8" s="774" t="s">
        <v>11</v>
      </c>
      <c r="N8" s="774" t="s">
        <v>80</v>
      </c>
      <c r="O8" s="774" t="s">
        <v>11</v>
      </c>
      <c r="P8" s="774" t="s">
        <v>80</v>
      </c>
      <c r="Q8" s="774" t="s">
        <v>11</v>
      </c>
      <c r="R8" s="774" t="s">
        <v>12</v>
      </c>
      <c r="S8" s="774"/>
      <c r="T8" s="774"/>
      <c r="U8" s="774" t="s">
        <v>11</v>
      </c>
      <c r="V8" s="774" t="s">
        <v>12</v>
      </c>
      <c r="W8" s="774"/>
      <c r="X8" s="774"/>
      <c r="Y8" s="774"/>
      <c r="Z8" s="790"/>
      <c r="AA8" s="790"/>
      <c r="AB8" s="790"/>
      <c r="AC8" s="790"/>
      <c r="AD8" s="790" t="s">
        <v>81</v>
      </c>
      <c r="AE8" s="790"/>
      <c r="AF8" s="790"/>
      <c r="AG8" s="790"/>
      <c r="AH8" s="790"/>
      <c r="AI8" s="790"/>
      <c r="AJ8" s="779" t="s">
        <v>81</v>
      </c>
      <c r="AK8" s="778" t="s">
        <v>82</v>
      </c>
      <c r="AL8" s="778"/>
      <c r="AM8" s="779" t="s">
        <v>81</v>
      </c>
      <c r="AN8" s="872" t="s">
        <v>82</v>
      </c>
      <c r="AO8" s="872"/>
      <c r="AP8" s="790"/>
    </row>
    <row r="9" spans="1:47" s="21" customFormat="1" ht="12.75">
      <c r="A9" s="774"/>
      <c r="B9" s="775"/>
      <c r="C9" s="774"/>
      <c r="D9" s="774"/>
      <c r="E9" s="774"/>
      <c r="F9" s="774"/>
      <c r="G9" s="774"/>
      <c r="H9" s="774"/>
      <c r="I9" s="774"/>
      <c r="J9" s="774"/>
      <c r="K9" s="774"/>
      <c r="L9" s="774"/>
      <c r="M9" s="774"/>
      <c r="N9" s="774"/>
      <c r="O9" s="774"/>
      <c r="P9" s="774"/>
      <c r="Q9" s="774"/>
      <c r="R9" s="774" t="s">
        <v>81</v>
      </c>
      <c r="S9" s="810" t="s">
        <v>82</v>
      </c>
      <c r="T9" s="810"/>
      <c r="U9" s="774"/>
      <c r="V9" s="774" t="s">
        <v>81</v>
      </c>
      <c r="W9" s="810" t="s">
        <v>82</v>
      </c>
      <c r="X9" s="810"/>
      <c r="Y9" s="774"/>
      <c r="Z9" s="790"/>
      <c r="AA9" s="790"/>
      <c r="AB9" s="790"/>
      <c r="AC9" s="790"/>
      <c r="AD9" s="790"/>
      <c r="AE9" s="790"/>
      <c r="AF9" s="790"/>
      <c r="AG9" s="790"/>
      <c r="AH9" s="790"/>
      <c r="AI9" s="790"/>
      <c r="AJ9" s="779"/>
      <c r="AK9" s="794" t="s">
        <v>83</v>
      </c>
      <c r="AL9" s="795" t="s">
        <v>84</v>
      </c>
      <c r="AM9" s="779"/>
      <c r="AN9" s="794" t="s">
        <v>83</v>
      </c>
      <c r="AO9" s="795" t="s">
        <v>84</v>
      </c>
      <c r="AP9" s="790"/>
    </row>
    <row r="10" spans="1:47" s="21" customFormat="1" ht="57.75" customHeight="1">
      <c r="A10" s="774"/>
      <c r="B10" s="775"/>
      <c r="C10" s="774"/>
      <c r="D10" s="774"/>
      <c r="E10" s="774"/>
      <c r="F10" s="774"/>
      <c r="G10" s="774"/>
      <c r="H10" s="774"/>
      <c r="I10" s="774"/>
      <c r="J10" s="774"/>
      <c r="K10" s="774"/>
      <c r="L10" s="774"/>
      <c r="M10" s="774"/>
      <c r="N10" s="774"/>
      <c r="O10" s="774"/>
      <c r="P10" s="774"/>
      <c r="Q10" s="774"/>
      <c r="R10" s="774"/>
      <c r="S10" s="325" t="s">
        <v>607</v>
      </c>
      <c r="T10" s="325" t="s">
        <v>84</v>
      </c>
      <c r="U10" s="774"/>
      <c r="V10" s="774"/>
      <c r="W10" s="325" t="s">
        <v>607</v>
      </c>
      <c r="X10" s="325" t="s">
        <v>84</v>
      </c>
      <c r="Y10" s="774"/>
      <c r="Z10" s="791"/>
      <c r="AA10" s="791"/>
      <c r="AB10" s="791"/>
      <c r="AC10" s="791"/>
      <c r="AD10" s="791"/>
      <c r="AE10" s="791"/>
      <c r="AF10" s="791"/>
      <c r="AG10" s="791"/>
      <c r="AH10" s="791"/>
      <c r="AI10" s="791"/>
      <c r="AJ10" s="779"/>
      <c r="AK10" s="794"/>
      <c r="AL10" s="795"/>
      <c r="AM10" s="779"/>
      <c r="AN10" s="794"/>
      <c r="AO10" s="795"/>
      <c r="AP10" s="791"/>
    </row>
    <row r="11" spans="1:47" s="180" customFormat="1" ht="12">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394">
        <v>8</v>
      </c>
      <c r="AA11" s="23">
        <v>9</v>
      </c>
      <c r="AB11" s="23">
        <v>10</v>
      </c>
      <c r="AC11" s="23">
        <v>11</v>
      </c>
      <c r="AD11" s="23">
        <v>12</v>
      </c>
      <c r="AE11" s="23">
        <v>13</v>
      </c>
      <c r="AF11" s="23">
        <v>14</v>
      </c>
      <c r="AG11" s="23">
        <v>15</v>
      </c>
      <c r="AH11" s="23">
        <v>16</v>
      </c>
      <c r="AI11" s="23">
        <v>17</v>
      </c>
      <c r="AJ11" s="23">
        <v>17</v>
      </c>
      <c r="AK11" s="23">
        <v>18</v>
      </c>
      <c r="AL11" s="23">
        <v>19</v>
      </c>
      <c r="AM11" s="23">
        <v>20</v>
      </c>
      <c r="AN11" s="23">
        <v>21</v>
      </c>
      <c r="AO11" s="23">
        <v>22</v>
      </c>
      <c r="AP11" s="23">
        <v>23</v>
      </c>
      <c r="AS11" s="266">
        <f>AM12-1882777</f>
        <v>-8621.9939999999478</v>
      </c>
      <c r="AT11" s="22">
        <f t="shared" ref="AT11:AT78" si="0">V11-AH11</f>
        <v>6</v>
      </c>
    </row>
    <row r="12" spans="1:47" s="21" customFormat="1">
      <c r="A12" s="24"/>
      <c r="B12" s="24" t="s">
        <v>13</v>
      </c>
      <c r="C12" s="25"/>
      <c r="D12" s="25"/>
      <c r="E12" s="25"/>
      <c r="F12" s="26"/>
      <c r="G12" s="27">
        <f t="shared" ref="G12:AH12" si="1">G13+G82+G91+G95+G89+G98+G93+G102</f>
        <v>6488010.5650000004</v>
      </c>
      <c r="H12" s="27">
        <f t="shared" si="1"/>
        <v>4965735.0980000002</v>
      </c>
      <c r="I12" s="27">
        <f t="shared" si="1"/>
        <v>1626116</v>
      </c>
      <c r="J12" s="27">
        <f t="shared" si="1"/>
        <v>1106686</v>
      </c>
      <c r="K12" s="27">
        <f t="shared" si="1"/>
        <v>762663</v>
      </c>
      <c r="L12" s="27">
        <f t="shared" si="1"/>
        <v>499803</v>
      </c>
      <c r="M12" s="27">
        <f t="shared" si="1"/>
        <v>1647994</v>
      </c>
      <c r="N12" s="27">
        <f t="shared" si="1"/>
        <v>1106685</v>
      </c>
      <c r="O12" s="27">
        <f t="shared" si="1"/>
        <v>3025069</v>
      </c>
      <c r="P12" s="27">
        <f t="shared" si="1"/>
        <v>2642191</v>
      </c>
      <c r="Q12" s="27">
        <f t="shared" si="1"/>
        <v>4155992.125</v>
      </c>
      <c r="R12" s="27">
        <f t="shared" si="1"/>
        <v>4106833.125</v>
      </c>
      <c r="S12" s="27">
        <f t="shared" si="1"/>
        <v>428042.47700000001</v>
      </c>
      <c r="T12" s="27">
        <f t="shared" si="1"/>
        <v>0</v>
      </c>
      <c r="U12" s="27">
        <f t="shared" si="1"/>
        <v>2447222.125</v>
      </c>
      <c r="V12" s="27">
        <f t="shared" si="1"/>
        <v>2398063.125</v>
      </c>
      <c r="W12" s="27">
        <f t="shared" si="1"/>
        <v>428042.47700000001</v>
      </c>
      <c r="X12" s="27">
        <f t="shared" si="1"/>
        <v>0</v>
      </c>
      <c r="Y12" s="27">
        <f t="shared" si="1"/>
        <v>0</v>
      </c>
      <c r="Z12" s="27">
        <f t="shared" si="1"/>
        <v>346308</v>
      </c>
      <c r="AA12" s="27">
        <f t="shared" si="1"/>
        <v>2289546</v>
      </c>
      <c r="AB12" s="27">
        <f t="shared" si="1"/>
        <v>1540682</v>
      </c>
      <c r="AC12" s="27">
        <f t="shared" si="1"/>
        <v>298179</v>
      </c>
      <c r="AD12" s="27">
        <f t="shared" si="1"/>
        <v>486685</v>
      </c>
      <c r="AE12" s="27">
        <f t="shared" si="1"/>
        <v>1378221.6349999998</v>
      </c>
      <c r="AF12" s="27">
        <f t="shared" si="1"/>
        <v>2462056.6349999998</v>
      </c>
      <c r="AG12" s="27">
        <f t="shared" si="1"/>
        <v>1528423.1629999999</v>
      </c>
      <c r="AH12" s="27">
        <f t="shared" si="1"/>
        <v>1514019.1629999999</v>
      </c>
      <c r="AI12" s="27">
        <f t="shared" ref="AI12:AO12" si="2">AI13+AI82+AI91+AI95</f>
        <v>0</v>
      </c>
      <c r="AJ12" s="27">
        <f t="shared" si="2"/>
        <v>598204</v>
      </c>
      <c r="AK12" s="27">
        <f t="shared" si="2"/>
        <v>0</v>
      </c>
      <c r="AL12" s="27">
        <f t="shared" si="2"/>
        <v>0</v>
      </c>
      <c r="AM12" s="27">
        <f t="shared" si="2"/>
        <v>1874155.0060000001</v>
      </c>
      <c r="AN12" s="27">
        <f t="shared" si="2"/>
        <v>80549.649999999994</v>
      </c>
      <c r="AO12" s="27">
        <f t="shared" si="2"/>
        <v>0</v>
      </c>
      <c r="AP12" s="28"/>
      <c r="AQ12" s="194">
        <f t="shared" ref="AQ12:AQ15" si="3">AH12-AM12</f>
        <v>-360135.84300000011</v>
      </c>
      <c r="AR12" s="22">
        <f>AG12-AH12</f>
        <v>14404</v>
      </c>
      <c r="AT12" s="27">
        <f>AT13+AT82+AT91+AT95+AT89</f>
        <v>119973.837</v>
      </c>
      <c r="AU12" s="22">
        <f>R12-V12</f>
        <v>1708770</v>
      </c>
    </row>
    <row r="13" spans="1:47" s="33" customFormat="1" ht="15.75">
      <c r="A13" s="29" t="s">
        <v>56</v>
      </c>
      <c r="B13" s="30" t="s">
        <v>57</v>
      </c>
      <c r="C13" s="31"/>
      <c r="D13" s="31"/>
      <c r="E13" s="188"/>
      <c r="F13" s="32">
        <f t="shared" ref="F13" si="4">F14+F28+F45+F48+F51+F57+F61+F64+F67+F71+F79</f>
        <v>0</v>
      </c>
      <c r="G13" s="32">
        <f t="shared" ref="G13:AH13" si="5">G14+G28+G45+G48+G51+G57+G61+G64+G67+G71+G79+G81</f>
        <v>4172316.4720000001</v>
      </c>
      <c r="H13" s="32">
        <f t="shared" si="5"/>
        <v>3454870.0049999999</v>
      </c>
      <c r="I13" s="32">
        <f t="shared" si="5"/>
        <v>595629</v>
      </c>
      <c r="J13" s="32">
        <f t="shared" si="5"/>
        <v>474497</v>
      </c>
      <c r="K13" s="32">
        <f t="shared" si="5"/>
        <v>273626</v>
      </c>
      <c r="L13" s="32">
        <f t="shared" si="5"/>
        <v>239009</v>
      </c>
      <c r="M13" s="32">
        <f t="shared" si="5"/>
        <v>617508</v>
      </c>
      <c r="N13" s="32">
        <f t="shared" si="5"/>
        <v>474497</v>
      </c>
      <c r="O13" s="32">
        <f t="shared" si="5"/>
        <v>2165630</v>
      </c>
      <c r="P13" s="32">
        <f t="shared" si="5"/>
        <v>1782752</v>
      </c>
      <c r="Q13" s="32">
        <f t="shared" si="5"/>
        <v>1485524</v>
      </c>
      <c r="R13" s="32">
        <f t="shared" si="5"/>
        <v>1436365</v>
      </c>
      <c r="S13" s="32">
        <f t="shared" si="5"/>
        <v>330550.35200000001</v>
      </c>
      <c r="T13" s="32">
        <f t="shared" si="5"/>
        <v>0</v>
      </c>
      <c r="U13" s="32">
        <f t="shared" si="5"/>
        <v>1484524</v>
      </c>
      <c r="V13" s="32">
        <f t="shared" si="5"/>
        <v>1435365</v>
      </c>
      <c r="W13" s="32">
        <f t="shared" si="5"/>
        <v>330550.35200000001</v>
      </c>
      <c r="X13" s="32">
        <f t="shared" si="5"/>
        <v>0</v>
      </c>
      <c r="Y13" s="32">
        <f t="shared" si="5"/>
        <v>0</v>
      </c>
      <c r="Z13" s="32">
        <f t="shared" si="5"/>
        <v>346308</v>
      </c>
      <c r="AA13" s="32">
        <f t="shared" si="5"/>
        <v>1376546</v>
      </c>
      <c r="AB13" s="32">
        <f t="shared" si="5"/>
        <v>778191</v>
      </c>
      <c r="AC13" s="32">
        <f t="shared" si="5"/>
        <v>207646</v>
      </c>
      <c r="AD13" s="32">
        <f t="shared" si="5"/>
        <v>390709</v>
      </c>
      <c r="AE13" s="32">
        <f t="shared" si="5"/>
        <v>1288221.6349999998</v>
      </c>
      <c r="AF13" s="32">
        <f t="shared" si="5"/>
        <v>1483930.6349999998</v>
      </c>
      <c r="AG13" s="32">
        <f t="shared" si="5"/>
        <v>1342533.1629999999</v>
      </c>
      <c r="AH13" s="32">
        <f t="shared" si="5"/>
        <v>1342529.1629999999</v>
      </c>
      <c r="AI13" s="32">
        <f t="shared" ref="AI13:AO13" si="6">AI14+AI28+AI45+AI48+AI51+AI57+AI61+AI64+AI67+AI71+AI79</f>
        <v>0</v>
      </c>
      <c r="AJ13" s="32">
        <f t="shared" si="6"/>
        <v>598204</v>
      </c>
      <c r="AK13" s="32">
        <f t="shared" si="6"/>
        <v>0</v>
      </c>
      <c r="AL13" s="32">
        <f t="shared" si="6"/>
        <v>0</v>
      </c>
      <c r="AM13" s="32">
        <f t="shared" si="6"/>
        <v>994029.00600000005</v>
      </c>
      <c r="AN13" s="32">
        <f t="shared" si="6"/>
        <v>80549.649999999994</v>
      </c>
      <c r="AO13" s="32">
        <f t="shared" si="6"/>
        <v>0</v>
      </c>
      <c r="AP13" s="31"/>
      <c r="AQ13" s="194">
        <f t="shared" si="3"/>
        <v>348500.15699999989</v>
      </c>
      <c r="AR13" s="22">
        <f t="shared" ref="AR13:AR80" si="7">AG13-AH13</f>
        <v>4</v>
      </c>
      <c r="AT13" s="32">
        <f>AT14+AT28+AT45+AT48+AT51+AT57+AT61+AT64+AT67+AT71+AT79</f>
        <v>85487.837</v>
      </c>
      <c r="AU13" s="22">
        <f t="shared" ref="AU13:AU80" si="8">R13-V13</f>
        <v>1000</v>
      </c>
    </row>
    <row r="14" spans="1:47" s="38" customFormat="1" ht="15.75">
      <c r="A14" s="34" t="s">
        <v>58</v>
      </c>
      <c r="B14" s="35" t="s">
        <v>85</v>
      </c>
      <c r="C14" s="24"/>
      <c r="D14" s="24"/>
      <c r="E14" s="189"/>
      <c r="F14" s="36"/>
      <c r="G14" s="37">
        <f t="shared" ref="G14:AP14" si="9">G15+G19+G26</f>
        <v>1619300</v>
      </c>
      <c r="H14" s="37">
        <f t="shared" si="9"/>
        <v>1394835.0330000001</v>
      </c>
      <c r="I14" s="37">
        <f t="shared" si="9"/>
        <v>271060</v>
      </c>
      <c r="J14" s="37">
        <f t="shared" si="9"/>
        <v>271060</v>
      </c>
      <c r="K14" s="37">
        <f t="shared" si="9"/>
        <v>153300</v>
      </c>
      <c r="L14" s="37">
        <f t="shared" si="9"/>
        <v>127921</v>
      </c>
      <c r="M14" s="37">
        <f t="shared" si="9"/>
        <v>292939</v>
      </c>
      <c r="N14" s="37">
        <f t="shared" si="9"/>
        <v>271060</v>
      </c>
      <c r="O14" s="37">
        <f t="shared" si="9"/>
        <v>881922</v>
      </c>
      <c r="P14" s="37">
        <f t="shared" si="9"/>
        <v>740536</v>
      </c>
      <c r="Q14" s="37">
        <f t="shared" si="9"/>
        <v>650600</v>
      </c>
      <c r="R14" s="37">
        <f t="shared" si="9"/>
        <v>650600</v>
      </c>
      <c r="S14" s="39">
        <f t="shared" si="9"/>
        <v>250000</v>
      </c>
      <c r="T14" s="39">
        <f t="shared" si="9"/>
        <v>0</v>
      </c>
      <c r="U14" s="37">
        <f t="shared" si="9"/>
        <v>650600</v>
      </c>
      <c r="V14" s="37">
        <f t="shared" si="9"/>
        <v>650600</v>
      </c>
      <c r="W14" s="39">
        <f t="shared" si="9"/>
        <v>250000</v>
      </c>
      <c r="X14" s="39">
        <f t="shared" si="9"/>
        <v>0</v>
      </c>
      <c r="Y14" s="37">
        <f t="shared" si="9"/>
        <v>0</v>
      </c>
      <c r="Z14" s="397">
        <f t="shared" si="9"/>
        <v>158671</v>
      </c>
      <c r="AA14" s="37">
        <f t="shared" si="9"/>
        <v>368368</v>
      </c>
      <c r="AB14" s="37">
        <f t="shared" si="9"/>
        <v>269081</v>
      </c>
      <c r="AC14" s="37">
        <f t="shared" si="9"/>
        <v>39850</v>
      </c>
      <c r="AD14" s="37">
        <f t="shared" si="9"/>
        <v>59437</v>
      </c>
      <c r="AE14" s="37">
        <f t="shared" si="9"/>
        <v>594662.66299999994</v>
      </c>
      <c r="AF14" s="37">
        <f t="shared" si="9"/>
        <v>654099.66299999994</v>
      </c>
      <c r="AG14" s="37">
        <f t="shared" si="9"/>
        <v>641887.66299999994</v>
      </c>
      <c r="AH14" s="37">
        <f t="shared" si="9"/>
        <v>641887.66299999994</v>
      </c>
      <c r="AI14" s="37">
        <f t="shared" si="9"/>
        <v>0</v>
      </c>
      <c r="AJ14" s="37">
        <f t="shared" si="9"/>
        <v>577305</v>
      </c>
      <c r="AK14" s="37">
        <f t="shared" si="9"/>
        <v>0</v>
      </c>
      <c r="AL14" s="37">
        <f t="shared" si="9"/>
        <v>0</v>
      </c>
      <c r="AM14" s="37">
        <f t="shared" si="9"/>
        <v>636742</v>
      </c>
      <c r="AN14" s="37">
        <f t="shared" si="9"/>
        <v>0</v>
      </c>
      <c r="AO14" s="37">
        <f t="shared" si="9"/>
        <v>0</v>
      </c>
      <c r="AP14" s="37">
        <f t="shared" si="9"/>
        <v>0</v>
      </c>
      <c r="AQ14" s="194">
        <f t="shared" si="3"/>
        <v>5145.6629999999423</v>
      </c>
      <c r="AR14" s="22">
        <f t="shared" si="7"/>
        <v>0</v>
      </c>
      <c r="AT14" s="37">
        <f>AT15+AT19+AT26</f>
        <v>8712.3369999999995</v>
      </c>
      <c r="AU14" s="22">
        <f t="shared" si="8"/>
        <v>0</v>
      </c>
    </row>
    <row r="15" spans="1:47" s="44" customFormat="1" ht="24">
      <c r="A15" s="40"/>
      <c r="B15" s="41" t="s">
        <v>87</v>
      </c>
      <c r="C15" s="42"/>
      <c r="D15" s="42"/>
      <c r="E15" s="190"/>
      <c r="F15" s="43"/>
      <c r="G15" s="39">
        <f t="shared" ref="G15:AO15" si="10">SUM(G16:G18)</f>
        <v>414304</v>
      </c>
      <c r="H15" s="39">
        <f t="shared" si="10"/>
        <v>290999.663</v>
      </c>
      <c r="I15" s="39">
        <f t="shared" si="10"/>
        <v>18618</v>
      </c>
      <c r="J15" s="39">
        <f t="shared" si="10"/>
        <v>18618</v>
      </c>
      <c r="K15" s="39">
        <f t="shared" si="10"/>
        <v>40412</v>
      </c>
      <c r="L15" s="39">
        <f t="shared" si="10"/>
        <v>15033</v>
      </c>
      <c r="M15" s="39">
        <f t="shared" si="10"/>
        <v>40497</v>
      </c>
      <c r="N15" s="39">
        <f t="shared" si="10"/>
        <v>18618</v>
      </c>
      <c r="O15" s="39">
        <f t="shared" si="10"/>
        <v>323426</v>
      </c>
      <c r="P15" s="39">
        <f t="shared" si="10"/>
        <v>281852</v>
      </c>
      <c r="Q15" s="39">
        <f t="shared" si="10"/>
        <v>5584</v>
      </c>
      <c r="R15" s="39">
        <f t="shared" si="10"/>
        <v>5584</v>
      </c>
      <c r="S15" s="39">
        <f t="shared" si="10"/>
        <v>0</v>
      </c>
      <c r="T15" s="39">
        <f t="shared" si="10"/>
        <v>0</v>
      </c>
      <c r="U15" s="39">
        <f t="shared" si="10"/>
        <v>5584</v>
      </c>
      <c r="V15" s="39">
        <f t="shared" si="10"/>
        <v>5584</v>
      </c>
      <c r="W15" s="39">
        <f t="shared" si="10"/>
        <v>0</v>
      </c>
      <c r="X15" s="39">
        <f t="shared" si="10"/>
        <v>0</v>
      </c>
      <c r="Y15" s="39">
        <f t="shared" si="10"/>
        <v>0</v>
      </c>
      <c r="Z15" s="398">
        <f t="shared" si="10"/>
        <v>158671</v>
      </c>
      <c r="AA15" s="39">
        <f t="shared" si="10"/>
        <v>95458</v>
      </c>
      <c r="AB15" s="39">
        <f t="shared" si="10"/>
        <v>75204</v>
      </c>
      <c r="AC15" s="39">
        <f t="shared" si="10"/>
        <v>13400</v>
      </c>
      <c r="AD15" s="39">
        <f t="shared" si="10"/>
        <v>6854</v>
      </c>
      <c r="AE15" s="39">
        <f t="shared" si="10"/>
        <v>2229.6630000000005</v>
      </c>
      <c r="AF15" s="39">
        <f t="shared" si="10"/>
        <v>9083.6630000000005</v>
      </c>
      <c r="AG15" s="39">
        <f t="shared" si="10"/>
        <v>9083.6630000000005</v>
      </c>
      <c r="AH15" s="39">
        <f t="shared" si="10"/>
        <v>9083.6630000000005</v>
      </c>
      <c r="AI15" s="39">
        <f t="shared" si="10"/>
        <v>0</v>
      </c>
      <c r="AJ15" s="39">
        <f t="shared" si="10"/>
        <v>0</v>
      </c>
      <c r="AK15" s="39">
        <f t="shared" si="10"/>
        <v>0</v>
      </c>
      <c r="AL15" s="39">
        <f t="shared" si="10"/>
        <v>0</v>
      </c>
      <c r="AM15" s="39">
        <f t="shared" si="10"/>
        <v>6854</v>
      </c>
      <c r="AN15" s="39">
        <f t="shared" si="10"/>
        <v>0</v>
      </c>
      <c r="AO15" s="39">
        <f t="shared" si="10"/>
        <v>0</v>
      </c>
      <c r="AP15" s="45"/>
      <c r="AQ15" s="22">
        <f t="shared" si="3"/>
        <v>2229.6630000000005</v>
      </c>
      <c r="AR15" s="22">
        <f t="shared" si="7"/>
        <v>0</v>
      </c>
      <c r="AT15" s="22">
        <f t="shared" si="0"/>
        <v>-3499.6630000000005</v>
      </c>
      <c r="AU15" s="22">
        <f t="shared" si="8"/>
        <v>0</v>
      </c>
    </row>
    <row r="16" spans="1:47" s="21" customFormat="1" ht="33.75">
      <c r="A16" s="25">
        <v>1</v>
      </c>
      <c r="B16" s="46" t="s">
        <v>88</v>
      </c>
      <c r="C16" s="47" t="s">
        <v>89</v>
      </c>
      <c r="D16" s="47"/>
      <c r="E16" s="47" t="s">
        <v>90</v>
      </c>
      <c r="F16" s="48" t="s">
        <v>91</v>
      </c>
      <c r="G16" s="49">
        <v>33320</v>
      </c>
      <c r="H16" s="49">
        <v>33320</v>
      </c>
      <c r="I16" s="49">
        <v>0</v>
      </c>
      <c r="J16" s="49">
        <v>0</v>
      </c>
      <c r="K16" s="49"/>
      <c r="L16" s="49"/>
      <c r="M16" s="49"/>
      <c r="N16" s="49"/>
      <c r="O16" s="49">
        <v>31204</v>
      </c>
      <c r="P16" s="49">
        <v>31204</v>
      </c>
      <c r="Q16" s="49">
        <v>2116</v>
      </c>
      <c r="R16" s="49">
        <v>2116</v>
      </c>
      <c r="S16" s="53"/>
      <c r="T16" s="53"/>
      <c r="U16" s="49">
        <v>2116</v>
      </c>
      <c r="V16" s="49">
        <v>2116</v>
      </c>
      <c r="W16" s="53"/>
      <c r="X16" s="53"/>
      <c r="Y16" s="49"/>
      <c r="Z16" s="399">
        <v>24000</v>
      </c>
      <c r="AA16" s="49">
        <v>9320</v>
      </c>
      <c r="AB16" s="49">
        <v>7204</v>
      </c>
      <c r="AC16" s="49"/>
      <c r="AD16" s="50">
        <f>AA16-AB16-AC16</f>
        <v>2116</v>
      </c>
      <c r="AE16" s="50">
        <f>H16-Z16-AA16</f>
        <v>0</v>
      </c>
      <c r="AF16" s="50">
        <f>G16-Z16-AB16-AC16</f>
        <v>2116</v>
      </c>
      <c r="AG16" s="50">
        <v>2116</v>
      </c>
      <c r="AH16" s="50">
        <f>AG16</f>
        <v>2116</v>
      </c>
      <c r="AI16" s="50"/>
      <c r="AJ16" s="50">
        <v>0</v>
      </c>
      <c r="AK16" s="50">
        <v>0</v>
      </c>
      <c r="AL16" s="50">
        <v>0</v>
      </c>
      <c r="AM16" s="50">
        <v>2116</v>
      </c>
      <c r="AN16" s="51">
        <v>0</v>
      </c>
      <c r="AO16" s="51">
        <v>0</v>
      </c>
      <c r="AP16" s="52"/>
      <c r="AQ16" s="22">
        <f>AH16-AM16</f>
        <v>0</v>
      </c>
      <c r="AR16" s="22">
        <f t="shared" si="7"/>
        <v>0</v>
      </c>
      <c r="AT16" s="22">
        <f t="shared" si="0"/>
        <v>0</v>
      </c>
      <c r="AU16" s="22">
        <f t="shared" si="8"/>
        <v>0</v>
      </c>
    </row>
    <row r="17" spans="1:47" s="21" customFormat="1" ht="33.75">
      <c r="A17" s="25">
        <v>2</v>
      </c>
      <c r="B17" s="46" t="s">
        <v>695</v>
      </c>
      <c r="C17" s="47" t="s">
        <v>89</v>
      </c>
      <c r="D17" s="47"/>
      <c r="E17" s="47"/>
      <c r="F17" s="48" t="s">
        <v>696</v>
      </c>
      <c r="G17" s="410">
        <v>35641</v>
      </c>
      <c r="H17" s="410">
        <v>34641</v>
      </c>
      <c r="I17" s="49">
        <v>1718</v>
      </c>
      <c r="J17" s="49">
        <v>1718</v>
      </c>
      <c r="K17" s="49">
        <v>1633</v>
      </c>
      <c r="L17" s="49">
        <v>1633</v>
      </c>
      <c r="M17" s="49">
        <v>1718</v>
      </c>
      <c r="N17" s="49">
        <v>1718</v>
      </c>
      <c r="O17" s="49">
        <v>32651</v>
      </c>
      <c r="P17" s="49">
        <v>31077</v>
      </c>
      <c r="Q17" s="49"/>
      <c r="R17" s="49"/>
      <c r="S17" s="53"/>
      <c r="T17" s="53"/>
      <c r="U17" s="49"/>
      <c r="V17" s="49"/>
      <c r="W17" s="53"/>
      <c r="X17" s="53"/>
      <c r="Y17" s="49"/>
      <c r="Z17" s="399"/>
      <c r="AA17" s="49"/>
      <c r="AB17" s="49"/>
      <c r="AC17" s="49"/>
      <c r="AD17" s="50"/>
      <c r="AE17" s="50"/>
      <c r="AF17" s="50"/>
      <c r="AG17" s="50"/>
      <c r="AH17" s="50"/>
      <c r="AI17" s="50"/>
      <c r="AJ17" s="50"/>
      <c r="AK17" s="50"/>
      <c r="AL17" s="50"/>
      <c r="AM17" s="50"/>
      <c r="AN17" s="51"/>
      <c r="AO17" s="51"/>
      <c r="AP17" s="52"/>
      <c r="AQ17" s="22"/>
      <c r="AR17" s="22"/>
      <c r="AT17" s="22"/>
      <c r="AU17" s="22"/>
    </row>
    <row r="18" spans="1:47" s="21" customFormat="1" ht="101.25">
      <c r="A18" s="25">
        <v>2</v>
      </c>
      <c r="B18" s="46" t="s">
        <v>92</v>
      </c>
      <c r="C18" s="47" t="s">
        <v>93</v>
      </c>
      <c r="D18" s="47"/>
      <c r="E18" s="47" t="s">
        <v>94</v>
      </c>
      <c r="F18" s="48" t="s">
        <v>499</v>
      </c>
      <c r="G18" s="49">
        <v>345343</v>
      </c>
      <c r="H18" s="49">
        <v>223038.663</v>
      </c>
      <c r="I18" s="49">
        <v>16900</v>
      </c>
      <c r="J18" s="49">
        <f>13400+3500</f>
        <v>16900</v>
      </c>
      <c r="K18" s="49">
        <v>38779</v>
      </c>
      <c r="L18" s="49">
        <v>13400</v>
      </c>
      <c r="M18" s="49">
        <v>38779</v>
      </c>
      <c r="N18" s="49">
        <v>16900</v>
      </c>
      <c r="O18" s="49">
        <v>259571</v>
      </c>
      <c r="P18" s="49">
        <v>219571</v>
      </c>
      <c r="Q18" s="49">
        <v>3468</v>
      </c>
      <c r="R18" s="49">
        <v>3468</v>
      </c>
      <c r="S18" s="53"/>
      <c r="T18" s="53"/>
      <c r="U18" s="49">
        <v>3468</v>
      </c>
      <c r="V18" s="49">
        <v>3468</v>
      </c>
      <c r="W18" s="53"/>
      <c r="X18" s="53"/>
      <c r="Y18" s="49"/>
      <c r="Z18" s="399">
        <v>134671</v>
      </c>
      <c r="AA18" s="49">
        <v>86138</v>
      </c>
      <c r="AB18" s="49">
        <v>68000</v>
      </c>
      <c r="AC18" s="49">
        <v>13400</v>
      </c>
      <c r="AD18" s="50">
        <f>AA18-AB18-AC18</f>
        <v>4738</v>
      </c>
      <c r="AE18" s="50">
        <f>H18-Z18-AA18</f>
        <v>2229.6630000000005</v>
      </c>
      <c r="AF18" s="50">
        <f>AD18+AE18</f>
        <v>6967.6630000000005</v>
      </c>
      <c r="AG18" s="50">
        <f>AF18</f>
        <v>6967.6630000000005</v>
      </c>
      <c r="AH18" s="50">
        <f>AG18</f>
        <v>6967.6630000000005</v>
      </c>
      <c r="AI18" s="50"/>
      <c r="AJ18" s="50"/>
      <c r="AK18" s="50">
        <v>0</v>
      </c>
      <c r="AL18" s="50">
        <v>0</v>
      </c>
      <c r="AM18" s="50">
        <v>4738</v>
      </c>
      <c r="AN18" s="51">
        <v>0</v>
      </c>
      <c r="AO18" s="51">
        <v>0</v>
      </c>
      <c r="AP18" s="52"/>
      <c r="AQ18" s="22">
        <f t="shared" ref="AQ18:AQ82" si="11">AH18-AM18</f>
        <v>2229.6630000000005</v>
      </c>
      <c r="AR18" s="22">
        <f t="shared" si="7"/>
        <v>0</v>
      </c>
      <c r="AT18" s="22">
        <f t="shared" si="0"/>
        <v>-3499.6630000000005</v>
      </c>
      <c r="AU18" s="22">
        <f t="shared" si="8"/>
        <v>0</v>
      </c>
    </row>
    <row r="19" spans="1:47" s="44" customFormat="1" ht="24">
      <c r="A19" s="40"/>
      <c r="B19" s="41" t="s">
        <v>95</v>
      </c>
      <c r="C19" s="42"/>
      <c r="D19" s="42"/>
      <c r="E19" s="190"/>
      <c r="F19" s="43"/>
      <c r="G19" s="39">
        <f>SUM(G20:G25)</f>
        <v>206879</v>
      </c>
      <c r="H19" s="39">
        <f t="shared" ref="H19:AE19" si="12">SUM(H20:H25)</f>
        <v>205530.37</v>
      </c>
      <c r="I19" s="39">
        <f t="shared" si="12"/>
        <v>27442</v>
      </c>
      <c r="J19" s="39">
        <f t="shared" si="12"/>
        <v>27442</v>
      </c>
      <c r="K19" s="39">
        <f t="shared" si="12"/>
        <v>9888</v>
      </c>
      <c r="L19" s="39">
        <f t="shared" si="12"/>
        <v>9888</v>
      </c>
      <c r="M19" s="39">
        <f t="shared" si="12"/>
        <v>27442</v>
      </c>
      <c r="N19" s="39">
        <f t="shared" si="12"/>
        <v>27442</v>
      </c>
      <c r="O19" s="39">
        <f t="shared" si="12"/>
        <v>176684</v>
      </c>
      <c r="P19" s="39">
        <f t="shared" si="12"/>
        <v>176684</v>
      </c>
      <c r="Q19" s="39">
        <f t="shared" si="12"/>
        <v>28711</v>
      </c>
      <c r="R19" s="39">
        <f t="shared" si="12"/>
        <v>28711</v>
      </c>
      <c r="S19" s="39">
        <f t="shared" si="12"/>
        <v>0</v>
      </c>
      <c r="T19" s="39">
        <f t="shared" si="12"/>
        <v>0</v>
      </c>
      <c r="U19" s="39">
        <f t="shared" si="12"/>
        <v>28711</v>
      </c>
      <c r="V19" s="39">
        <f t="shared" si="12"/>
        <v>28711</v>
      </c>
      <c r="W19" s="39">
        <f t="shared" si="12"/>
        <v>0</v>
      </c>
      <c r="X19" s="39">
        <f t="shared" si="12"/>
        <v>0</v>
      </c>
      <c r="Y19" s="39">
        <f t="shared" si="12"/>
        <v>0</v>
      </c>
      <c r="Z19" s="398">
        <f t="shared" si="12"/>
        <v>0</v>
      </c>
      <c r="AA19" s="39">
        <f t="shared" si="12"/>
        <v>172910</v>
      </c>
      <c r="AB19" s="39">
        <f t="shared" si="12"/>
        <v>136877</v>
      </c>
      <c r="AC19" s="39">
        <f t="shared" si="12"/>
        <v>26450</v>
      </c>
      <c r="AD19" s="39">
        <f t="shared" si="12"/>
        <v>9583</v>
      </c>
      <c r="AE19" s="39">
        <f t="shared" si="12"/>
        <v>19128</v>
      </c>
      <c r="AF19" s="39">
        <f t="shared" ref="AF19:AO19" si="13">SUM(AF20:AF25)</f>
        <v>28711</v>
      </c>
      <c r="AG19" s="39">
        <f t="shared" si="13"/>
        <v>16499</v>
      </c>
      <c r="AH19" s="39">
        <f t="shared" si="13"/>
        <v>16499</v>
      </c>
      <c r="AI19" s="39">
        <f t="shared" si="13"/>
        <v>0</v>
      </c>
      <c r="AJ19" s="39">
        <f t="shared" si="13"/>
        <v>4000</v>
      </c>
      <c r="AK19" s="39">
        <f t="shared" si="13"/>
        <v>0</v>
      </c>
      <c r="AL19" s="39">
        <f t="shared" si="13"/>
        <v>0</v>
      </c>
      <c r="AM19" s="39">
        <f t="shared" si="13"/>
        <v>13583</v>
      </c>
      <c r="AN19" s="39">
        <f t="shared" si="13"/>
        <v>0</v>
      </c>
      <c r="AO19" s="39">
        <f t="shared" si="13"/>
        <v>0</v>
      </c>
      <c r="AP19" s="52"/>
      <c r="AQ19" s="194">
        <f t="shared" si="11"/>
        <v>2916</v>
      </c>
      <c r="AR19" s="22">
        <f t="shared" si="7"/>
        <v>0</v>
      </c>
      <c r="AT19" s="22">
        <f t="shared" si="0"/>
        <v>12212</v>
      </c>
      <c r="AU19" s="22">
        <f t="shared" si="8"/>
        <v>0</v>
      </c>
    </row>
    <row r="20" spans="1:47" s="21" customFormat="1" ht="33.75">
      <c r="A20" s="25" t="s">
        <v>96</v>
      </c>
      <c r="B20" s="46" t="s">
        <v>97</v>
      </c>
      <c r="C20" s="47" t="s">
        <v>98</v>
      </c>
      <c r="D20" s="47"/>
      <c r="E20" s="47" t="s">
        <v>60</v>
      </c>
      <c r="F20" s="48" t="s">
        <v>503</v>
      </c>
      <c r="G20" s="49">
        <v>56000</v>
      </c>
      <c r="H20" s="49">
        <v>56000</v>
      </c>
      <c r="I20" s="49">
        <v>16500</v>
      </c>
      <c r="J20" s="49">
        <v>16500</v>
      </c>
      <c r="K20" s="49">
        <v>2650</v>
      </c>
      <c r="L20" s="49">
        <v>2650</v>
      </c>
      <c r="M20" s="49">
        <v>16500</v>
      </c>
      <c r="N20" s="49">
        <v>16500</v>
      </c>
      <c r="O20" s="49">
        <v>44300</v>
      </c>
      <c r="P20" s="49">
        <v>44300</v>
      </c>
      <c r="Q20" s="49">
        <v>11700</v>
      </c>
      <c r="R20" s="49">
        <v>11700</v>
      </c>
      <c r="S20" s="53"/>
      <c r="T20" s="53"/>
      <c r="U20" s="49">
        <v>11700</v>
      </c>
      <c r="V20" s="49">
        <v>11700</v>
      </c>
      <c r="W20" s="53"/>
      <c r="X20" s="53"/>
      <c r="Y20" s="49"/>
      <c r="Z20" s="399">
        <v>0</v>
      </c>
      <c r="AA20" s="49">
        <v>50400</v>
      </c>
      <c r="AB20" s="49">
        <v>27800</v>
      </c>
      <c r="AC20" s="49">
        <v>16500</v>
      </c>
      <c r="AD20" s="50">
        <f>AA20-AB20-AC20</f>
        <v>6100</v>
      </c>
      <c r="AE20" s="50">
        <f>H20-Z20-AA20</f>
        <v>5600</v>
      </c>
      <c r="AF20" s="50">
        <f>AD20+AE20</f>
        <v>11700</v>
      </c>
      <c r="AG20" s="50">
        <f>AH20</f>
        <v>6100</v>
      </c>
      <c r="AH20" s="50">
        <f>AD20</f>
        <v>6100</v>
      </c>
      <c r="AI20" s="50"/>
      <c r="AJ20" s="49"/>
      <c r="AK20" s="49">
        <v>0</v>
      </c>
      <c r="AL20" s="49">
        <v>0</v>
      </c>
      <c r="AM20" s="49">
        <v>6100</v>
      </c>
      <c r="AN20" s="53">
        <v>0</v>
      </c>
      <c r="AO20" s="53">
        <v>0</v>
      </c>
      <c r="AP20" s="52"/>
      <c r="AQ20" s="195">
        <f t="shared" si="11"/>
        <v>0</v>
      </c>
      <c r="AR20" s="22">
        <f t="shared" si="7"/>
        <v>0</v>
      </c>
      <c r="AT20" s="22">
        <f>V20-AH20</f>
        <v>5600</v>
      </c>
      <c r="AU20" s="22">
        <f t="shared" si="8"/>
        <v>0</v>
      </c>
    </row>
    <row r="21" spans="1:47" s="21" customFormat="1" ht="67.5">
      <c r="A21" s="25">
        <v>2</v>
      </c>
      <c r="B21" s="46" t="s">
        <v>697</v>
      </c>
      <c r="C21" s="47" t="s">
        <v>222</v>
      </c>
      <c r="D21" s="47"/>
      <c r="E21" s="47"/>
      <c r="F21" s="48" t="s">
        <v>698</v>
      </c>
      <c r="G21" s="410">
        <v>14841</v>
      </c>
      <c r="H21" s="410">
        <v>13492.37</v>
      </c>
      <c r="I21" s="49">
        <v>992</v>
      </c>
      <c r="J21" s="49">
        <v>992</v>
      </c>
      <c r="K21" s="49">
        <v>992</v>
      </c>
      <c r="L21" s="49">
        <v>992</v>
      </c>
      <c r="M21" s="49">
        <v>992</v>
      </c>
      <c r="N21" s="49">
        <v>992</v>
      </c>
      <c r="O21" s="49">
        <v>13357</v>
      </c>
      <c r="P21" s="49">
        <v>13357</v>
      </c>
      <c r="Q21" s="49"/>
      <c r="R21" s="49"/>
      <c r="S21" s="53"/>
      <c r="T21" s="53"/>
      <c r="U21" s="49"/>
      <c r="V21" s="49"/>
      <c r="W21" s="53"/>
      <c r="X21" s="53"/>
      <c r="Y21" s="49"/>
      <c r="Z21" s="399"/>
      <c r="AA21" s="49"/>
      <c r="AB21" s="49"/>
      <c r="AC21" s="49"/>
      <c r="AD21" s="50"/>
      <c r="AE21" s="50"/>
      <c r="AF21" s="50"/>
      <c r="AG21" s="50"/>
      <c r="AH21" s="50"/>
      <c r="AI21" s="50"/>
      <c r="AJ21" s="49"/>
      <c r="AK21" s="49"/>
      <c r="AL21" s="49"/>
      <c r="AM21" s="49"/>
      <c r="AN21" s="53"/>
      <c r="AO21" s="53"/>
      <c r="AP21" s="52"/>
      <c r="AQ21" s="195"/>
      <c r="AR21" s="22"/>
      <c r="AT21" s="22"/>
      <c r="AU21" s="22"/>
    </row>
    <row r="22" spans="1:47" s="21" customFormat="1" ht="33.75">
      <c r="A22" s="25">
        <v>3</v>
      </c>
      <c r="B22" s="46" t="s">
        <v>100</v>
      </c>
      <c r="C22" s="47" t="s">
        <v>89</v>
      </c>
      <c r="D22" s="47"/>
      <c r="E22" s="47" t="s">
        <v>60</v>
      </c>
      <c r="F22" s="48" t="s">
        <v>101</v>
      </c>
      <c r="G22" s="49">
        <v>29916</v>
      </c>
      <c r="H22" s="49">
        <v>29916</v>
      </c>
      <c r="I22" s="49">
        <v>1700</v>
      </c>
      <c r="J22" s="49">
        <v>1700</v>
      </c>
      <c r="K22" s="49">
        <v>1700</v>
      </c>
      <c r="L22" s="49">
        <v>1700</v>
      </c>
      <c r="M22" s="49">
        <v>1700</v>
      </c>
      <c r="N22" s="49">
        <v>1700</v>
      </c>
      <c r="O22" s="49">
        <v>26367</v>
      </c>
      <c r="P22" s="49">
        <v>26367</v>
      </c>
      <c r="Q22" s="49">
        <v>3549</v>
      </c>
      <c r="R22" s="49">
        <v>3549</v>
      </c>
      <c r="S22" s="53"/>
      <c r="T22" s="53"/>
      <c r="U22" s="49">
        <v>3549</v>
      </c>
      <c r="V22" s="49">
        <v>3549</v>
      </c>
      <c r="W22" s="53"/>
      <c r="X22" s="53"/>
      <c r="Y22" s="49"/>
      <c r="Z22" s="399">
        <v>0</v>
      </c>
      <c r="AA22" s="49">
        <v>27000</v>
      </c>
      <c r="AB22" s="49">
        <v>24667</v>
      </c>
      <c r="AC22" s="49">
        <v>1700</v>
      </c>
      <c r="AD22" s="50">
        <f>AA22-AB22-AC22</f>
        <v>633</v>
      </c>
      <c r="AE22" s="50">
        <f>H22-Z22-AA22</f>
        <v>2916</v>
      </c>
      <c r="AF22" s="50">
        <f>AD22+AE22</f>
        <v>3549</v>
      </c>
      <c r="AG22" s="50">
        <f>AE22+AD22</f>
        <v>3549</v>
      </c>
      <c r="AH22" s="50">
        <f>AG22</f>
        <v>3549</v>
      </c>
      <c r="AI22" s="50"/>
      <c r="AJ22" s="49"/>
      <c r="AK22" s="49">
        <v>0</v>
      </c>
      <c r="AL22" s="49">
        <v>0</v>
      </c>
      <c r="AM22" s="49">
        <v>633</v>
      </c>
      <c r="AN22" s="53">
        <v>0</v>
      </c>
      <c r="AO22" s="53">
        <v>0</v>
      </c>
      <c r="AP22" s="52"/>
      <c r="AQ22" s="195">
        <f t="shared" si="11"/>
        <v>2916</v>
      </c>
      <c r="AR22" s="22">
        <f t="shared" si="7"/>
        <v>0</v>
      </c>
      <c r="AT22" s="22">
        <f t="shared" si="0"/>
        <v>0</v>
      </c>
      <c r="AU22" s="22">
        <f t="shared" si="8"/>
        <v>0</v>
      </c>
    </row>
    <row r="23" spans="1:47" s="21" customFormat="1" ht="48">
      <c r="A23" s="25">
        <v>4</v>
      </c>
      <c r="B23" s="46" t="s">
        <v>103</v>
      </c>
      <c r="C23" s="47" t="s">
        <v>104</v>
      </c>
      <c r="D23" s="47"/>
      <c r="E23" s="47" t="s">
        <v>60</v>
      </c>
      <c r="F23" s="48" t="s">
        <v>105</v>
      </c>
      <c r="G23" s="49">
        <v>34571</v>
      </c>
      <c r="H23" s="49">
        <v>34571</v>
      </c>
      <c r="I23" s="49">
        <v>3800</v>
      </c>
      <c r="J23" s="49">
        <v>3800</v>
      </c>
      <c r="K23" s="49">
        <v>194</v>
      </c>
      <c r="L23" s="49">
        <v>194</v>
      </c>
      <c r="M23" s="49">
        <v>3800</v>
      </c>
      <c r="N23" s="49">
        <v>3800</v>
      </c>
      <c r="O23" s="49">
        <v>29800</v>
      </c>
      <c r="P23" s="49">
        <v>29800</v>
      </c>
      <c r="Q23" s="49">
        <v>4771</v>
      </c>
      <c r="R23" s="49">
        <v>4771</v>
      </c>
      <c r="S23" s="53"/>
      <c r="T23" s="53"/>
      <c r="U23" s="49">
        <v>4771</v>
      </c>
      <c r="V23" s="49">
        <v>4771</v>
      </c>
      <c r="W23" s="53"/>
      <c r="X23" s="53"/>
      <c r="Y23" s="49"/>
      <c r="Z23" s="399">
        <v>0</v>
      </c>
      <c r="AA23" s="49">
        <v>31114</v>
      </c>
      <c r="AB23" s="49">
        <v>26000</v>
      </c>
      <c r="AC23" s="49">
        <v>3800</v>
      </c>
      <c r="AD23" s="50">
        <f>AA23-AB23-AC23</f>
        <v>1314</v>
      </c>
      <c r="AE23" s="50">
        <f>H23-Z23-AA23</f>
        <v>3457</v>
      </c>
      <c r="AF23" s="50">
        <f>AD23+AE23</f>
        <v>4771</v>
      </c>
      <c r="AG23" s="50">
        <f>AH23</f>
        <v>1314</v>
      </c>
      <c r="AH23" s="50">
        <v>1314</v>
      </c>
      <c r="AI23" s="50"/>
      <c r="AJ23" s="49"/>
      <c r="AK23" s="49">
        <v>0</v>
      </c>
      <c r="AL23" s="49">
        <v>0</v>
      </c>
      <c r="AM23" s="49">
        <v>1314</v>
      </c>
      <c r="AN23" s="53">
        <v>0</v>
      </c>
      <c r="AO23" s="53">
        <v>0</v>
      </c>
      <c r="AP23" s="52"/>
      <c r="AQ23" s="195">
        <f t="shared" si="11"/>
        <v>0</v>
      </c>
      <c r="AR23" s="22">
        <f t="shared" si="7"/>
        <v>0</v>
      </c>
      <c r="AT23" s="22">
        <f t="shared" si="0"/>
        <v>3457</v>
      </c>
      <c r="AU23" s="22">
        <f t="shared" si="8"/>
        <v>0</v>
      </c>
    </row>
    <row r="24" spans="1:47" s="21" customFormat="1" ht="33.75">
      <c r="A24" s="25">
        <v>5</v>
      </c>
      <c r="B24" s="46" t="s">
        <v>107</v>
      </c>
      <c r="C24" s="47" t="s">
        <v>108</v>
      </c>
      <c r="D24" s="47"/>
      <c r="E24" s="47" t="s">
        <v>60</v>
      </c>
      <c r="F24" s="48" t="s">
        <v>109</v>
      </c>
      <c r="G24" s="49">
        <v>31551</v>
      </c>
      <c r="H24" s="49">
        <v>31551</v>
      </c>
      <c r="I24" s="49">
        <v>2950</v>
      </c>
      <c r="J24" s="49">
        <v>2950</v>
      </c>
      <c r="K24" s="49">
        <v>2852</v>
      </c>
      <c r="L24" s="49">
        <v>2852</v>
      </c>
      <c r="M24" s="49">
        <v>2950</v>
      </c>
      <c r="N24" s="49">
        <v>2950</v>
      </c>
      <c r="O24" s="49">
        <v>27360</v>
      </c>
      <c r="P24" s="49">
        <v>27360</v>
      </c>
      <c r="Q24" s="49">
        <v>4191</v>
      </c>
      <c r="R24" s="49">
        <v>4191</v>
      </c>
      <c r="S24" s="53"/>
      <c r="T24" s="53"/>
      <c r="U24" s="49">
        <v>4191</v>
      </c>
      <c r="V24" s="49">
        <v>4191</v>
      </c>
      <c r="W24" s="53"/>
      <c r="X24" s="53"/>
      <c r="Y24" s="49"/>
      <c r="Z24" s="399">
        <v>0</v>
      </c>
      <c r="AA24" s="49">
        <v>28396</v>
      </c>
      <c r="AB24" s="49">
        <v>24410</v>
      </c>
      <c r="AC24" s="49">
        <v>2950</v>
      </c>
      <c r="AD24" s="50">
        <f>AA24-AB24-AC24</f>
        <v>1036</v>
      </c>
      <c r="AE24" s="50">
        <f>H24-Z24-AA24</f>
        <v>3155</v>
      </c>
      <c r="AF24" s="50">
        <f>AD24+AE24</f>
        <v>4191</v>
      </c>
      <c r="AG24" s="50">
        <f>AD24</f>
        <v>1036</v>
      </c>
      <c r="AH24" s="50">
        <f>AG24</f>
        <v>1036</v>
      </c>
      <c r="AI24" s="50"/>
      <c r="AJ24" s="49"/>
      <c r="AK24" s="49">
        <v>0</v>
      </c>
      <c r="AL24" s="49">
        <v>0</v>
      </c>
      <c r="AM24" s="49">
        <v>1036</v>
      </c>
      <c r="AN24" s="53">
        <v>0</v>
      </c>
      <c r="AO24" s="53">
        <v>0</v>
      </c>
      <c r="AP24" s="52"/>
      <c r="AQ24" s="195">
        <f t="shared" si="11"/>
        <v>0</v>
      </c>
      <c r="AR24" s="22">
        <f t="shared" si="7"/>
        <v>0</v>
      </c>
      <c r="AT24" s="22">
        <f t="shared" si="0"/>
        <v>3155</v>
      </c>
      <c r="AU24" s="22">
        <f t="shared" si="8"/>
        <v>0</v>
      </c>
    </row>
    <row r="25" spans="1:47" s="21" customFormat="1" ht="33.75">
      <c r="A25" s="25">
        <v>6</v>
      </c>
      <c r="B25" s="46" t="s">
        <v>111</v>
      </c>
      <c r="C25" s="47" t="s">
        <v>59</v>
      </c>
      <c r="D25" s="47"/>
      <c r="E25" s="47" t="s">
        <v>60</v>
      </c>
      <c r="F25" s="48" t="s">
        <v>112</v>
      </c>
      <c r="G25" s="49">
        <v>40000</v>
      </c>
      <c r="H25" s="49">
        <v>40000</v>
      </c>
      <c r="I25" s="49">
        <v>1500</v>
      </c>
      <c r="J25" s="49">
        <v>1500</v>
      </c>
      <c r="K25" s="49">
        <v>1500</v>
      </c>
      <c r="L25" s="49">
        <v>1500</v>
      </c>
      <c r="M25" s="49">
        <v>1500</v>
      </c>
      <c r="N25" s="49">
        <v>1500</v>
      </c>
      <c r="O25" s="49">
        <v>35500</v>
      </c>
      <c r="P25" s="49">
        <v>35500</v>
      </c>
      <c r="Q25" s="49">
        <v>4500</v>
      </c>
      <c r="R25" s="49">
        <v>4500</v>
      </c>
      <c r="S25" s="53"/>
      <c r="T25" s="53"/>
      <c r="U25" s="49">
        <v>4500</v>
      </c>
      <c r="V25" s="49">
        <v>4500</v>
      </c>
      <c r="W25" s="53"/>
      <c r="X25" s="53"/>
      <c r="Y25" s="49"/>
      <c r="Z25" s="399">
        <v>0</v>
      </c>
      <c r="AA25" s="49">
        <v>36000</v>
      </c>
      <c r="AB25" s="49">
        <v>34000</v>
      </c>
      <c r="AC25" s="49">
        <v>1500</v>
      </c>
      <c r="AD25" s="50">
        <f>AA25-AB25-AC25</f>
        <v>500</v>
      </c>
      <c r="AE25" s="50">
        <f>H25-Z25-AA25</f>
        <v>4000</v>
      </c>
      <c r="AF25" s="50">
        <f>AD25+AE25</f>
        <v>4500</v>
      </c>
      <c r="AG25" s="50">
        <f>AE25+AD25</f>
        <v>4500</v>
      </c>
      <c r="AH25" s="50">
        <f>AG25</f>
        <v>4500</v>
      </c>
      <c r="AI25" s="50"/>
      <c r="AJ25" s="49">
        <v>4000</v>
      </c>
      <c r="AK25" s="49">
        <v>0</v>
      </c>
      <c r="AL25" s="49">
        <v>0</v>
      </c>
      <c r="AM25" s="49">
        <v>4500</v>
      </c>
      <c r="AN25" s="53">
        <v>0</v>
      </c>
      <c r="AO25" s="53">
        <v>0</v>
      </c>
      <c r="AP25" s="52"/>
      <c r="AQ25" s="22">
        <f t="shared" si="11"/>
        <v>0</v>
      </c>
      <c r="AR25" s="22">
        <f t="shared" si="7"/>
        <v>0</v>
      </c>
      <c r="AT25" s="22">
        <f t="shared" si="0"/>
        <v>0</v>
      </c>
      <c r="AU25" s="22">
        <f t="shared" si="8"/>
        <v>0</v>
      </c>
    </row>
    <row r="26" spans="1:47" s="44" customFormat="1">
      <c r="A26" s="40"/>
      <c r="B26" s="41" t="s">
        <v>113</v>
      </c>
      <c r="C26" s="42"/>
      <c r="D26" s="42"/>
      <c r="E26" s="190"/>
      <c r="F26" s="43"/>
      <c r="G26" s="39">
        <f t="shared" ref="G26:AO26" si="14">G27</f>
        <v>998117</v>
      </c>
      <c r="H26" s="39">
        <f t="shared" si="14"/>
        <v>898305</v>
      </c>
      <c r="I26" s="39">
        <f t="shared" si="14"/>
        <v>225000</v>
      </c>
      <c r="J26" s="39">
        <f t="shared" si="14"/>
        <v>225000</v>
      </c>
      <c r="K26" s="39">
        <f t="shared" si="14"/>
        <v>103000</v>
      </c>
      <c r="L26" s="39">
        <f t="shared" si="14"/>
        <v>103000</v>
      </c>
      <c r="M26" s="39">
        <f t="shared" si="14"/>
        <v>225000</v>
      </c>
      <c r="N26" s="39">
        <f t="shared" si="14"/>
        <v>225000</v>
      </c>
      <c r="O26" s="39">
        <f t="shared" si="14"/>
        <v>381812</v>
      </c>
      <c r="P26" s="39">
        <f t="shared" si="14"/>
        <v>282000</v>
      </c>
      <c r="Q26" s="39">
        <f t="shared" si="14"/>
        <v>616305</v>
      </c>
      <c r="R26" s="39">
        <f t="shared" si="14"/>
        <v>616305</v>
      </c>
      <c r="S26" s="39">
        <f t="shared" si="14"/>
        <v>250000</v>
      </c>
      <c r="T26" s="39">
        <f t="shared" si="14"/>
        <v>0</v>
      </c>
      <c r="U26" s="39">
        <f t="shared" si="14"/>
        <v>616305</v>
      </c>
      <c r="V26" s="39">
        <f t="shared" si="14"/>
        <v>616305</v>
      </c>
      <c r="W26" s="39">
        <f t="shared" si="14"/>
        <v>250000</v>
      </c>
      <c r="X26" s="39">
        <f t="shared" si="14"/>
        <v>0</v>
      </c>
      <c r="Y26" s="39">
        <f t="shared" si="14"/>
        <v>0</v>
      </c>
      <c r="Z26" s="398">
        <f t="shared" si="14"/>
        <v>0</v>
      </c>
      <c r="AA26" s="39">
        <f t="shared" si="14"/>
        <v>100000</v>
      </c>
      <c r="AB26" s="39">
        <f t="shared" si="14"/>
        <v>57000</v>
      </c>
      <c r="AC26" s="39">
        <f t="shared" si="14"/>
        <v>0</v>
      </c>
      <c r="AD26" s="39">
        <f t="shared" si="14"/>
        <v>43000</v>
      </c>
      <c r="AE26" s="39">
        <f t="shared" si="14"/>
        <v>573305</v>
      </c>
      <c r="AF26" s="39">
        <f t="shared" si="14"/>
        <v>616305</v>
      </c>
      <c r="AG26" s="39">
        <f t="shared" si="14"/>
        <v>616305</v>
      </c>
      <c r="AH26" s="39">
        <f t="shared" si="14"/>
        <v>616305</v>
      </c>
      <c r="AI26" s="39">
        <f t="shared" si="14"/>
        <v>0</v>
      </c>
      <c r="AJ26" s="39">
        <f t="shared" si="14"/>
        <v>573305</v>
      </c>
      <c r="AK26" s="39">
        <f t="shared" si="14"/>
        <v>0</v>
      </c>
      <c r="AL26" s="39">
        <f t="shared" si="14"/>
        <v>0</v>
      </c>
      <c r="AM26" s="39">
        <f t="shared" si="14"/>
        <v>616305</v>
      </c>
      <c r="AN26" s="39">
        <f t="shared" si="14"/>
        <v>0</v>
      </c>
      <c r="AO26" s="39">
        <f t="shared" si="14"/>
        <v>0</v>
      </c>
      <c r="AP26" s="52"/>
      <c r="AQ26" s="22">
        <f t="shared" si="11"/>
        <v>0</v>
      </c>
      <c r="AR26" s="22">
        <f t="shared" si="7"/>
        <v>0</v>
      </c>
      <c r="AT26" s="22">
        <f t="shared" si="0"/>
        <v>0</v>
      </c>
      <c r="AU26" s="22">
        <f t="shared" si="8"/>
        <v>0</v>
      </c>
    </row>
    <row r="27" spans="1:47" s="21" customFormat="1" ht="45">
      <c r="A27" s="25" t="s">
        <v>96</v>
      </c>
      <c r="B27" s="46" t="s">
        <v>114</v>
      </c>
      <c r="C27" s="47" t="s">
        <v>59</v>
      </c>
      <c r="D27" s="47"/>
      <c r="E27" s="47" t="s">
        <v>60</v>
      </c>
      <c r="F27" s="48" t="s">
        <v>115</v>
      </c>
      <c r="G27" s="49">
        <v>998117</v>
      </c>
      <c r="H27" s="49">
        <v>898305</v>
      </c>
      <c r="I27" s="49">
        <v>225000</v>
      </c>
      <c r="J27" s="49">
        <v>225000</v>
      </c>
      <c r="K27" s="49">
        <v>103000</v>
      </c>
      <c r="L27" s="49">
        <v>103000</v>
      </c>
      <c r="M27" s="49">
        <v>225000</v>
      </c>
      <c r="N27" s="49">
        <v>225000</v>
      </c>
      <c r="O27" s="49">
        <v>381812</v>
      </c>
      <c r="P27" s="49">
        <v>282000</v>
      </c>
      <c r="Q27" s="49">
        <v>616305</v>
      </c>
      <c r="R27" s="49">
        <v>616305</v>
      </c>
      <c r="S27" s="53">
        <v>250000</v>
      </c>
      <c r="T27" s="53"/>
      <c r="U27" s="49">
        <v>616305</v>
      </c>
      <c r="V27" s="49">
        <v>616305</v>
      </c>
      <c r="W27" s="53">
        <v>250000</v>
      </c>
      <c r="X27" s="53"/>
      <c r="Y27" s="49"/>
      <c r="Z27" s="399"/>
      <c r="AA27" s="49">
        <v>100000</v>
      </c>
      <c r="AB27" s="49">
        <v>57000</v>
      </c>
      <c r="AC27" s="49"/>
      <c r="AD27" s="50">
        <f>AA27-AB27-AC27</f>
        <v>43000</v>
      </c>
      <c r="AE27" s="50">
        <f>H27-Z27-AA27-225000</f>
        <v>573305</v>
      </c>
      <c r="AF27" s="50">
        <f>AD27+AE27</f>
        <v>616305</v>
      </c>
      <c r="AG27" s="50">
        <f>AF27</f>
        <v>616305</v>
      </c>
      <c r="AH27" s="50">
        <f>AG27</f>
        <v>616305</v>
      </c>
      <c r="AI27" s="50"/>
      <c r="AJ27" s="49">
        <v>573305</v>
      </c>
      <c r="AK27" s="49">
        <v>0</v>
      </c>
      <c r="AL27" s="49">
        <v>0</v>
      </c>
      <c r="AM27" s="49">
        <v>616305</v>
      </c>
      <c r="AN27" s="53">
        <v>0</v>
      </c>
      <c r="AO27" s="53">
        <v>0</v>
      </c>
      <c r="AP27" s="54" t="s">
        <v>509</v>
      </c>
      <c r="AQ27" s="22">
        <f t="shared" si="11"/>
        <v>0</v>
      </c>
      <c r="AR27" s="22">
        <f t="shared" si="7"/>
        <v>0</v>
      </c>
      <c r="AT27" s="22">
        <f t="shared" si="0"/>
        <v>0</v>
      </c>
      <c r="AU27" s="22">
        <f t="shared" si="8"/>
        <v>0</v>
      </c>
    </row>
    <row r="28" spans="1:47" s="38" customFormat="1" ht="36">
      <c r="A28" s="34" t="s">
        <v>61</v>
      </c>
      <c r="B28" s="55" t="s">
        <v>117</v>
      </c>
      <c r="C28" s="56"/>
      <c r="D28" s="56"/>
      <c r="E28" s="47"/>
      <c r="F28" s="57"/>
      <c r="G28" s="37">
        <f t="shared" ref="G28:I28" si="15">G29+G43</f>
        <v>870118</v>
      </c>
      <c r="H28" s="37">
        <f t="shared" si="15"/>
        <v>610438.5</v>
      </c>
      <c r="I28" s="37">
        <f t="shared" si="15"/>
        <v>150764</v>
      </c>
      <c r="J28" s="37">
        <f>J29+J43</f>
        <v>29632</v>
      </c>
      <c r="K28" s="37">
        <f t="shared" ref="K28:AO28" si="16">K29+K43</f>
        <v>19838</v>
      </c>
      <c r="L28" s="37">
        <f t="shared" si="16"/>
        <v>10600</v>
      </c>
      <c r="M28" s="37">
        <f t="shared" si="16"/>
        <v>150764</v>
      </c>
      <c r="N28" s="37">
        <f t="shared" si="16"/>
        <v>29632</v>
      </c>
      <c r="O28" s="37">
        <f t="shared" si="16"/>
        <v>562893</v>
      </c>
      <c r="P28" s="37">
        <f t="shared" si="16"/>
        <v>342401</v>
      </c>
      <c r="Q28" s="37">
        <f t="shared" si="16"/>
        <v>328085</v>
      </c>
      <c r="R28" s="37">
        <f t="shared" si="16"/>
        <v>278926</v>
      </c>
      <c r="S28" s="37">
        <f t="shared" si="16"/>
        <v>80550.351999999999</v>
      </c>
      <c r="T28" s="37">
        <f t="shared" si="16"/>
        <v>0</v>
      </c>
      <c r="U28" s="37">
        <f t="shared" si="16"/>
        <v>328085</v>
      </c>
      <c r="V28" s="37">
        <f t="shared" si="16"/>
        <v>278926</v>
      </c>
      <c r="W28" s="37">
        <f t="shared" si="16"/>
        <v>80550.351999999999</v>
      </c>
      <c r="X28" s="37">
        <f t="shared" si="16"/>
        <v>0</v>
      </c>
      <c r="Y28" s="37">
        <f t="shared" si="16"/>
        <v>0</v>
      </c>
      <c r="Z28" s="37">
        <f t="shared" si="16"/>
        <v>157645</v>
      </c>
      <c r="AA28" s="37">
        <f t="shared" si="16"/>
        <v>360147</v>
      </c>
      <c r="AB28" s="37">
        <f t="shared" si="16"/>
        <v>68669</v>
      </c>
      <c r="AC28" s="37">
        <f t="shared" si="16"/>
        <v>29014</v>
      </c>
      <c r="AD28" s="37">
        <f t="shared" si="16"/>
        <v>262464</v>
      </c>
      <c r="AE28" s="37">
        <f t="shared" si="16"/>
        <v>61985.5</v>
      </c>
      <c r="AF28" s="37">
        <f t="shared" si="16"/>
        <v>299449.5</v>
      </c>
      <c r="AG28" s="37">
        <f t="shared" si="16"/>
        <v>188838.5</v>
      </c>
      <c r="AH28" s="37">
        <f t="shared" si="16"/>
        <v>188834.5</v>
      </c>
      <c r="AI28" s="37">
        <f t="shared" si="16"/>
        <v>0</v>
      </c>
      <c r="AJ28" s="37">
        <f t="shared" si="16"/>
        <v>0</v>
      </c>
      <c r="AK28" s="37">
        <f t="shared" si="16"/>
        <v>0</v>
      </c>
      <c r="AL28" s="37">
        <f t="shared" si="16"/>
        <v>0</v>
      </c>
      <c r="AM28" s="37">
        <f t="shared" si="16"/>
        <v>236464.00599999999</v>
      </c>
      <c r="AN28" s="37">
        <f t="shared" si="16"/>
        <v>80549.649999999994</v>
      </c>
      <c r="AO28" s="37">
        <f t="shared" si="16"/>
        <v>0</v>
      </c>
      <c r="AP28" s="52"/>
      <c r="AQ28" s="194">
        <f t="shared" si="11"/>
        <v>-47629.505999999994</v>
      </c>
      <c r="AR28" s="22">
        <f t="shared" si="7"/>
        <v>4</v>
      </c>
      <c r="AT28" s="22">
        <f t="shared" si="0"/>
        <v>90091.5</v>
      </c>
      <c r="AU28" s="22">
        <f t="shared" si="8"/>
        <v>0</v>
      </c>
    </row>
    <row r="29" spans="1:47" s="44" customFormat="1" ht="24">
      <c r="A29" s="40"/>
      <c r="B29" s="41" t="s">
        <v>86</v>
      </c>
      <c r="C29" s="42"/>
      <c r="D29" s="42"/>
      <c r="E29" s="190"/>
      <c r="F29" s="43"/>
      <c r="G29" s="39">
        <f>SUM(G30:G42)</f>
        <v>670118</v>
      </c>
      <c r="H29" s="39">
        <f t="shared" ref="H29:M29" si="17">SUM(H30:H42)</f>
        <v>480438.5</v>
      </c>
      <c r="I29" s="39">
        <f t="shared" si="17"/>
        <v>97544</v>
      </c>
      <c r="J29" s="39">
        <f t="shared" si="17"/>
        <v>14632</v>
      </c>
      <c r="K29" s="39">
        <f t="shared" si="17"/>
        <v>19838</v>
      </c>
      <c r="L29" s="39">
        <f t="shared" si="17"/>
        <v>10600</v>
      </c>
      <c r="M29" s="39">
        <f t="shared" si="17"/>
        <v>97544</v>
      </c>
      <c r="N29" s="39">
        <f t="shared" ref="N29:AI29" si="18">SUM(N30:N42)</f>
        <v>14632</v>
      </c>
      <c r="O29" s="39">
        <f t="shared" si="18"/>
        <v>477893</v>
      </c>
      <c r="P29" s="39">
        <f t="shared" si="18"/>
        <v>327401</v>
      </c>
      <c r="Q29" s="39">
        <f t="shared" si="18"/>
        <v>213085</v>
      </c>
      <c r="R29" s="39">
        <f t="shared" si="18"/>
        <v>163926</v>
      </c>
      <c r="S29" s="39">
        <f t="shared" si="18"/>
        <v>80550.351999999999</v>
      </c>
      <c r="T29" s="39">
        <f t="shared" si="18"/>
        <v>0</v>
      </c>
      <c r="U29" s="39">
        <f t="shared" si="18"/>
        <v>213085</v>
      </c>
      <c r="V29" s="39">
        <f t="shared" si="18"/>
        <v>163926</v>
      </c>
      <c r="W29" s="39">
        <f t="shared" si="18"/>
        <v>80550.351999999999</v>
      </c>
      <c r="X29" s="39">
        <f t="shared" si="18"/>
        <v>0</v>
      </c>
      <c r="Y29" s="39">
        <f t="shared" si="18"/>
        <v>0</v>
      </c>
      <c r="Z29" s="398">
        <f t="shared" si="18"/>
        <v>157645</v>
      </c>
      <c r="AA29" s="39">
        <f t="shared" si="18"/>
        <v>230147</v>
      </c>
      <c r="AB29" s="39">
        <f t="shared" si="18"/>
        <v>68669</v>
      </c>
      <c r="AC29" s="39">
        <f t="shared" si="18"/>
        <v>14014</v>
      </c>
      <c r="AD29" s="39">
        <f t="shared" si="18"/>
        <v>147464</v>
      </c>
      <c r="AE29" s="39">
        <f t="shared" si="18"/>
        <v>61985.5</v>
      </c>
      <c r="AF29" s="39">
        <f t="shared" si="18"/>
        <v>184449.5</v>
      </c>
      <c r="AG29" s="39">
        <f t="shared" si="18"/>
        <v>73838.5</v>
      </c>
      <c r="AH29" s="39">
        <f t="shared" si="18"/>
        <v>73834.5</v>
      </c>
      <c r="AI29" s="39">
        <f t="shared" si="18"/>
        <v>0</v>
      </c>
      <c r="AJ29" s="39">
        <f t="shared" ref="AJ29:AO29" si="19">SUM(AJ30:AJ42)</f>
        <v>0</v>
      </c>
      <c r="AK29" s="39">
        <f t="shared" si="19"/>
        <v>0</v>
      </c>
      <c r="AL29" s="39">
        <f t="shared" si="19"/>
        <v>0</v>
      </c>
      <c r="AM29" s="39">
        <f t="shared" si="19"/>
        <v>121464.00599999999</v>
      </c>
      <c r="AN29" s="39">
        <f t="shared" si="19"/>
        <v>80549.649999999994</v>
      </c>
      <c r="AO29" s="39">
        <f t="shared" si="19"/>
        <v>0</v>
      </c>
      <c r="AP29" s="58"/>
      <c r="AQ29" s="194">
        <f t="shared" si="11"/>
        <v>-47629.505999999994</v>
      </c>
      <c r="AR29" s="22">
        <f t="shared" si="7"/>
        <v>4</v>
      </c>
      <c r="AT29" s="22">
        <f t="shared" si="0"/>
        <v>90091.5</v>
      </c>
      <c r="AU29" s="22">
        <f t="shared" si="8"/>
        <v>0</v>
      </c>
    </row>
    <row r="30" spans="1:47" s="21" customFormat="1" ht="33.75">
      <c r="A30" s="25" t="s">
        <v>96</v>
      </c>
      <c r="B30" s="46" t="s">
        <v>118</v>
      </c>
      <c r="C30" s="47" t="s">
        <v>119</v>
      </c>
      <c r="D30" s="47"/>
      <c r="E30" s="47" t="s">
        <v>120</v>
      </c>
      <c r="F30" s="48" t="s">
        <v>493</v>
      </c>
      <c r="G30" s="49">
        <v>54430</v>
      </c>
      <c r="H30" s="49">
        <v>38101</v>
      </c>
      <c r="I30" s="49">
        <v>3549</v>
      </c>
      <c r="J30" s="49"/>
      <c r="K30" s="49">
        <v>3511</v>
      </c>
      <c r="L30" s="49"/>
      <c r="M30" s="49">
        <v>3549</v>
      </c>
      <c r="N30" s="49"/>
      <c r="O30" s="49">
        <v>29691</v>
      </c>
      <c r="P30" s="49">
        <v>22842</v>
      </c>
      <c r="Q30" s="49">
        <v>24739</v>
      </c>
      <c r="R30" s="49">
        <v>15259</v>
      </c>
      <c r="S30" s="53">
        <v>5999.8990000000003</v>
      </c>
      <c r="T30" s="53"/>
      <c r="U30" s="49">
        <v>24739</v>
      </c>
      <c r="V30" s="49">
        <v>15259</v>
      </c>
      <c r="W30" s="53">
        <v>5999.8990000000003</v>
      </c>
      <c r="X30" s="53"/>
      <c r="Y30" s="49"/>
      <c r="Z30" s="399">
        <v>18042</v>
      </c>
      <c r="AA30" s="59">
        <v>16000</v>
      </c>
      <c r="AB30" s="59">
        <v>4800</v>
      </c>
      <c r="AC30" s="59"/>
      <c r="AD30" s="50">
        <f t="shared" ref="AD30:AD42" si="20">AA30-AB30-AC30</f>
        <v>11200</v>
      </c>
      <c r="AE30" s="50">
        <f>H30-Z30-AA30</f>
        <v>4059</v>
      </c>
      <c r="AF30" s="50">
        <f>AD30+AE30</f>
        <v>15259</v>
      </c>
      <c r="AG30" s="50">
        <v>5200</v>
      </c>
      <c r="AH30" s="50">
        <f t="shared" ref="AH30:AH35" si="21">AG30</f>
        <v>5200</v>
      </c>
      <c r="AI30" s="50"/>
      <c r="AJ30" s="50"/>
      <c r="AK30" s="50"/>
      <c r="AL30" s="50">
        <v>0</v>
      </c>
      <c r="AM30" s="50">
        <v>11200</v>
      </c>
      <c r="AN30" s="51">
        <v>5999.8990000000003</v>
      </c>
      <c r="AO30" s="39">
        <v>0</v>
      </c>
      <c r="AP30" s="58"/>
      <c r="AQ30" s="22">
        <f t="shared" si="11"/>
        <v>-6000</v>
      </c>
      <c r="AR30" s="22">
        <f>AM30-AN30</f>
        <v>5200.1009999999997</v>
      </c>
      <c r="AT30" s="22">
        <f t="shared" si="0"/>
        <v>10059</v>
      </c>
      <c r="AU30" s="22">
        <f t="shared" si="8"/>
        <v>0</v>
      </c>
    </row>
    <row r="31" spans="1:47" s="21" customFormat="1" ht="33.75">
      <c r="A31" s="25" t="s">
        <v>99</v>
      </c>
      <c r="B31" s="46" t="s">
        <v>122</v>
      </c>
      <c r="C31" s="47" t="s">
        <v>89</v>
      </c>
      <c r="D31" s="47"/>
      <c r="E31" s="47" t="s">
        <v>123</v>
      </c>
      <c r="F31" s="48" t="s">
        <v>492</v>
      </c>
      <c r="G31" s="49">
        <v>70930</v>
      </c>
      <c r="H31" s="49">
        <v>49651</v>
      </c>
      <c r="I31" s="49">
        <v>1200</v>
      </c>
      <c r="J31" s="49"/>
      <c r="K31" s="49">
        <v>515</v>
      </c>
      <c r="L31" s="49"/>
      <c r="M31" s="49">
        <v>1200</v>
      </c>
      <c r="N31" s="49"/>
      <c r="O31" s="49">
        <v>32708</v>
      </c>
      <c r="P31" s="49">
        <v>27208</v>
      </c>
      <c r="Q31" s="49">
        <v>38222</v>
      </c>
      <c r="R31" s="49">
        <v>22443</v>
      </c>
      <c r="S31" s="53">
        <v>16830</v>
      </c>
      <c r="T31" s="53"/>
      <c r="U31" s="49">
        <v>38222</v>
      </c>
      <c r="V31" s="49">
        <v>22443</v>
      </c>
      <c r="W31" s="53">
        <v>16830</v>
      </c>
      <c r="X31" s="53"/>
      <c r="Y31" s="49"/>
      <c r="Z31" s="399">
        <v>21815</v>
      </c>
      <c r="AA31" s="59">
        <v>28500</v>
      </c>
      <c r="AB31" s="59">
        <v>5393</v>
      </c>
      <c r="AC31" s="59"/>
      <c r="AD31" s="50">
        <f t="shared" si="20"/>
        <v>23107</v>
      </c>
      <c r="AE31" s="50"/>
      <c r="AF31" s="50">
        <f>AD31+AE31</f>
        <v>23107</v>
      </c>
      <c r="AG31" s="50">
        <v>6278</v>
      </c>
      <c r="AH31" s="50">
        <f t="shared" si="21"/>
        <v>6278</v>
      </c>
      <c r="AI31" s="50"/>
      <c r="AJ31" s="50"/>
      <c r="AK31" s="50"/>
      <c r="AL31" s="50">
        <v>0</v>
      </c>
      <c r="AM31" s="50">
        <v>23107</v>
      </c>
      <c r="AN31" s="51">
        <v>16829</v>
      </c>
      <c r="AO31" s="39">
        <v>0</v>
      </c>
      <c r="AP31" s="58"/>
      <c r="AQ31" s="22">
        <f t="shared" si="11"/>
        <v>-16829</v>
      </c>
      <c r="AR31" s="22">
        <f t="shared" ref="AR31:AR66" si="22">AM31-AN31</f>
        <v>6278</v>
      </c>
      <c r="AT31" s="22">
        <f t="shared" si="0"/>
        <v>16165</v>
      </c>
      <c r="AU31" s="22">
        <f t="shared" si="8"/>
        <v>0</v>
      </c>
    </row>
    <row r="32" spans="1:47" s="21" customFormat="1" ht="33.75">
      <c r="A32" s="25" t="s">
        <v>102</v>
      </c>
      <c r="B32" s="46" t="s">
        <v>125</v>
      </c>
      <c r="C32" s="47" t="s">
        <v>126</v>
      </c>
      <c r="D32" s="47"/>
      <c r="E32" s="47" t="s">
        <v>127</v>
      </c>
      <c r="F32" s="48" t="s">
        <v>494</v>
      </c>
      <c r="G32" s="49">
        <v>22277</v>
      </c>
      <c r="H32" s="49">
        <v>15594</v>
      </c>
      <c r="I32" s="49">
        <v>1400</v>
      </c>
      <c r="J32" s="49">
        <v>700</v>
      </c>
      <c r="K32" s="49"/>
      <c r="L32" s="49"/>
      <c r="M32" s="49">
        <v>1400</v>
      </c>
      <c r="N32" s="49">
        <v>700</v>
      </c>
      <c r="O32" s="49">
        <v>19422</v>
      </c>
      <c r="P32" s="49">
        <v>12740</v>
      </c>
      <c r="Q32" s="49">
        <v>2854</v>
      </c>
      <c r="R32" s="49">
        <v>2854</v>
      </c>
      <c r="S32" s="53"/>
      <c r="T32" s="53"/>
      <c r="U32" s="49">
        <v>2854</v>
      </c>
      <c r="V32" s="49">
        <v>2854</v>
      </c>
      <c r="W32" s="53"/>
      <c r="X32" s="53"/>
      <c r="Y32" s="49"/>
      <c r="Z32" s="399">
        <v>10755</v>
      </c>
      <c r="AA32" s="59">
        <v>3280</v>
      </c>
      <c r="AB32" s="59">
        <v>1285</v>
      </c>
      <c r="AC32" s="59">
        <v>700</v>
      </c>
      <c r="AD32" s="50">
        <f t="shared" si="20"/>
        <v>1295</v>
      </c>
      <c r="AE32" s="50">
        <f>H32-Z32-AA32</f>
        <v>1559</v>
      </c>
      <c r="AF32" s="50">
        <f>AD32+AE32</f>
        <v>2854</v>
      </c>
      <c r="AG32" s="50">
        <v>1295</v>
      </c>
      <c r="AH32" s="50">
        <f t="shared" si="21"/>
        <v>1295</v>
      </c>
      <c r="AI32" s="50"/>
      <c r="AJ32" s="50"/>
      <c r="AK32" s="50"/>
      <c r="AL32" s="50">
        <v>0</v>
      </c>
      <c r="AM32" s="50">
        <v>1295</v>
      </c>
      <c r="AN32" s="51">
        <v>0</v>
      </c>
      <c r="AO32" s="39">
        <v>0</v>
      </c>
      <c r="AP32" s="58"/>
      <c r="AQ32" s="22">
        <f t="shared" si="11"/>
        <v>0</v>
      </c>
      <c r="AR32" s="22">
        <f t="shared" si="22"/>
        <v>1295</v>
      </c>
      <c r="AT32" s="22">
        <f t="shared" si="0"/>
        <v>1559</v>
      </c>
      <c r="AU32" s="22">
        <f t="shared" si="8"/>
        <v>0</v>
      </c>
    </row>
    <row r="33" spans="1:47" s="21" customFormat="1" ht="33.75">
      <c r="A33" s="25" t="s">
        <v>106</v>
      </c>
      <c r="B33" s="46" t="s">
        <v>128</v>
      </c>
      <c r="C33" s="47" t="s">
        <v>129</v>
      </c>
      <c r="D33" s="47"/>
      <c r="E33" s="47"/>
      <c r="F33" s="48" t="s">
        <v>495</v>
      </c>
      <c r="G33" s="49">
        <v>33873</v>
      </c>
      <c r="H33" s="49">
        <v>23717</v>
      </c>
      <c r="I33" s="49">
        <v>9165</v>
      </c>
      <c r="J33" s="49"/>
      <c r="K33" s="49">
        <v>1362</v>
      </c>
      <c r="L33" s="49"/>
      <c r="M33" s="49">
        <v>9165</v>
      </c>
      <c r="N33" s="49"/>
      <c r="O33" s="49">
        <v>26132</v>
      </c>
      <c r="P33" s="49">
        <v>15981</v>
      </c>
      <c r="Q33" s="49">
        <v>7741</v>
      </c>
      <c r="R33" s="49">
        <v>7736</v>
      </c>
      <c r="S33" s="53"/>
      <c r="T33" s="53"/>
      <c r="U33" s="49">
        <v>7741</v>
      </c>
      <c r="V33" s="49">
        <v>7736</v>
      </c>
      <c r="W33" s="53"/>
      <c r="X33" s="53"/>
      <c r="Y33" s="49"/>
      <c r="Z33" s="399">
        <v>14000</v>
      </c>
      <c r="AA33" s="59">
        <v>2000</v>
      </c>
      <c r="AB33" s="59">
        <v>1981</v>
      </c>
      <c r="AC33" s="59"/>
      <c r="AD33" s="50">
        <f t="shared" si="20"/>
        <v>19</v>
      </c>
      <c r="AE33" s="50">
        <f>H33-Z33-AA33</f>
        <v>7717</v>
      </c>
      <c r="AF33" s="50">
        <f>AD33+AE33</f>
        <v>7736</v>
      </c>
      <c r="AG33" s="50"/>
      <c r="AH33" s="50"/>
      <c r="AI33" s="50"/>
      <c r="AJ33" s="50"/>
      <c r="AK33" s="50"/>
      <c r="AL33" s="50">
        <v>0</v>
      </c>
      <c r="AM33" s="50">
        <v>19</v>
      </c>
      <c r="AN33" s="51">
        <v>0</v>
      </c>
      <c r="AO33" s="39">
        <v>0</v>
      </c>
      <c r="AP33" s="58"/>
      <c r="AQ33" s="22">
        <f t="shared" si="11"/>
        <v>-19</v>
      </c>
      <c r="AR33" s="22">
        <f t="shared" si="22"/>
        <v>19</v>
      </c>
      <c r="AT33" s="22">
        <f t="shared" si="0"/>
        <v>7736</v>
      </c>
      <c r="AU33" s="22">
        <f t="shared" si="8"/>
        <v>0</v>
      </c>
    </row>
    <row r="34" spans="1:47" s="21" customFormat="1" ht="96">
      <c r="A34" s="25" t="s">
        <v>130</v>
      </c>
      <c r="B34" s="46" t="s">
        <v>131</v>
      </c>
      <c r="C34" s="47" t="s">
        <v>89</v>
      </c>
      <c r="D34" s="47"/>
      <c r="E34" s="47" t="s">
        <v>132</v>
      </c>
      <c r="F34" s="48" t="s">
        <v>496</v>
      </c>
      <c r="G34" s="49">
        <v>51675</v>
      </c>
      <c r="H34" s="49">
        <v>36172.5</v>
      </c>
      <c r="I34" s="49">
        <v>3403</v>
      </c>
      <c r="J34" s="49">
        <v>2000</v>
      </c>
      <c r="K34" s="49"/>
      <c r="L34" s="49"/>
      <c r="M34" s="49">
        <v>3403</v>
      </c>
      <c r="N34" s="49">
        <v>2000</v>
      </c>
      <c r="O34" s="49">
        <v>42282</v>
      </c>
      <c r="P34" s="49">
        <v>26779</v>
      </c>
      <c r="Q34" s="49">
        <v>9394</v>
      </c>
      <c r="R34" s="49">
        <v>9394</v>
      </c>
      <c r="S34" s="53"/>
      <c r="T34" s="53"/>
      <c r="U34" s="49">
        <v>9394</v>
      </c>
      <c r="V34" s="49">
        <v>9394</v>
      </c>
      <c r="W34" s="53"/>
      <c r="X34" s="53"/>
      <c r="Y34" s="49"/>
      <c r="Z34" s="399">
        <v>5264</v>
      </c>
      <c r="AA34" s="59">
        <v>25000</v>
      </c>
      <c r="AB34" s="59">
        <v>8515</v>
      </c>
      <c r="AC34" s="59">
        <v>2000</v>
      </c>
      <c r="AD34" s="50">
        <f t="shared" si="20"/>
        <v>14485</v>
      </c>
      <c r="AE34" s="50">
        <f>H34-Z34-AA34</f>
        <v>5908.5</v>
      </c>
      <c r="AF34" s="50">
        <f>AD34+AE34</f>
        <v>20393.5</v>
      </c>
      <c r="AG34" s="50">
        <f>AE34+AD34-11000</f>
        <v>9393.5</v>
      </c>
      <c r="AH34" s="50">
        <f t="shared" si="21"/>
        <v>9393.5</v>
      </c>
      <c r="AI34" s="193" t="s">
        <v>505</v>
      </c>
      <c r="AJ34" s="50"/>
      <c r="AK34" s="50"/>
      <c r="AL34" s="50">
        <v>0</v>
      </c>
      <c r="AM34" s="50">
        <v>3485</v>
      </c>
      <c r="AN34" s="51">
        <v>0</v>
      </c>
      <c r="AO34" s="39">
        <v>0</v>
      </c>
      <c r="AP34" s="58"/>
      <c r="AQ34" s="22">
        <f t="shared" si="11"/>
        <v>5908.5</v>
      </c>
      <c r="AR34" s="22">
        <f t="shared" si="22"/>
        <v>3485</v>
      </c>
      <c r="AT34" s="22">
        <f t="shared" si="0"/>
        <v>0.5</v>
      </c>
      <c r="AU34" s="22">
        <f t="shared" si="8"/>
        <v>0</v>
      </c>
    </row>
    <row r="35" spans="1:47" s="21" customFormat="1" ht="120">
      <c r="A35" s="25" t="s">
        <v>110</v>
      </c>
      <c r="B35" s="46" t="s">
        <v>133</v>
      </c>
      <c r="C35" s="47" t="s">
        <v>134</v>
      </c>
      <c r="D35" s="47"/>
      <c r="E35" s="47"/>
      <c r="F35" s="48" t="s">
        <v>135</v>
      </c>
      <c r="G35" s="49">
        <v>145000</v>
      </c>
      <c r="H35" s="49">
        <v>101500</v>
      </c>
      <c r="I35" s="49">
        <f>51103-10000</f>
        <v>41103</v>
      </c>
      <c r="J35" s="49">
        <f>17606-10000</f>
        <v>7606</v>
      </c>
      <c r="K35" s="49">
        <v>11456</v>
      </c>
      <c r="L35" s="49">
        <v>7606</v>
      </c>
      <c r="M35" s="49">
        <f>51103-10000</f>
        <v>41103</v>
      </c>
      <c r="N35" s="49">
        <f>17606-10000</f>
        <v>7606</v>
      </c>
      <c r="O35" s="49">
        <v>100069</v>
      </c>
      <c r="P35" s="49">
        <v>56572</v>
      </c>
      <c r="Q35" s="49">
        <v>44931</v>
      </c>
      <c r="R35" s="49">
        <v>44928</v>
      </c>
      <c r="S35" s="53">
        <v>9490.4529999999995</v>
      </c>
      <c r="T35" s="53"/>
      <c r="U35" s="49">
        <v>44931</v>
      </c>
      <c r="V35" s="49">
        <v>44928</v>
      </c>
      <c r="W35" s="53">
        <v>9490.4529999999995</v>
      </c>
      <c r="X35" s="53"/>
      <c r="Y35" s="49"/>
      <c r="Z35" s="399">
        <v>3466</v>
      </c>
      <c r="AA35" s="59">
        <v>61000</v>
      </c>
      <c r="AB35" s="59">
        <v>20500</v>
      </c>
      <c r="AC35" s="59">
        <v>7606</v>
      </c>
      <c r="AD35" s="50">
        <f t="shared" si="20"/>
        <v>32894</v>
      </c>
      <c r="AE35" s="50">
        <f>H35-Z35-AA35</f>
        <v>37034</v>
      </c>
      <c r="AF35" s="50">
        <f>AD35+AE35-25000</f>
        <v>44928</v>
      </c>
      <c r="AG35" s="50">
        <f>AF35-9490</f>
        <v>35438</v>
      </c>
      <c r="AH35" s="50">
        <f t="shared" si="21"/>
        <v>35438</v>
      </c>
      <c r="AI35" s="193" t="s">
        <v>506</v>
      </c>
      <c r="AJ35" s="50"/>
      <c r="AK35" s="50"/>
      <c r="AL35" s="50">
        <v>0</v>
      </c>
      <c r="AM35" s="50">
        <v>17894</v>
      </c>
      <c r="AN35" s="51">
        <v>9490.4530000000013</v>
      </c>
      <c r="AO35" s="39">
        <v>0</v>
      </c>
      <c r="AP35" s="58"/>
      <c r="AQ35" s="22">
        <f t="shared" si="11"/>
        <v>17544</v>
      </c>
      <c r="AR35" s="22">
        <f t="shared" si="22"/>
        <v>8403.5469999999987</v>
      </c>
      <c r="AT35" s="22">
        <f t="shared" si="0"/>
        <v>9490</v>
      </c>
      <c r="AU35" s="22">
        <f t="shared" si="8"/>
        <v>0</v>
      </c>
    </row>
    <row r="36" spans="1:47" s="21" customFormat="1" ht="33.75">
      <c r="A36" s="25" t="s">
        <v>136</v>
      </c>
      <c r="B36" s="46" t="s">
        <v>137</v>
      </c>
      <c r="C36" s="47" t="s">
        <v>134</v>
      </c>
      <c r="D36" s="47"/>
      <c r="E36" s="47"/>
      <c r="F36" s="48" t="s">
        <v>138</v>
      </c>
      <c r="G36" s="49">
        <v>18960</v>
      </c>
      <c r="H36" s="49">
        <v>14717</v>
      </c>
      <c r="I36" s="49">
        <v>3805</v>
      </c>
      <c r="J36" s="49"/>
      <c r="K36" s="49"/>
      <c r="L36" s="49"/>
      <c r="M36" s="49">
        <v>3805</v>
      </c>
      <c r="N36" s="49"/>
      <c r="O36" s="49">
        <v>8243</v>
      </c>
      <c r="P36" s="49">
        <v>4000</v>
      </c>
      <c r="Q36" s="49">
        <v>10717</v>
      </c>
      <c r="R36" s="49">
        <v>10717</v>
      </c>
      <c r="S36" s="53">
        <v>5976</v>
      </c>
      <c r="T36" s="53"/>
      <c r="U36" s="49">
        <v>10717</v>
      </c>
      <c r="V36" s="49">
        <v>10717</v>
      </c>
      <c r="W36" s="53">
        <v>5976</v>
      </c>
      <c r="X36" s="53"/>
      <c r="Y36" s="49"/>
      <c r="Z36" s="399">
        <v>0</v>
      </c>
      <c r="AA36" s="59">
        <v>11000</v>
      </c>
      <c r="AB36" s="59">
        <v>4000</v>
      </c>
      <c r="AC36" s="59"/>
      <c r="AD36" s="50">
        <f t="shared" si="20"/>
        <v>7000</v>
      </c>
      <c r="AE36" s="50">
        <f>H36-Z36-AA36</f>
        <v>3717</v>
      </c>
      <c r="AF36" s="50">
        <f t="shared" ref="AF36:AF42" si="23">AD36+AE36</f>
        <v>10717</v>
      </c>
      <c r="AG36" s="50">
        <f>7000-5976</f>
        <v>1024</v>
      </c>
      <c r="AH36" s="50">
        <f>AG36</f>
        <v>1024</v>
      </c>
      <c r="AI36" s="50"/>
      <c r="AJ36" s="50"/>
      <c r="AK36" s="50"/>
      <c r="AL36" s="50">
        <v>0</v>
      </c>
      <c r="AM36" s="50">
        <v>7000</v>
      </c>
      <c r="AN36" s="51">
        <v>5976.2920000000004</v>
      </c>
      <c r="AO36" s="39">
        <v>0</v>
      </c>
      <c r="AP36" s="58"/>
      <c r="AQ36" s="22">
        <f t="shared" si="11"/>
        <v>-5976</v>
      </c>
      <c r="AR36" s="22">
        <f t="shared" si="22"/>
        <v>1023.7079999999996</v>
      </c>
      <c r="AT36" s="22">
        <f t="shared" si="0"/>
        <v>9693</v>
      </c>
      <c r="AU36" s="22">
        <f t="shared" si="8"/>
        <v>0</v>
      </c>
    </row>
    <row r="37" spans="1:47" s="21" customFormat="1" ht="67.5">
      <c r="A37" s="25" t="s">
        <v>229</v>
      </c>
      <c r="B37" s="46" t="s">
        <v>702</v>
      </c>
      <c r="C37" s="47" t="s">
        <v>89</v>
      </c>
      <c r="D37" s="47"/>
      <c r="E37" s="47"/>
      <c r="F37" s="48" t="s">
        <v>705</v>
      </c>
      <c r="G37" s="410">
        <v>39934</v>
      </c>
      <c r="H37" s="410">
        <v>37859</v>
      </c>
      <c r="I37" s="49">
        <v>618</v>
      </c>
      <c r="J37" s="49">
        <f>618</f>
        <v>618</v>
      </c>
      <c r="K37" s="49"/>
      <c r="L37" s="49"/>
      <c r="M37" s="49">
        <v>618</v>
      </c>
      <c r="N37" s="49">
        <f>618</f>
        <v>618</v>
      </c>
      <c r="O37" s="49">
        <v>53148</v>
      </c>
      <c r="P37" s="49">
        <v>46073</v>
      </c>
      <c r="Q37" s="49">
        <v>4872</v>
      </c>
      <c r="R37" s="49"/>
      <c r="S37" s="53"/>
      <c r="T37" s="53"/>
      <c r="U37" s="49">
        <v>4872</v>
      </c>
      <c r="V37" s="49"/>
      <c r="W37" s="53"/>
      <c r="X37" s="53"/>
      <c r="Y37" s="49"/>
      <c r="Z37" s="399"/>
      <c r="AA37" s="59"/>
      <c r="AB37" s="59"/>
      <c r="AC37" s="59"/>
      <c r="AD37" s="50"/>
      <c r="AE37" s="50"/>
      <c r="AF37" s="50"/>
      <c r="AG37" s="50"/>
      <c r="AH37" s="50"/>
      <c r="AI37" s="50"/>
      <c r="AJ37" s="50"/>
      <c r="AK37" s="50"/>
      <c r="AL37" s="50"/>
      <c r="AM37" s="50"/>
      <c r="AN37" s="51"/>
      <c r="AO37" s="39"/>
      <c r="AP37" s="58"/>
      <c r="AQ37" s="22"/>
      <c r="AR37" s="22"/>
      <c r="AT37" s="22"/>
      <c r="AU37" s="22"/>
    </row>
    <row r="38" spans="1:47" s="21" customFormat="1" ht="33.75">
      <c r="A38" s="25" t="s">
        <v>139</v>
      </c>
      <c r="B38" s="46" t="s">
        <v>140</v>
      </c>
      <c r="C38" s="47" t="s">
        <v>141</v>
      </c>
      <c r="D38" s="47"/>
      <c r="E38" s="47"/>
      <c r="F38" s="48" t="s">
        <v>142</v>
      </c>
      <c r="G38" s="49">
        <v>75156</v>
      </c>
      <c r="H38" s="49">
        <v>52609</v>
      </c>
      <c r="I38" s="49">
        <v>11412</v>
      </c>
      <c r="J38" s="49">
        <v>714</v>
      </c>
      <c r="K38" s="49"/>
      <c r="L38" s="49"/>
      <c r="M38" s="49">
        <v>11412</v>
      </c>
      <c r="N38" s="49">
        <v>714</v>
      </c>
      <c r="O38" s="49">
        <v>39541</v>
      </c>
      <c r="P38" s="49">
        <v>18888</v>
      </c>
      <c r="Q38" s="49">
        <v>35615</v>
      </c>
      <c r="R38" s="49">
        <v>33721</v>
      </c>
      <c r="S38" s="53">
        <v>29953</v>
      </c>
      <c r="T38" s="53"/>
      <c r="U38" s="49">
        <v>35615</v>
      </c>
      <c r="V38" s="49">
        <v>33721</v>
      </c>
      <c r="W38" s="53">
        <v>29953</v>
      </c>
      <c r="X38" s="53"/>
      <c r="Y38" s="49"/>
      <c r="Z38" s="399">
        <v>13174</v>
      </c>
      <c r="AA38" s="59">
        <v>42294</v>
      </c>
      <c r="AB38" s="59">
        <v>5000</v>
      </c>
      <c r="AC38" s="59">
        <v>714</v>
      </c>
      <c r="AD38" s="50">
        <f t="shared" si="20"/>
        <v>36580</v>
      </c>
      <c r="AE38" s="50"/>
      <c r="AF38" s="50">
        <f t="shared" si="23"/>
        <v>36580</v>
      </c>
      <c r="AG38" s="50">
        <f>AE38+AD38-29953</f>
        <v>6627</v>
      </c>
      <c r="AH38" s="50">
        <f>AG38</f>
        <v>6627</v>
      </c>
      <c r="AI38" s="50"/>
      <c r="AJ38" s="50"/>
      <c r="AK38" s="50"/>
      <c r="AL38" s="50">
        <v>0</v>
      </c>
      <c r="AM38" s="50">
        <v>36580</v>
      </c>
      <c r="AN38" s="51">
        <v>29953</v>
      </c>
      <c r="AO38" s="39">
        <v>0</v>
      </c>
      <c r="AP38" s="58"/>
      <c r="AQ38" s="22">
        <f t="shared" si="11"/>
        <v>-29953</v>
      </c>
      <c r="AR38" s="22">
        <f t="shared" si="22"/>
        <v>6627</v>
      </c>
      <c r="AT38" s="22">
        <f t="shared" si="0"/>
        <v>27094</v>
      </c>
      <c r="AU38" s="22">
        <f t="shared" si="8"/>
        <v>0</v>
      </c>
    </row>
    <row r="39" spans="1:47" s="21" customFormat="1" ht="33.75">
      <c r="A39" s="25" t="s">
        <v>143</v>
      </c>
      <c r="B39" s="46" t="s">
        <v>144</v>
      </c>
      <c r="C39" s="47" t="s">
        <v>141</v>
      </c>
      <c r="D39" s="47"/>
      <c r="E39" s="47"/>
      <c r="F39" s="48" t="s">
        <v>145</v>
      </c>
      <c r="G39" s="49">
        <v>35703</v>
      </c>
      <c r="H39" s="49">
        <v>24992</v>
      </c>
      <c r="I39" s="49">
        <v>5442</v>
      </c>
      <c r="J39" s="49"/>
      <c r="K39" s="49"/>
      <c r="L39" s="49"/>
      <c r="M39" s="49">
        <v>5442</v>
      </c>
      <c r="N39" s="49"/>
      <c r="O39" s="49">
        <v>22594</v>
      </c>
      <c r="P39" s="49">
        <v>15785</v>
      </c>
      <c r="Q39" s="49">
        <v>13109</v>
      </c>
      <c r="R39" s="49">
        <v>9207</v>
      </c>
      <c r="S39" s="53">
        <v>7000</v>
      </c>
      <c r="T39" s="53"/>
      <c r="U39" s="49">
        <v>13109</v>
      </c>
      <c r="V39" s="49">
        <v>9207</v>
      </c>
      <c r="W39" s="53">
        <v>7000</v>
      </c>
      <c r="X39" s="53"/>
      <c r="Y39" s="49"/>
      <c r="Z39" s="399">
        <v>14785</v>
      </c>
      <c r="AA39" s="59">
        <v>11208</v>
      </c>
      <c r="AB39" s="59">
        <v>1000</v>
      </c>
      <c r="AC39" s="59"/>
      <c r="AD39" s="50">
        <f t="shared" si="20"/>
        <v>10208</v>
      </c>
      <c r="AE39" s="50"/>
      <c r="AF39" s="50">
        <f t="shared" si="23"/>
        <v>10208</v>
      </c>
      <c r="AG39" s="50">
        <v>3208</v>
      </c>
      <c r="AH39" s="50">
        <f>AG39</f>
        <v>3208</v>
      </c>
      <c r="AI39" s="50"/>
      <c r="AJ39" s="50"/>
      <c r="AK39" s="50"/>
      <c r="AL39" s="50">
        <v>0</v>
      </c>
      <c r="AM39" s="50">
        <v>10208</v>
      </c>
      <c r="AN39" s="51">
        <v>7000</v>
      </c>
      <c r="AO39" s="39">
        <v>0</v>
      </c>
      <c r="AP39" s="58"/>
      <c r="AQ39" s="22">
        <f t="shared" si="11"/>
        <v>-7000</v>
      </c>
      <c r="AR39" s="22">
        <f t="shared" si="22"/>
        <v>3208</v>
      </c>
      <c r="AT39" s="22">
        <f t="shared" si="0"/>
        <v>5999</v>
      </c>
      <c r="AU39" s="22">
        <f t="shared" si="8"/>
        <v>0</v>
      </c>
    </row>
    <row r="40" spans="1:47" s="21" customFormat="1" ht="67.5">
      <c r="A40" s="25" t="s">
        <v>146</v>
      </c>
      <c r="B40" s="46" t="s">
        <v>147</v>
      </c>
      <c r="C40" s="47" t="s">
        <v>134</v>
      </c>
      <c r="D40" s="47"/>
      <c r="E40" s="47"/>
      <c r="F40" s="48" t="s">
        <v>148</v>
      </c>
      <c r="G40" s="49">
        <v>48192</v>
      </c>
      <c r="H40" s="49">
        <v>33734</v>
      </c>
      <c r="I40" s="49">
        <v>10218</v>
      </c>
      <c r="J40" s="49"/>
      <c r="K40" s="49"/>
      <c r="L40" s="49"/>
      <c r="M40" s="49">
        <v>10218</v>
      </c>
      <c r="N40" s="49"/>
      <c r="O40" s="49">
        <v>46411</v>
      </c>
      <c r="P40" s="49">
        <v>31953</v>
      </c>
      <c r="Q40" s="49">
        <v>4445</v>
      </c>
      <c r="R40" s="49">
        <v>4445</v>
      </c>
      <c r="S40" s="53">
        <v>4441</v>
      </c>
      <c r="T40" s="53"/>
      <c r="U40" s="49">
        <v>4445</v>
      </c>
      <c r="V40" s="49">
        <v>4445</v>
      </c>
      <c r="W40" s="53">
        <v>4441</v>
      </c>
      <c r="X40" s="53"/>
      <c r="Y40" s="49"/>
      <c r="Z40" s="399">
        <v>19398</v>
      </c>
      <c r="AA40" s="59">
        <v>17000</v>
      </c>
      <c r="AB40" s="59">
        <v>12555</v>
      </c>
      <c r="AC40" s="59"/>
      <c r="AD40" s="50">
        <f t="shared" si="20"/>
        <v>4445</v>
      </c>
      <c r="AE40" s="50"/>
      <c r="AF40" s="50">
        <f t="shared" si="23"/>
        <v>4445</v>
      </c>
      <c r="AG40" s="50">
        <v>4</v>
      </c>
      <c r="AH40" s="50"/>
      <c r="AI40" s="50"/>
      <c r="AJ40" s="50"/>
      <c r="AK40" s="50"/>
      <c r="AL40" s="50">
        <v>0</v>
      </c>
      <c r="AM40" s="50">
        <v>4445.0059999999994</v>
      </c>
      <c r="AN40" s="51">
        <v>4441.0059999999994</v>
      </c>
      <c r="AO40" s="39">
        <v>0</v>
      </c>
      <c r="AP40" s="58"/>
      <c r="AQ40" s="22">
        <f t="shared" si="11"/>
        <v>-4445.0059999999994</v>
      </c>
      <c r="AR40" s="22">
        <f t="shared" si="22"/>
        <v>4</v>
      </c>
      <c r="AT40" s="22">
        <f t="shared" si="0"/>
        <v>4445</v>
      </c>
      <c r="AU40" s="22">
        <f t="shared" si="8"/>
        <v>0</v>
      </c>
    </row>
    <row r="41" spans="1:47" s="21" customFormat="1" ht="36">
      <c r="A41" s="25" t="s">
        <v>149</v>
      </c>
      <c r="B41" s="46" t="s">
        <v>150</v>
      </c>
      <c r="C41" s="47" t="s">
        <v>119</v>
      </c>
      <c r="D41" s="47"/>
      <c r="E41" s="47"/>
      <c r="F41" s="48" t="s">
        <v>151</v>
      </c>
      <c r="G41" s="49">
        <v>49871</v>
      </c>
      <c r="H41" s="49">
        <v>34910</v>
      </c>
      <c r="I41" s="49">
        <f>7994-5000</f>
        <v>2994</v>
      </c>
      <c r="J41" s="49">
        <f>7994-5000</f>
        <v>2994</v>
      </c>
      <c r="K41" s="49">
        <v>2994</v>
      </c>
      <c r="L41" s="49">
        <v>2994</v>
      </c>
      <c r="M41" s="49">
        <f>7994-5000</f>
        <v>2994</v>
      </c>
      <c r="N41" s="49">
        <f>7994-5000</f>
        <v>2994</v>
      </c>
      <c r="O41" s="49">
        <v>34285</v>
      </c>
      <c r="P41" s="49">
        <v>32548</v>
      </c>
      <c r="Q41" s="49">
        <v>15586</v>
      </c>
      <c r="R41" s="49">
        <v>2362</v>
      </c>
      <c r="S41" s="53"/>
      <c r="T41" s="53"/>
      <c r="U41" s="49">
        <v>15586</v>
      </c>
      <c r="V41" s="49">
        <v>2362</v>
      </c>
      <c r="W41" s="53"/>
      <c r="X41" s="53"/>
      <c r="Y41" s="49"/>
      <c r="Z41" s="399">
        <v>23554</v>
      </c>
      <c r="AA41" s="59">
        <v>9365</v>
      </c>
      <c r="AB41" s="59">
        <v>1000</v>
      </c>
      <c r="AC41" s="59">
        <v>2994</v>
      </c>
      <c r="AD41" s="50">
        <f t="shared" si="20"/>
        <v>5371</v>
      </c>
      <c r="AE41" s="50">
        <f>H41-Z41-AA41</f>
        <v>1991</v>
      </c>
      <c r="AF41" s="50">
        <f t="shared" si="23"/>
        <v>7362</v>
      </c>
      <c r="AG41" s="50">
        <v>5371</v>
      </c>
      <c r="AH41" s="50">
        <f>AG41</f>
        <v>5371</v>
      </c>
      <c r="AI41" s="50"/>
      <c r="AJ41" s="50"/>
      <c r="AK41" s="50"/>
      <c r="AL41" s="50">
        <v>0</v>
      </c>
      <c r="AM41" s="50">
        <v>5371</v>
      </c>
      <c r="AN41" s="51">
        <v>0</v>
      </c>
      <c r="AO41" s="39">
        <v>0</v>
      </c>
      <c r="AP41" s="58"/>
      <c r="AQ41" s="22">
        <f t="shared" si="11"/>
        <v>0</v>
      </c>
      <c r="AR41" s="22">
        <f t="shared" si="22"/>
        <v>5371</v>
      </c>
      <c r="AT41" s="22">
        <f t="shared" si="0"/>
        <v>-3009</v>
      </c>
      <c r="AU41" s="22">
        <f t="shared" si="8"/>
        <v>0</v>
      </c>
    </row>
    <row r="42" spans="1:47" s="21" customFormat="1" ht="67.5">
      <c r="A42" s="25" t="s">
        <v>152</v>
      </c>
      <c r="B42" s="46" t="s">
        <v>153</v>
      </c>
      <c r="C42" s="47" t="s">
        <v>134</v>
      </c>
      <c r="D42" s="47"/>
      <c r="E42" s="47"/>
      <c r="F42" s="48" t="s">
        <v>497</v>
      </c>
      <c r="G42" s="49">
        <v>24117</v>
      </c>
      <c r="H42" s="49">
        <v>16882</v>
      </c>
      <c r="I42" s="49">
        <v>3235</v>
      </c>
      <c r="J42" s="49"/>
      <c r="K42" s="49"/>
      <c r="L42" s="49"/>
      <c r="M42" s="49">
        <v>3235</v>
      </c>
      <c r="N42" s="49"/>
      <c r="O42" s="49">
        <v>23367</v>
      </c>
      <c r="P42" s="49">
        <v>16032</v>
      </c>
      <c r="Q42" s="49">
        <v>860</v>
      </c>
      <c r="R42" s="49">
        <v>860</v>
      </c>
      <c r="S42" s="53">
        <v>860</v>
      </c>
      <c r="T42" s="53"/>
      <c r="U42" s="49">
        <v>860</v>
      </c>
      <c r="V42" s="49">
        <v>860</v>
      </c>
      <c r="W42" s="53">
        <v>860</v>
      </c>
      <c r="X42" s="53"/>
      <c r="Y42" s="49"/>
      <c r="Z42" s="399">
        <v>13392</v>
      </c>
      <c r="AA42" s="59">
        <v>3500</v>
      </c>
      <c r="AB42" s="59">
        <v>2640</v>
      </c>
      <c r="AC42" s="59"/>
      <c r="AD42" s="50">
        <f t="shared" si="20"/>
        <v>860</v>
      </c>
      <c r="AE42" s="50"/>
      <c r="AF42" s="50">
        <f t="shared" si="23"/>
        <v>860</v>
      </c>
      <c r="AG42" s="50"/>
      <c r="AH42" s="50"/>
      <c r="AI42" s="50"/>
      <c r="AJ42" s="50"/>
      <c r="AK42" s="50"/>
      <c r="AL42" s="50">
        <v>0</v>
      </c>
      <c r="AM42" s="50">
        <v>860</v>
      </c>
      <c r="AN42" s="51">
        <v>860</v>
      </c>
      <c r="AO42" s="39">
        <v>0</v>
      </c>
      <c r="AP42" s="58"/>
      <c r="AQ42" s="22">
        <f t="shared" si="11"/>
        <v>-860</v>
      </c>
      <c r="AR42" s="22">
        <f t="shared" si="22"/>
        <v>0</v>
      </c>
      <c r="AT42" s="22">
        <f t="shared" si="0"/>
        <v>860</v>
      </c>
      <c r="AU42" s="22">
        <f t="shared" si="8"/>
        <v>0</v>
      </c>
    </row>
    <row r="43" spans="1:47" s="44" customFormat="1" ht="24">
      <c r="A43" s="40"/>
      <c r="B43" s="41" t="s">
        <v>86</v>
      </c>
      <c r="C43" s="42"/>
      <c r="D43" s="42"/>
      <c r="E43" s="190"/>
      <c r="F43" s="43"/>
      <c r="G43" s="39">
        <f>G44</f>
        <v>200000</v>
      </c>
      <c r="H43" s="39">
        <f t="shared" ref="H43:AO43" si="24">H44</f>
        <v>130000</v>
      </c>
      <c r="I43" s="39">
        <f t="shared" si="24"/>
        <v>53220</v>
      </c>
      <c r="J43" s="39">
        <f t="shared" si="24"/>
        <v>15000</v>
      </c>
      <c r="K43" s="39">
        <f t="shared" si="24"/>
        <v>0</v>
      </c>
      <c r="L43" s="39">
        <f t="shared" si="24"/>
        <v>0</v>
      </c>
      <c r="M43" s="39">
        <f t="shared" si="24"/>
        <v>53220</v>
      </c>
      <c r="N43" s="39">
        <f t="shared" si="24"/>
        <v>15000</v>
      </c>
      <c r="O43" s="39">
        <f t="shared" si="24"/>
        <v>85000</v>
      </c>
      <c r="P43" s="39">
        <f t="shared" si="24"/>
        <v>15000</v>
      </c>
      <c r="Q43" s="39">
        <f t="shared" si="24"/>
        <v>115000</v>
      </c>
      <c r="R43" s="39">
        <f t="shared" si="24"/>
        <v>115000</v>
      </c>
      <c r="S43" s="39">
        <f t="shared" si="24"/>
        <v>0</v>
      </c>
      <c r="T43" s="39">
        <f t="shared" si="24"/>
        <v>0</v>
      </c>
      <c r="U43" s="39">
        <f t="shared" si="24"/>
        <v>115000</v>
      </c>
      <c r="V43" s="39">
        <f t="shared" si="24"/>
        <v>115000</v>
      </c>
      <c r="W43" s="39">
        <f t="shared" si="24"/>
        <v>0</v>
      </c>
      <c r="X43" s="39">
        <f t="shared" si="24"/>
        <v>0</v>
      </c>
      <c r="Y43" s="39">
        <f t="shared" si="24"/>
        <v>0</v>
      </c>
      <c r="Z43" s="398">
        <f t="shared" si="24"/>
        <v>0</v>
      </c>
      <c r="AA43" s="39">
        <f t="shared" si="24"/>
        <v>130000</v>
      </c>
      <c r="AB43" s="39">
        <f t="shared" si="24"/>
        <v>0</v>
      </c>
      <c r="AC43" s="39">
        <f t="shared" si="24"/>
        <v>15000</v>
      </c>
      <c r="AD43" s="39">
        <f t="shared" si="24"/>
        <v>115000</v>
      </c>
      <c r="AE43" s="39">
        <f t="shared" si="24"/>
        <v>0</v>
      </c>
      <c r="AF43" s="39">
        <f t="shared" si="24"/>
        <v>115000</v>
      </c>
      <c r="AG43" s="39">
        <f t="shared" si="24"/>
        <v>115000</v>
      </c>
      <c r="AH43" s="39">
        <f t="shared" si="24"/>
        <v>115000</v>
      </c>
      <c r="AI43" s="39">
        <f t="shared" si="24"/>
        <v>0</v>
      </c>
      <c r="AJ43" s="39">
        <f t="shared" si="24"/>
        <v>0</v>
      </c>
      <c r="AK43" s="39">
        <f t="shared" si="24"/>
        <v>0</v>
      </c>
      <c r="AL43" s="39">
        <f t="shared" si="24"/>
        <v>0</v>
      </c>
      <c r="AM43" s="39">
        <f t="shared" si="24"/>
        <v>115000</v>
      </c>
      <c r="AN43" s="39">
        <f t="shared" si="24"/>
        <v>0</v>
      </c>
      <c r="AO43" s="39">
        <f t="shared" si="24"/>
        <v>0</v>
      </c>
      <c r="AP43" s="58"/>
      <c r="AQ43" s="22">
        <f t="shared" si="11"/>
        <v>0</v>
      </c>
      <c r="AR43" s="22">
        <f t="shared" si="22"/>
        <v>115000</v>
      </c>
      <c r="AT43" s="22">
        <f t="shared" si="0"/>
        <v>0</v>
      </c>
      <c r="AU43" s="22">
        <f t="shared" si="8"/>
        <v>0</v>
      </c>
    </row>
    <row r="44" spans="1:47" s="21" customFormat="1" ht="67.5">
      <c r="A44" s="25">
        <v>13</v>
      </c>
      <c r="B44" s="46" t="s">
        <v>504</v>
      </c>
      <c r="C44" s="47" t="s">
        <v>119</v>
      </c>
      <c r="D44" s="47"/>
      <c r="E44" s="47" t="s">
        <v>502</v>
      </c>
      <c r="F44" s="48" t="s">
        <v>491</v>
      </c>
      <c r="G44" s="49">
        <v>200000</v>
      </c>
      <c r="H44" s="49">
        <v>130000</v>
      </c>
      <c r="I44" s="49">
        <v>53220</v>
      </c>
      <c r="J44" s="49">
        <v>15000</v>
      </c>
      <c r="K44" s="49"/>
      <c r="L44" s="49"/>
      <c r="M44" s="49">
        <v>53220</v>
      </c>
      <c r="N44" s="49">
        <v>15000</v>
      </c>
      <c r="O44" s="49">
        <v>85000</v>
      </c>
      <c r="P44" s="49">
        <v>15000</v>
      </c>
      <c r="Q44" s="49">
        <v>115000</v>
      </c>
      <c r="R44" s="49">
        <v>115000</v>
      </c>
      <c r="S44" s="53"/>
      <c r="T44" s="53"/>
      <c r="U44" s="49">
        <v>115000</v>
      </c>
      <c r="V44" s="49">
        <v>115000</v>
      </c>
      <c r="W44" s="53"/>
      <c r="X44" s="53"/>
      <c r="Y44" s="49"/>
      <c r="Z44" s="399"/>
      <c r="AA44" s="59">
        <v>130000</v>
      </c>
      <c r="AB44" s="59"/>
      <c r="AC44" s="59">
        <v>15000</v>
      </c>
      <c r="AD44" s="50">
        <f>AA44-AB44-AC44</f>
        <v>115000</v>
      </c>
      <c r="AE44" s="50">
        <f>H44-Z44-AA44</f>
        <v>0</v>
      </c>
      <c r="AF44" s="50">
        <f>AD44+AE44</f>
        <v>115000</v>
      </c>
      <c r="AG44" s="50">
        <f>AE44+AD44</f>
        <v>115000</v>
      </c>
      <c r="AH44" s="50">
        <f>AG44</f>
        <v>115000</v>
      </c>
      <c r="AI44" s="50"/>
      <c r="AJ44" s="50"/>
      <c r="AK44" s="50">
        <v>0</v>
      </c>
      <c r="AL44" s="50">
        <v>0</v>
      </c>
      <c r="AM44" s="50">
        <v>115000</v>
      </c>
      <c r="AN44" s="51">
        <v>0</v>
      </c>
      <c r="AO44" s="39">
        <v>0</v>
      </c>
      <c r="AP44" s="58"/>
      <c r="AQ44" s="22">
        <f t="shared" si="11"/>
        <v>0</v>
      </c>
      <c r="AR44" s="22">
        <f t="shared" si="22"/>
        <v>115000</v>
      </c>
      <c r="AT44" s="22">
        <f t="shared" si="0"/>
        <v>0</v>
      </c>
      <c r="AU44" s="22">
        <f t="shared" si="8"/>
        <v>0</v>
      </c>
    </row>
    <row r="45" spans="1:47" s="38" customFormat="1">
      <c r="A45" s="34" t="s">
        <v>65</v>
      </c>
      <c r="B45" s="55" t="s">
        <v>155</v>
      </c>
      <c r="C45" s="56"/>
      <c r="D45" s="56"/>
      <c r="E45" s="47"/>
      <c r="F45" s="57"/>
      <c r="G45" s="37">
        <f>G46</f>
        <v>22000</v>
      </c>
      <c r="H45" s="37">
        <f t="shared" ref="H45:W46" si="25">H46</f>
        <v>20000</v>
      </c>
      <c r="I45" s="37">
        <f t="shared" si="25"/>
        <v>3000</v>
      </c>
      <c r="J45" s="37">
        <f t="shared" si="25"/>
        <v>3000</v>
      </c>
      <c r="K45" s="37">
        <f t="shared" si="25"/>
        <v>0</v>
      </c>
      <c r="L45" s="37">
        <f t="shared" si="25"/>
        <v>0</v>
      </c>
      <c r="M45" s="37">
        <f t="shared" si="25"/>
        <v>3000</v>
      </c>
      <c r="N45" s="37">
        <f t="shared" si="25"/>
        <v>3000</v>
      </c>
      <c r="O45" s="37">
        <f t="shared" si="25"/>
        <v>18233</v>
      </c>
      <c r="P45" s="37">
        <f t="shared" si="25"/>
        <v>18233</v>
      </c>
      <c r="Q45" s="37">
        <f t="shared" si="25"/>
        <v>1767</v>
      </c>
      <c r="R45" s="37">
        <f t="shared" si="25"/>
        <v>1767</v>
      </c>
      <c r="S45" s="39">
        <f t="shared" si="25"/>
        <v>0</v>
      </c>
      <c r="T45" s="39">
        <f t="shared" si="25"/>
        <v>0</v>
      </c>
      <c r="U45" s="37">
        <f t="shared" si="25"/>
        <v>1767</v>
      </c>
      <c r="V45" s="37">
        <f t="shared" si="25"/>
        <v>1767</v>
      </c>
      <c r="W45" s="39">
        <f t="shared" si="25"/>
        <v>0</v>
      </c>
      <c r="X45" s="39">
        <f t="shared" ref="X45:AM46" si="26">X46</f>
        <v>0</v>
      </c>
      <c r="Y45" s="37">
        <f t="shared" si="26"/>
        <v>0</v>
      </c>
      <c r="Z45" s="397">
        <f t="shared" si="26"/>
        <v>9926</v>
      </c>
      <c r="AA45" s="37">
        <f t="shared" si="26"/>
        <v>10000</v>
      </c>
      <c r="AB45" s="37">
        <f t="shared" si="26"/>
        <v>5307</v>
      </c>
      <c r="AC45" s="37">
        <f t="shared" si="26"/>
        <v>3000</v>
      </c>
      <c r="AD45" s="37">
        <f t="shared" si="26"/>
        <v>1693</v>
      </c>
      <c r="AE45" s="37">
        <f t="shared" si="26"/>
        <v>74</v>
      </c>
      <c r="AF45" s="37">
        <f t="shared" si="26"/>
        <v>1767</v>
      </c>
      <c r="AG45" s="37">
        <f t="shared" si="26"/>
        <v>1693</v>
      </c>
      <c r="AH45" s="37">
        <f t="shared" si="26"/>
        <v>1693</v>
      </c>
      <c r="AI45" s="37">
        <f t="shared" si="26"/>
        <v>0</v>
      </c>
      <c r="AJ45" s="37">
        <f t="shared" si="26"/>
        <v>0</v>
      </c>
      <c r="AK45" s="37">
        <f t="shared" si="26"/>
        <v>0</v>
      </c>
      <c r="AL45" s="37">
        <f t="shared" si="26"/>
        <v>0</v>
      </c>
      <c r="AM45" s="37">
        <f t="shared" si="26"/>
        <v>1693</v>
      </c>
      <c r="AN45" s="37">
        <f t="shared" ref="AI45:AO46" si="27">AN46</f>
        <v>0</v>
      </c>
      <c r="AO45" s="37">
        <f t="shared" si="27"/>
        <v>0</v>
      </c>
      <c r="AP45" s="58"/>
      <c r="AQ45" s="22">
        <f t="shared" si="11"/>
        <v>0</v>
      </c>
      <c r="AR45" s="22">
        <f t="shared" si="22"/>
        <v>1693</v>
      </c>
      <c r="AT45" s="22">
        <f t="shared" si="0"/>
        <v>74</v>
      </c>
      <c r="AU45" s="22">
        <f t="shared" si="8"/>
        <v>0</v>
      </c>
    </row>
    <row r="46" spans="1:47" s="44" customFormat="1">
      <c r="A46" s="40"/>
      <c r="B46" s="60" t="s">
        <v>156</v>
      </c>
      <c r="C46" s="61"/>
      <c r="D46" s="61"/>
      <c r="E46" s="70"/>
      <c r="F46" s="62"/>
      <c r="G46" s="39">
        <f>G47</f>
        <v>22000</v>
      </c>
      <c r="H46" s="39">
        <f t="shared" si="25"/>
        <v>20000</v>
      </c>
      <c r="I46" s="39">
        <f t="shared" si="25"/>
        <v>3000</v>
      </c>
      <c r="J46" s="39">
        <f t="shared" si="25"/>
        <v>3000</v>
      </c>
      <c r="K46" s="39">
        <f t="shared" si="25"/>
        <v>0</v>
      </c>
      <c r="L46" s="39">
        <f t="shared" si="25"/>
        <v>0</v>
      </c>
      <c r="M46" s="39">
        <f t="shared" si="25"/>
        <v>3000</v>
      </c>
      <c r="N46" s="39">
        <f t="shared" si="25"/>
        <v>3000</v>
      </c>
      <c r="O46" s="39">
        <f t="shared" si="25"/>
        <v>18233</v>
      </c>
      <c r="P46" s="39">
        <f t="shared" si="25"/>
        <v>18233</v>
      </c>
      <c r="Q46" s="39">
        <f t="shared" si="25"/>
        <v>1767</v>
      </c>
      <c r="R46" s="39">
        <f t="shared" si="25"/>
        <v>1767</v>
      </c>
      <c r="S46" s="39">
        <f t="shared" si="25"/>
        <v>0</v>
      </c>
      <c r="T46" s="39">
        <f t="shared" si="25"/>
        <v>0</v>
      </c>
      <c r="U46" s="39">
        <f t="shared" si="25"/>
        <v>1767</v>
      </c>
      <c r="V46" s="39">
        <f t="shared" si="25"/>
        <v>1767</v>
      </c>
      <c r="W46" s="39">
        <f t="shared" si="25"/>
        <v>0</v>
      </c>
      <c r="X46" s="39">
        <f t="shared" si="26"/>
        <v>0</v>
      </c>
      <c r="Y46" s="39">
        <f t="shared" si="26"/>
        <v>0</v>
      </c>
      <c r="Z46" s="398">
        <f t="shared" si="26"/>
        <v>9926</v>
      </c>
      <c r="AA46" s="39">
        <f t="shared" si="26"/>
        <v>10000</v>
      </c>
      <c r="AB46" s="39">
        <f t="shared" si="26"/>
        <v>5307</v>
      </c>
      <c r="AC46" s="39">
        <f t="shared" si="26"/>
        <v>3000</v>
      </c>
      <c r="AD46" s="39">
        <f t="shared" si="26"/>
        <v>1693</v>
      </c>
      <c r="AE46" s="39">
        <f t="shared" si="26"/>
        <v>74</v>
      </c>
      <c r="AF46" s="39">
        <f t="shared" si="26"/>
        <v>1767</v>
      </c>
      <c r="AG46" s="39">
        <f t="shared" si="26"/>
        <v>1693</v>
      </c>
      <c r="AH46" s="39">
        <f t="shared" si="26"/>
        <v>1693</v>
      </c>
      <c r="AI46" s="39">
        <f t="shared" si="27"/>
        <v>0</v>
      </c>
      <c r="AJ46" s="39">
        <f t="shared" si="27"/>
        <v>0</v>
      </c>
      <c r="AK46" s="39">
        <f t="shared" si="27"/>
        <v>0</v>
      </c>
      <c r="AL46" s="39">
        <f t="shared" si="27"/>
        <v>0</v>
      </c>
      <c r="AM46" s="39">
        <f t="shared" si="27"/>
        <v>1693</v>
      </c>
      <c r="AN46" s="39">
        <f t="shared" si="27"/>
        <v>0</v>
      </c>
      <c r="AO46" s="39">
        <f t="shared" si="27"/>
        <v>0</v>
      </c>
      <c r="AP46" s="58"/>
      <c r="AQ46" s="22">
        <f t="shared" si="11"/>
        <v>0</v>
      </c>
      <c r="AR46" s="22">
        <f t="shared" si="22"/>
        <v>1693</v>
      </c>
      <c r="AT46" s="22">
        <f t="shared" si="0"/>
        <v>74</v>
      </c>
      <c r="AU46" s="22">
        <f t="shared" si="8"/>
        <v>0</v>
      </c>
    </row>
    <row r="47" spans="1:47" s="21" customFormat="1" ht="33.75">
      <c r="A47" s="25">
        <v>1</v>
      </c>
      <c r="B47" s="46" t="s">
        <v>157</v>
      </c>
      <c r="C47" s="47" t="s">
        <v>158</v>
      </c>
      <c r="D47" s="47"/>
      <c r="E47" s="47"/>
      <c r="F47" s="48" t="s">
        <v>159</v>
      </c>
      <c r="G47" s="49">
        <v>22000</v>
      </c>
      <c r="H47" s="49">
        <v>20000</v>
      </c>
      <c r="I47" s="49">
        <v>3000</v>
      </c>
      <c r="J47" s="49">
        <v>3000</v>
      </c>
      <c r="K47" s="49"/>
      <c r="L47" s="49"/>
      <c r="M47" s="49">
        <v>3000</v>
      </c>
      <c r="N47" s="49">
        <v>3000</v>
      </c>
      <c r="O47" s="49">
        <v>18233</v>
      </c>
      <c r="P47" s="49">
        <v>18233</v>
      </c>
      <c r="Q47" s="49">
        <v>1767</v>
      </c>
      <c r="R47" s="49">
        <v>1767</v>
      </c>
      <c r="S47" s="53"/>
      <c r="T47" s="53"/>
      <c r="U47" s="49">
        <v>1767</v>
      </c>
      <c r="V47" s="49">
        <v>1767</v>
      </c>
      <c r="W47" s="53"/>
      <c r="X47" s="53"/>
      <c r="Y47" s="49"/>
      <c r="Z47" s="399">
        <v>9926</v>
      </c>
      <c r="AA47" s="49">
        <v>10000</v>
      </c>
      <c r="AB47" s="49">
        <v>5307</v>
      </c>
      <c r="AC47" s="49">
        <v>3000</v>
      </c>
      <c r="AD47" s="50">
        <f>AA47-AB47-AC47</f>
        <v>1693</v>
      </c>
      <c r="AE47" s="50">
        <f>H47-Z47-AA47</f>
        <v>74</v>
      </c>
      <c r="AF47" s="50">
        <f>AD47+AE47</f>
        <v>1767</v>
      </c>
      <c r="AG47" s="50">
        <f>AD47</f>
        <v>1693</v>
      </c>
      <c r="AH47" s="50">
        <f>AG47</f>
        <v>1693</v>
      </c>
      <c r="AI47" s="50"/>
      <c r="AJ47" s="63"/>
      <c r="AK47" s="63">
        <v>0</v>
      </c>
      <c r="AL47" s="63">
        <v>0</v>
      </c>
      <c r="AM47" s="49">
        <v>1693</v>
      </c>
      <c r="AN47" s="39">
        <v>0</v>
      </c>
      <c r="AO47" s="39">
        <v>0</v>
      </c>
      <c r="AP47" s="52"/>
      <c r="AQ47" s="22">
        <f t="shared" si="11"/>
        <v>0</v>
      </c>
      <c r="AR47" s="22">
        <f t="shared" si="22"/>
        <v>1693</v>
      </c>
      <c r="AT47" s="22">
        <f t="shared" si="0"/>
        <v>74</v>
      </c>
      <c r="AU47" s="22">
        <f t="shared" si="8"/>
        <v>0</v>
      </c>
    </row>
    <row r="48" spans="1:47" s="38" customFormat="1" ht="24">
      <c r="A48" s="34" t="s">
        <v>66</v>
      </c>
      <c r="B48" s="55" t="s">
        <v>160</v>
      </c>
      <c r="C48" s="56"/>
      <c r="D48" s="56"/>
      <c r="E48" s="47"/>
      <c r="F48" s="57"/>
      <c r="G48" s="39">
        <f>G49</f>
        <v>84698</v>
      </c>
      <c r="H48" s="39">
        <f t="shared" ref="H48:AO49" si="28">H49</f>
        <v>45000</v>
      </c>
      <c r="I48" s="39">
        <f t="shared" si="28"/>
        <v>10000</v>
      </c>
      <c r="J48" s="39">
        <f t="shared" si="28"/>
        <v>10000</v>
      </c>
      <c r="K48" s="39">
        <f t="shared" si="28"/>
        <v>34</v>
      </c>
      <c r="L48" s="39">
        <f t="shared" si="28"/>
        <v>34</v>
      </c>
      <c r="M48" s="39">
        <f t="shared" si="28"/>
        <v>10000</v>
      </c>
      <c r="N48" s="39">
        <f t="shared" si="28"/>
        <v>10000</v>
      </c>
      <c r="O48" s="39">
        <f t="shared" si="28"/>
        <v>38400</v>
      </c>
      <c r="P48" s="39">
        <f t="shared" si="28"/>
        <v>38400</v>
      </c>
      <c r="Q48" s="39">
        <f t="shared" si="28"/>
        <v>6600</v>
      </c>
      <c r="R48" s="39">
        <f t="shared" si="28"/>
        <v>6600</v>
      </c>
      <c r="S48" s="39">
        <f t="shared" si="28"/>
        <v>0</v>
      </c>
      <c r="T48" s="39">
        <f t="shared" si="28"/>
        <v>0</v>
      </c>
      <c r="U48" s="39">
        <f t="shared" si="28"/>
        <v>6600</v>
      </c>
      <c r="V48" s="39">
        <f t="shared" si="28"/>
        <v>6600</v>
      </c>
      <c r="W48" s="39">
        <f t="shared" si="28"/>
        <v>0</v>
      </c>
      <c r="X48" s="39">
        <f t="shared" si="28"/>
        <v>0</v>
      </c>
      <c r="Y48" s="39">
        <f t="shared" si="28"/>
        <v>0</v>
      </c>
      <c r="Z48" s="398">
        <f t="shared" si="28"/>
        <v>5000</v>
      </c>
      <c r="AA48" s="39">
        <f t="shared" si="28"/>
        <v>35500</v>
      </c>
      <c r="AB48" s="39">
        <f t="shared" si="28"/>
        <v>23400</v>
      </c>
      <c r="AC48" s="39">
        <f t="shared" si="28"/>
        <v>10000</v>
      </c>
      <c r="AD48" s="39">
        <f t="shared" si="28"/>
        <v>2100</v>
      </c>
      <c r="AE48" s="39">
        <f t="shared" si="28"/>
        <v>4500</v>
      </c>
      <c r="AF48" s="39">
        <f t="shared" si="28"/>
        <v>6600</v>
      </c>
      <c r="AG48" s="39">
        <f t="shared" si="28"/>
        <v>2100</v>
      </c>
      <c r="AH48" s="39">
        <f t="shared" si="28"/>
        <v>2100</v>
      </c>
      <c r="AI48" s="39">
        <f t="shared" si="28"/>
        <v>0</v>
      </c>
      <c r="AJ48" s="39">
        <f t="shared" si="28"/>
        <v>0</v>
      </c>
      <c r="AK48" s="39">
        <f t="shared" si="28"/>
        <v>0</v>
      </c>
      <c r="AL48" s="39">
        <f t="shared" si="28"/>
        <v>0</v>
      </c>
      <c r="AM48" s="39">
        <f t="shared" si="28"/>
        <v>2100</v>
      </c>
      <c r="AN48" s="39">
        <f t="shared" si="28"/>
        <v>0</v>
      </c>
      <c r="AO48" s="39">
        <f t="shared" si="28"/>
        <v>0</v>
      </c>
      <c r="AP48" s="58"/>
      <c r="AQ48" s="194">
        <f t="shared" si="11"/>
        <v>0</v>
      </c>
      <c r="AR48" s="22">
        <f t="shared" si="22"/>
        <v>2100</v>
      </c>
      <c r="AT48" s="39">
        <f t="shared" ref="AT48:AT49" si="29">AT49</f>
        <v>4500</v>
      </c>
      <c r="AU48" s="22">
        <f t="shared" si="8"/>
        <v>0</v>
      </c>
    </row>
    <row r="49" spans="1:47" s="44" customFormat="1">
      <c r="A49" s="40" t="s">
        <v>16</v>
      </c>
      <c r="B49" s="60" t="s">
        <v>156</v>
      </c>
      <c r="C49" s="61"/>
      <c r="D49" s="61"/>
      <c r="E49" s="70"/>
      <c r="F49" s="62"/>
      <c r="G49" s="39">
        <f>G50</f>
        <v>84698</v>
      </c>
      <c r="H49" s="39">
        <f t="shared" si="28"/>
        <v>45000</v>
      </c>
      <c r="I49" s="39">
        <f t="shared" si="28"/>
        <v>10000</v>
      </c>
      <c r="J49" s="39">
        <f t="shared" si="28"/>
        <v>10000</v>
      </c>
      <c r="K49" s="39">
        <f t="shared" si="28"/>
        <v>34</v>
      </c>
      <c r="L49" s="39">
        <f t="shared" si="28"/>
        <v>34</v>
      </c>
      <c r="M49" s="39">
        <f t="shared" si="28"/>
        <v>10000</v>
      </c>
      <c r="N49" s="39">
        <f t="shared" si="28"/>
        <v>10000</v>
      </c>
      <c r="O49" s="39">
        <f t="shared" si="28"/>
        <v>38400</v>
      </c>
      <c r="P49" s="39">
        <f t="shared" si="28"/>
        <v>38400</v>
      </c>
      <c r="Q49" s="39">
        <f t="shared" si="28"/>
        <v>6600</v>
      </c>
      <c r="R49" s="39">
        <f t="shared" si="28"/>
        <v>6600</v>
      </c>
      <c r="S49" s="39">
        <f t="shared" si="28"/>
        <v>0</v>
      </c>
      <c r="T49" s="39">
        <f t="shared" si="28"/>
        <v>0</v>
      </c>
      <c r="U49" s="39">
        <f t="shared" si="28"/>
        <v>6600</v>
      </c>
      <c r="V49" s="39">
        <f t="shared" si="28"/>
        <v>6600</v>
      </c>
      <c r="W49" s="39">
        <f t="shared" si="28"/>
        <v>0</v>
      </c>
      <c r="X49" s="39">
        <f t="shared" si="28"/>
        <v>0</v>
      </c>
      <c r="Y49" s="39">
        <f t="shared" si="28"/>
        <v>0</v>
      </c>
      <c r="Z49" s="398">
        <f t="shared" si="28"/>
        <v>5000</v>
      </c>
      <c r="AA49" s="39">
        <f t="shared" si="28"/>
        <v>35500</v>
      </c>
      <c r="AB49" s="39">
        <f t="shared" si="28"/>
        <v>23400</v>
      </c>
      <c r="AC49" s="39">
        <f t="shared" si="28"/>
        <v>10000</v>
      </c>
      <c r="AD49" s="39">
        <f t="shared" si="28"/>
        <v>2100</v>
      </c>
      <c r="AE49" s="39">
        <f t="shared" si="28"/>
        <v>4500</v>
      </c>
      <c r="AF49" s="39">
        <f t="shared" si="28"/>
        <v>6600</v>
      </c>
      <c r="AG49" s="39">
        <f t="shared" si="28"/>
        <v>2100</v>
      </c>
      <c r="AH49" s="39">
        <f t="shared" si="28"/>
        <v>2100</v>
      </c>
      <c r="AI49" s="39">
        <f t="shared" si="28"/>
        <v>0</v>
      </c>
      <c r="AJ49" s="39">
        <f t="shared" si="28"/>
        <v>0</v>
      </c>
      <c r="AK49" s="39">
        <f t="shared" si="28"/>
        <v>0</v>
      </c>
      <c r="AL49" s="39">
        <f t="shared" si="28"/>
        <v>0</v>
      </c>
      <c r="AM49" s="39">
        <f t="shared" si="28"/>
        <v>2100</v>
      </c>
      <c r="AN49" s="39">
        <f t="shared" si="28"/>
        <v>0</v>
      </c>
      <c r="AO49" s="39">
        <f t="shared" si="28"/>
        <v>0</v>
      </c>
      <c r="AP49" s="64"/>
      <c r="AQ49" s="194">
        <f t="shared" si="11"/>
        <v>0</v>
      </c>
      <c r="AR49" s="22">
        <f t="shared" si="22"/>
        <v>2100</v>
      </c>
      <c r="AT49" s="39">
        <f t="shared" si="29"/>
        <v>4500</v>
      </c>
      <c r="AU49" s="22">
        <f t="shared" si="8"/>
        <v>0</v>
      </c>
    </row>
    <row r="50" spans="1:47" s="21" customFormat="1" ht="33.75">
      <c r="A50" s="25">
        <v>1</v>
      </c>
      <c r="B50" s="46" t="s">
        <v>161</v>
      </c>
      <c r="C50" s="47" t="s">
        <v>162</v>
      </c>
      <c r="D50" s="47"/>
      <c r="E50" s="47" t="s">
        <v>163</v>
      </c>
      <c r="F50" s="48" t="s">
        <v>486</v>
      </c>
      <c r="G50" s="49">
        <v>84698</v>
      </c>
      <c r="H50" s="49">
        <v>45000</v>
      </c>
      <c r="I50" s="49">
        <v>10000</v>
      </c>
      <c r="J50" s="49">
        <v>10000</v>
      </c>
      <c r="K50" s="49">
        <v>34</v>
      </c>
      <c r="L50" s="49">
        <v>34</v>
      </c>
      <c r="M50" s="49">
        <v>10000</v>
      </c>
      <c r="N50" s="49">
        <v>10000</v>
      </c>
      <c r="O50" s="49">
        <v>38400</v>
      </c>
      <c r="P50" s="49">
        <v>38400</v>
      </c>
      <c r="Q50" s="49">
        <v>6600</v>
      </c>
      <c r="R50" s="49">
        <v>6600</v>
      </c>
      <c r="S50" s="53"/>
      <c r="T50" s="53"/>
      <c r="U50" s="49">
        <v>6600</v>
      </c>
      <c r="V50" s="49">
        <v>6600</v>
      </c>
      <c r="W50" s="53"/>
      <c r="X50" s="53"/>
      <c r="Y50" s="49"/>
      <c r="Z50" s="399">
        <v>5000</v>
      </c>
      <c r="AA50" s="49">
        <v>35500</v>
      </c>
      <c r="AB50" s="49">
        <v>23400</v>
      </c>
      <c r="AC50" s="49">
        <v>10000</v>
      </c>
      <c r="AD50" s="50">
        <f>AA50-AB50-AC50</f>
        <v>2100</v>
      </c>
      <c r="AE50" s="50">
        <f>H50-Z50-AA50</f>
        <v>4500</v>
      </c>
      <c r="AF50" s="50">
        <f>AD50+AE50</f>
        <v>6600</v>
      </c>
      <c r="AG50" s="50">
        <v>2100</v>
      </c>
      <c r="AH50" s="50">
        <f>AD50</f>
        <v>2100</v>
      </c>
      <c r="AI50" s="50"/>
      <c r="AJ50" s="50"/>
      <c r="AK50" s="50"/>
      <c r="AL50" s="50">
        <v>0</v>
      </c>
      <c r="AM50" s="50">
        <v>2100</v>
      </c>
      <c r="AN50" s="51">
        <v>0</v>
      </c>
      <c r="AO50" s="39">
        <v>0</v>
      </c>
      <c r="AP50" s="58"/>
      <c r="AQ50" s="195">
        <f t="shared" si="11"/>
        <v>0</v>
      </c>
      <c r="AR50" s="22">
        <f t="shared" si="22"/>
        <v>2100</v>
      </c>
      <c r="AT50" s="22">
        <f t="shared" si="0"/>
        <v>4500</v>
      </c>
      <c r="AU50" s="22">
        <f t="shared" si="8"/>
        <v>0</v>
      </c>
    </row>
    <row r="51" spans="1:47" s="38" customFormat="1" ht="48">
      <c r="A51" s="34" t="s">
        <v>164</v>
      </c>
      <c r="B51" s="55" t="s">
        <v>165</v>
      </c>
      <c r="C51" s="56"/>
      <c r="D51" s="56"/>
      <c r="E51" s="47"/>
      <c r="F51" s="57"/>
      <c r="G51" s="37">
        <f>G52+G55</f>
        <v>140000</v>
      </c>
      <c r="H51" s="37">
        <f t="shared" ref="H51:AO51" si="30">H52+H55</f>
        <v>110000</v>
      </c>
      <c r="I51" s="37">
        <f t="shared" si="30"/>
        <v>22600</v>
      </c>
      <c r="J51" s="37">
        <f t="shared" si="30"/>
        <v>22600</v>
      </c>
      <c r="K51" s="37">
        <f t="shared" si="30"/>
        <v>17926</v>
      </c>
      <c r="L51" s="37">
        <f t="shared" si="30"/>
        <v>17926</v>
      </c>
      <c r="M51" s="37">
        <f t="shared" si="30"/>
        <v>22600</v>
      </c>
      <c r="N51" s="37">
        <f t="shared" si="30"/>
        <v>22600</v>
      </c>
      <c r="O51" s="37">
        <f t="shared" si="30"/>
        <v>96900</v>
      </c>
      <c r="P51" s="37">
        <f t="shared" si="30"/>
        <v>96900</v>
      </c>
      <c r="Q51" s="37">
        <f t="shared" si="30"/>
        <v>7100</v>
      </c>
      <c r="R51" s="37">
        <f t="shared" si="30"/>
        <v>7100</v>
      </c>
      <c r="S51" s="39">
        <f t="shared" si="30"/>
        <v>0</v>
      </c>
      <c r="T51" s="39">
        <f t="shared" si="30"/>
        <v>0</v>
      </c>
      <c r="U51" s="37">
        <f t="shared" si="30"/>
        <v>7100</v>
      </c>
      <c r="V51" s="37">
        <f t="shared" si="30"/>
        <v>7100</v>
      </c>
      <c r="W51" s="39">
        <f t="shared" si="30"/>
        <v>0</v>
      </c>
      <c r="X51" s="39">
        <f t="shared" si="30"/>
        <v>0</v>
      </c>
      <c r="Y51" s="37">
        <f t="shared" si="30"/>
        <v>0</v>
      </c>
      <c r="Z51" s="397">
        <f t="shared" si="30"/>
        <v>0</v>
      </c>
      <c r="AA51" s="37">
        <f t="shared" si="30"/>
        <v>98000</v>
      </c>
      <c r="AB51" s="37">
        <f t="shared" si="30"/>
        <v>74300</v>
      </c>
      <c r="AC51" s="37">
        <f t="shared" si="30"/>
        <v>18250</v>
      </c>
      <c r="AD51" s="37">
        <f t="shared" si="30"/>
        <v>5450</v>
      </c>
      <c r="AE51" s="37">
        <f t="shared" si="30"/>
        <v>12000</v>
      </c>
      <c r="AF51" s="37">
        <f t="shared" si="30"/>
        <v>17450</v>
      </c>
      <c r="AG51" s="37">
        <f t="shared" si="30"/>
        <v>11450</v>
      </c>
      <c r="AH51" s="37">
        <f t="shared" si="30"/>
        <v>11450</v>
      </c>
      <c r="AI51" s="37">
        <f t="shared" si="30"/>
        <v>0</v>
      </c>
      <c r="AJ51" s="37">
        <f t="shared" si="30"/>
        <v>0</v>
      </c>
      <c r="AK51" s="37">
        <f t="shared" si="30"/>
        <v>0</v>
      </c>
      <c r="AL51" s="37">
        <f t="shared" si="30"/>
        <v>0</v>
      </c>
      <c r="AM51" s="37">
        <f t="shared" si="30"/>
        <v>5450</v>
      </c>
      <c r="AN51" s="37">
        <f t="shared" si="30"/>
        <v>0</v>
      </c>
      <c r="AO51" s="37">
        <f t="shared" si="30"/>
        <v>0</v>
      </c>
      <c r="AP51" s="58"/>
      <c r="AQ51" s="194">
        <f t="shared" si="11"/>
        <v>6000</v>
      </c>
      <c r="AR51" s="22">
        <f t="shared" si="22"/>
        <v>5450</v>
      </c>
      <c r="AT51" s="22">
        <f t="shared" si="0"/>
        <v>-4350</v>
      </c>
      <c r="AU51" s="22">
        <f t="shared" si="8"/>
        <v>0</v>
      </c>
    </row>
    <row r="52" spans="1:47" s="44" customFormat="1" ht="24">
      <c r="A52" s="40"/>
      <c r="B52" s="41" t="s">
        <v>95</v>
      </c>
      <c r="C52" s="42"/>
      <c r="D52" s="42"/>
      <c r="E52" s="190"/>
      <c r="F52" s="43"/>
      <c r="G52" s="39">
        <f>G53</f>
        <v>80000</v>
      </c>
      <c r="H52" s="39">
        <f t="shared" ref="H52:W53" si="31">H53</f>
        <v>60000</v>
      </c>
      <c r="I52" s="39">
        <f t="shared" si="31"/>
        <v>7100</v>
      </c>
      <c r="J52" s="39">
        <f t="shared" si="31"/>
        <v>7100</v>
      </c>
      <c r="K52" s="39">
        <f t="shared" si="31"/>
        <v>5750</v>
      </c>
      <c r="L52" s="39">
        <f t="shared" si="31"/>
        <v>5750</v>
      </c>
      <c r="M52" s="39">
        <f t="shared" si="31"/>
        <v>7100</v>
      </c>
      <c r="N52" s="39">
        <f t="shared" si="31"/>
        <v>7100</v>
      </c>
      <c r="O52" s="39">
        <f t="shared" si="31"/>
        <v>54000</v>
      </c>
      <c r="P52" s="39">
        <f t="shared" si="31"/>
        <v>54000</v>
      </c>
      <c r="Q52" s="39">
        <f t="shared" si="31"/>
        <v>6000</v>
      </c>
      <c r="R52" s="39">
        <f t="shared" si="31"/>
        <v>6000</v>
      </c>
      <c r="S52" s="39">
        <f t="shared" si="31"/>
        <v>0</v>
      </c>
      <c r="T52" s="39">
        <f t="shared" si="31"/>
        <v>0</v>
      </c>
      <c r="U52" s="39">
        <f t="shared" si="31"/>
        <v>6000</v>
      </c>
      <c r="V52" s="39">
        <f t="shared" si="31"/>
        <v>6000</v>
      </c>
      <c r="W52" s="39">
        <f t="shared" si="31"/>
        <v>0</v>
      </c>
      <c r="X52" s="39">
        <f t="shared" ref="X52:AM53" si="32">X53</f>
        <v>0</v>
      </c>
      <c r="Y52" s="39">
        <f t="shared" si="32"/>
        <v>0</v>
      </c>
      <c r="Z52" s="398">
        <f t="shared" si="32"/>
        <v>0</v>
      </c>
      <c r="AA52" s="39">
        <f t="shared" si="32"/>
        <v>54000</v>
      </c>
      <c r="AB52" s="39">
        <f t="shared" si="32"/>
        <v>46900</v>
      </c>
      <c r="AC52" s="39">
        <f t="shared" si="32"/>
        <v>5750</v>
      </c>
      <c r="AD52" s="39">
        <f t="shared" si="32"/>
        <v>1350</v>
      </c>
      <c r="AE52" s="39">
        <f t="shared" si="32"/>
        <v>6000</v>
      </c>
      <c r="AF52" s="39">
        <f t="shared" si="32"/>
        <v>7350</v>
      </c>
      <c r="AG52" s="39">
        <f t="shared" si="32"/>
        <v>7350</v>
      </c>
      <c r="AH52" s="39">
        <f t="shared" si="32"/>
        <v>7350</v>
      </c>
      <c r="AI52" s="39">
        <f t="shared" si="32"/>
        <v>0</v>
      </c>
      <c r="AJ52" s="39">
        <f t="shared" si="32"/>
        <v>0</v>
      </c>
      <c r="AK52" s="39">
        <f t="shared" si="32"/>
        <v>0</v>
      </c>
      <c r="AL52" s="39">
        <f t="shared" si="32"/>
        <v>0</v>
      </c>
      <c r="AM52" s="39">
        <f t="shared" si="32"/>
        <v>1350</v>
      </c>
      <c r="AN52" s="39">
        <f t="shared" ref="AI52:AO53" si="33">AN53</f>
        <v>0</v>
      </c>
      <c r="AO52" s="39">
        <f t="shared" si="33"/>
        <v>0</v>
      </c>
      <c r="AP52" s="58"/>
      <c r="AQ52" s="194">
        <f t="shared" si="11"/>
        <v>6000</v>
      </c>
      <c r="AR52" s="22">
        <f t="shared" si="22"/>
        <v>1350</v>
      </c>
      <c r="AT52" s="22">
        <f t="shared" si="0"/>
        <v>-1350</v>
      </c>
      <c r="AU52" s="22">
        <f t="shared" si="8"/>
        <v>0</v>
      </c>
    </row>
    <row r="53" spans="1:47" s="44" customFormat="1" ht="24">
      <c r="A53" s="192" t="s">
        <v>16</v>
      </c>
      <c r="B53" s="60" t="s">
        <v>166</v>
      </c>
      <c r="C53" s="61"/>
      <c r="D53" s="61"/>
      <c r="E53" s="70"/>
      <c r="F53" s="62"/>
      <c r="G53" s="39">
        <f>G54</f>
        <v>80000</v>
      </c>
      <c r="H53" s="39">
        <f t="shared" si="31"/>
        <v>60000</v>
      </c>
      <c r="I53" s="39">
        <f t="shared" si="31"/>
        <v>7100</v>
      </c>
      <c r="J53" s="39">
        <f t="shared" si="31"/>
        <v>7100</v>
      </c>
      <c r="K53" s="39">
        <f t="shared" si="31"/>
        <v>5750</v>
      </c>
      <c r="L53" s="39">
        <f t="shared" si="31"/>
        <v>5750</v>
      </c>
      <c r="M53" s="39">
        <f t="shared" si="31"/>
        <v>7100</v>
      </c>
      <c r="N53" s="39">
        <f t="shared" si="31"/>
        <v>7100</v>
      </c>
      <c r="O53" s="39">
        <f t="shared" si="31"/>
        <v>54000</v>
      </c>
      <c r="P53" s="39">
        <f t="shared" si="31"/>
        <v>54000</v>
      </c>
      <c r="Q53" s="39">
        <f t="shared" si="31"/>
        <v>6000</v>
      </c>
      <c r="R53" s="39">
        <f t="shared" si="31"/>
        <v>6000</v>
      </c>
      <c r="S53" s="39">
        <f t="shared" si="31"/>
        <v>0</v>
      </c>
      <c r="T53" s="39">
        <f t="shared" si="31"/>
        <v>0</v>
      </c>
      <c r="U53" s="39">
        <f t="shared" si="31"/>
        <v>6000</v>
      </c>
      <c r="V53" s="39">
        <f t="shared" si="31"/>
        <v>6000</v>
      </c>
      <c r="W53" s="39">
        <f t="shared" si="31"/>
        <v>0</v>
      </c>
      <c r="X53" s="39">
        <f t="shared" si="32"/>
        <v>0</v>
      </c>
      <c r="Y53" s="39">
        <f t="shared" si="32"/>
        <v>0</v>
      </c>
      <c r="Z53" s="398">
        <f t="shared" si="32"/>
        <v>0</v>
      </c>
      <c r="AA53" s="39">
        <f t="shared" si="32"/>
        <v>54000</v>
      </c>
      <c r="AB53" s="39">
        <f t="shared" si="32"/>
        <v>46900</v>
      </c>
      <c r="AC53" s="39">
        <f t="shared" si="32"/>
        <v>5750</v>
      </c>
      <c r="AD53" s="39">
        <f t="shared" si="32"/>
        <v>1350</v>
      </c>
      <c r="AE53" s="39">
        <f t="shared" si="32"/>
        <v>6000</v>
      </c>
      <c r="AF53" s="39">
        <f t="shared" si="32"/>
        <v>7350</v>
      </c>
      <c r="AG53" s="39">
        <f t="shared" si="32"/>
        <v>7350</v>
      </c>
      <c r="AH53" s="39">
        <f t="shared" si="32"/>
        <v>7350</v>
      </c>
      <c r="AI53" s="39">
        <f t="shared" si="33"/>
        <v>0</v>
      </c>
      <c r="AJ53" s="39">
        <f t="shared" si="33"/>
        <v>0</v>
      </c>
      <c r="AK53" s="39">
        <f t="shared" si="33"/>
        <v>0</v>
      </c>
      <c r="AL53" s="39">
        <f t="shared" si="33"/>
        <v>0</v>
      </c>
      <c r="AM53" s="39">
        <f t="shared" si="33"/>
        <v>1350</v>
      </c>
      <c r="AN53" s="39">
        <f t="shared" si="33"/>
        <v>0</v>
      </c>
      <c r="AO53" s="39">
        <f t="shared" si="33"/>
        <v>0</v>
      </c>
      <c r="AP53" s="58"/>
      <c r="AQ53" s="194">
        <f t="shared" si="11"/>
        <v>6000</v>
      </c>
      <c r="AR53" s="22">
        <f t="shared" si="22"/>
        <v>1350</v>
      </c>
      <c r="AT53" s="22">
        <f t="shared" si="0"/>
        <v>-1350</v>
      </c>
      <c r="AU53" s="22">
        <f t="shared" si="8"/>
        <v>0</v>
      </c>
    </row>
    <row r="54" spans="1:47" s="21" customFormat="1" ht="33.75">
      <c r="A54" s="25">
        <v>1</v>
      </c>
      <c r="B54" s="46" t="s">
        <v>167</v>
      </c>
      <c r="C54" s="47" t="s">
        <v>59</v>
      </c>
      <c r="D54" s="47"/>
      <c r="E54" s="47" t="s">
        <v>168</v>
      </c>
      <c r="F54" s="48" t="s">
        <v>169</v>
      </c>
      <c r="G54" s="49">
        <v>80000</v>
      </c>
      <c r="H54" s="49">
        <v>60000</v>
      </c>
      <c r="I54" s="49">
        <f>5750+1350</f>
        <v>7100</v>
      </c>
      <c r="J54" s="49">
        <f>5750+1350</f>
        <v>7100</v>
      </c>
      <c r="K54" s="49">
        <v>5750</v>
      </c>
      <c r="L54" s="49">
        <v>5750</v>
      </c>
      <c r="M54" s="49">
        <v>7100</v>
      </c>
      <c r="N54" s="49">
        <v>7100</v>
      </c>
      <c r="O54" s="49">
        <f>52650+1350</f>
        <v>54000</v>
      </c>
      <c r="P54" s="49">
        <f>52650+1350</f>
        <v>54000</v>
      </c>
      <c r="Q54" s="49">
        <v>6000</v>
      </c>
      <c r="R54" s="49">
        <v>6000</v>
      </c>
      <c r="S54" s="53"/>
      <c r="T54" s="53"/>
      <c r="U54" s="49">
        <v>6000</v>
      </c>
      <c r="V54" s="49">
        <v>6000</v>
      </c>
      <c r="W54" s="53"/>
      <c r="X54" s="53"/>
      <c r="Y54" s="49"/>
      <c r="Z54" s="399">
        <v>0</v>
      </c>
      <c r="AA54" s="59">
        <v>54000</v>
      </c>
      <c r="AB54" s="59">
        <v>46900</v>
      </c>
      <c r="AC54" s="59">
        <v>5750</v>
      </c>
      <c r="AD54" s="50">
        <f>AA54-AB54-AC54</f>
        <v>1350</v>
      </c>
      <c r="AE54" s="50">
        <f>H54-Z54-AA54</f>
        <v>6000</v>
      </c>
      <c r="AF54" s="50">
        <f>AD54+AE54</f>
        <v>7350</v>
      </c>
      <c r="AG54" s="50">
        <f>AE54+AD54</f>
        <v>7350</v>
      </c>
      <c r="AH54" s="50">
        <f>AG54</f>
        <v>7350</v>
      </c>
      <c r="AI54" s="50"/>
      <c r="AJ54" s="50"/>
      <c r="AK54" s="50">
        <v>0</v>
      </c>
      <c r="AL54" s="50">
        <v>0</v>
      </c>
      <c r="AM54" s="50">
        <v>1350</v>
      </c>
      <c r="AN54" s="51">
        <v>0</v>
      </c>
      <c r="AO54" s="39">
        <v>0</v>
      </c>
      <c r="AP54" s="58"/>
      <c r="AQ54" s="194">
        <f t="shared" si="11"/>
        <v>6000</v>
      </c>
      <c r="AR54" s="22">
        <f t="shared" si="22"/>
        <v>1350</v>
      </c>
      <c r="AT54" s="22">
        <f t="shared" si="0"/>
        <v>-1350</v>
      </c>
      <c r="AU54" s="22">
        <f t="shared" si="8"/>
        <v>0</v>
      </c>
    </row>
    <row r="55" spans="1:47" s="44" customFormat="1" ht="24">
      <c r="A55" s="192" t="s">
        <v>17</v>
      </c>
      <c r="B55" s="60" t="s">
        <v>170</v>
      </c>
      <c r="C55" s="61"/>
      <c r="D55" s="61"/>
      <c r="E55" s="70"/>
      <c r="F55" s="62"/>
      <c r="G55" s="39">
        <f>G56</f>
        <v>60000</v>
      </c>
      <c r="H55" s="39">
        <f t="shared" ref="H55:AP55" si="34">H56</f>
        <v>50000</v>
      </c>
      <c r="I55" s="39">
        <f t="shared" si="34"/>
        <v>15500</v>
      </c>
      <c r="J55" s="39">
        <f t="shared" si="34"/>
        <v>15500</v>
      </c>
      <c r="K55" s="39">
        <f t="shared" si="34"/>
        <v>12176</v>
      </c>
      <c r="L55" s="39">
        <f t="shared" si="34"/>
        <v>12176</v>
      </c>
      <c r="M55" s="39">
        <f t="shared" si="34"/>
        <v>15500</v>
      </c>
      <c r="N55" s="39">
        <f t="shared" si="34"/>
        <v>15500</v>
      </c>
      <c r="O55" s="39">
        <f t="shared" si="34"/>
        <v>42900</v>
      </c>
      <c r="P55" s="39">
        <f t="shared" si="34"/>
        <v>42900</v>
      </c>
      <c r="Q55" s="39">
        <f t="shared" si="34"/>
        <v>1100</v>
      </c>
      <c r="R55" s="39">
        <f t="shared" si="34"/>
        <v>1100</v>
      </c>
      <c r="S55" s="39">
        <f t="shared" si="34"/>
        <v>0</v>
      </c>
      <c r="T55" s="39">
        <f t="shared" si="34"/>
        <v>0</v>
      </c>
      <c r="U55" s="39">
        <f t="shared" si="34"/>
        <v>1100</v>
      </c>
      <c r="V55" s="39">
        <f t="shared" si="34"/>
        <v>1100</v>
      </c>
      <c r="W55" s="39">
        <f t="shared" si="34"/>
        <v>0</v>
      </c>
      <c r="X55" s="39">
        <f t="shared" si="34"/>
        <v>0</v>
      </c>
      <c r="Y55" s="39">
        <f t="shared" si="34"/>
        <v>0</v>
      </c>
      <c r="Z55" s="398">
        <f t="shared" si="34"/>
        <v>0</v>
      </c>
      <c r="AA55" s="39">
        <f t="shared" si="34"/>
        <v>44000</v>
      </c>
      <c r="AB55" s="39">
        <f t="shared" si="34"/>
        <v>27400</v>
      </c>
      <c r="AC55" s="39">
        <f t="shared" si="34"/>
        <v>12500</v>
      </c>
      <c r="AD55" s="39">
        <f t="shared" si="34"/>
        <v>4100</v>
      </c>
      <c r="AE55" s="39">
        <f t="shared" si="34"/>
        <v>6000</v>
      </c>
      <c r="AF55" s="39">
        <f t="shared" si="34"/>
        <v>10100</v>
      </c>
      <c r="AG55" s="39">
        <f t="shared" si="34"/>
        <v>4100</v>
      </c>
      <c r="AH55" s="39">
        <f t="shared" si="34"/>
        <v>4100</v>
      </c>
      <c r="AI55" s="39">
        <f t="shared" si="34"/>
        <v>0</v>
      </c>
      <c r="AJ55" s="39">
        <f t="shared" si="34"/>
        <v>0</v>
      </c>
      <c r="AK55" s="39">
        <f t="shared" si="34"/>
        <v>0</v>
      </c>
      <c r="AL55" s="39">
        <f t="shared" si="34"/>
        <v>0</v>
      </c>
      <c r="AM55" s="39">
        <f t="shared" si="34"/>
        <v>4100</v>
      </c>
      <c r="AN55" s="39">
        <f t="shared" si="34"/>
        <v>0</v>
      </c>
      <c r="AO55" s="39">
        <f t="shared" si="34"/>
        <v>0</v>
      </c>
      <c r="AP55" s="39">
        <f t="shared" si="34"/>
        <v>0</v>
      </c>
      <c r="AQ55" s="194">
        <f t="shared" si="11"/>
        <v>0</v>
      </c>
      <c r="AR55" s="22">
        <f t="shared" si="22"/>
        <v>4100</v>
      </c>
      <c r="AT55" s="22">
        <f t="shared" si="0"/>
        <v>-3000</v>
      </c>
      <c r="AU55" s="22">
        <f t="shared" si="8"/>
        <v>0</v>
      </c>
    </row>
    <row r="56" spans="1:47" s="21" customFormat="1" ht="33.75">
      <c r="A56" s="25">
        <v>2</v>
      </c>
      <c r="B56" s="46" t="s">
        <v>171</v>
      </c>
      <c r="C56" s="47" t="s">
        <v>59</v>
      </c>
      <c r="D56" s="47"/>
      <c r="E56" s="47" t="s">
        <v>60</v>
      </c>
      <c r="F56" s="48" t="s">
        <v>172</v>
      </c>
      <c r="G56" s="49">
        <v>60000</v>
      </c>
      <c r="H56" s="49">
        <v>50000</v>
      </c>
      <c r="I56" s="49">
        <v>15500</v>
      </c>
      <c r="J56" s="49">
        <f>3000+12500</f>
        <v>15500</v>
      </c>
      <c r="K56" s="49">
        <v>12176</v>
      </c>
      <c r="L56" s="49">
        <v>12176</v>
      </c>
      <c r="M56" s="49">
        <v>15500</v>
      </c>
      <c r="N56" s="49">
        <v>15500</v>
      </c>
      <c r="O56" s="49">
        <v>42900</v>
      </c>
      <c r="P56" s="49">
        <v>42900</v>
      </c>
      <c r="Q56" s="49">
        <v>1100</v>
      </c>
      <c r="R56" s="49">
        <v>1100</v>
      </c>
      <c r="S56" s="53"/>
      <c r="T56" s="53"/>
      <c r="U56" s="49">
        <v>1100</v>
      </c>
      <c r="V56" s="49">
        <v>1100</v>
      </c>
      <c r="W56" s="53"/>
      <c r="X56" s="53"/>
      <c r="Y56" s="49"/>
      <c r="Z56" s="399"/>
      <c r="AA56" s="59">
        <v>44000</v>
      </c>
      <c r="AB56" s="59">
        <v>27400</v>
      </c>
      <c r="AC56" s="59">
        <v>12500</v>
      </c>
      <c r="AD56" s="50">
        <f>AA56-AB56-AC56</f>
        <v>4100</v>
      </c>
      <c r="AE56" s="50">
        <f>H56-Z56-AA56</f>
        <v>6000</v>
      </c>
      <c r="AF56" s="50">
        <f>AD56+AE56</f>
        <v>10100</v>
      </c>
      <c r="AG56" s="50">
        <v>4100</v>
      </c>
      <c r="AH56" s="50">
        <v>4100</v>
      </c>
      <c r="AI56" s="50"/>
      <c r="AJ56" s="50"/>
      <c r="AK56" s="50">
        <v>0</v>
      </c>
      <c r="AL56" s="50">
        <v>0</v>
      </c>
      <c r="AM56" s="50">
        <v>4100</v>
      </c>
      <c r="AN56" s="51">
        <v>0</v>
      </c>
      <c r="AO56" s="39">
        <v>0</v>
      </c>
      <c r="AP56" s="58"/>
      <c r="AQ56" s="194">
        <f t="shared" si="11"/>
        <v>0</v>
      </c>
      <c r="AR56" s="22">
        <f t="shared" si="22"/>
        <v>4100</v>
      </c>
      <c r="AT56" s="22">
        <f t="shared" si="0"/>
        <v>-3000</v>
      </c>
      <c r="AU56" s="22">
        <f t="shared" si="8"/>
        <v>0</v>
      </c>
    </row>
    <row r="57" spans="1:47" s="66" customFormat="1" ht="24">
      <c r="A57" s="65" t="s">
        <v>173</v>
      </c>
      <c r="B57" s="55" t="s">
        <v>174</v>
      </c>
      <c r="C57" s="56"/>
      <c r="D57" s="56"/>
      <c r="E57" s="47"/>
      <c r="F57" s="57"/>
      <c r="G57" s="37">
        <f>G58</f>
        <v>71648</v>
      </c>
      <c r="H57" s="37">
        <f t="shared" ref="H57:W59" si="35">H58</f>
        <v>71648</v>
      </c>
      <c r="I57" s="37">
        <f t="shared" si="35"/>
        <v>22650</v>
      </c>
      <c r="J57" s="37">
        <f t="shared" si="35"/>
        <v>22650</v>
      </c>
      <c r="K57" s="37">
        <f t="shared" si="35"/>
        <v>16865</v>
      </c>
      <c r="L57" s="37">
        <f t="shared" si="35"/>
        <v>16865</v>
      </c>
      <c r="M57" s="37">
        <f t="shared" si="35"/>
        <v>22650</v>
      </c>
      <c r="N57" s="37">
        <f t="shared" si="35"/>
        <v>22650</v>
      </c>
      <c r="O57" s="37">
        <f t="shared" si="35"/>
        <v>61850</v>
      </c>
      <c r="P57" s="37">
        <f t="shared" si="35"/>
        <v>61850</v>
      </c>
      <c r="Q57" s="37">
        <f t="shared" si="35"/>
        <v>9798</v>
      </c>
      <c r="R57" s="37">
        <f t="shared" si="35"/>
        <v>9798</v>
      </c>
      <c r="S57" s="39">
        <f t="shared" si="35"/>
        <v>0</v>
      </c>
      <c r="T57" s="39">
        <f t="shared" si="35"/>
        <v>0</v>
      </c>
      <c r="U57" s="37">
        <f t="shared" si="35"/>
        <v>9798</v>
      </c>
      <c r="V57" s="37">
        <f t="shared" si="35"/>
        <v>9798</v>
      </c>
      <c r="W57" s="39">
        <f t="shared" si="35"/>
        <v>0</v>
      </c>
      <c r="X57" s="39">
        <f t="shared" ref="X57:AM59" si="36">X58</f>
        <v>0</v>
      </c>
      <c r="Y57" s="37">
        <f t="shared" si="36"/>
        <v>0</v>
      </c>
      <c r="Z57" s="397">
        <f t="shared" si="36"/>
        <v>0</v>
      </c>
      <c r="AA57" s="37">
        <f t="shared" si="36"/>
        <v>64483</v>
      </c>
      <c r="AB57" s="37">
        <f t="shared" si="36"/>
        <v>39200</v>
      </c>
      <c r="AC57" s="37">
        <f t="shared" si="36"/>
        <v>17000</v>
      </c>
      <c r="AD57" s="37">
        <f t="shared" si="36"/>
        <v>8283</v>
      </c>
      <c r="AE57" s="37">
        <f t="shared" si="36"/>
        <v>7165</v>
      </c>
      <c r="AF57" s="37">
        <f t="shared" si="36"/>
        <v>15448</v>
      </c>
      <c r="AG57" s="37">
        <f t="shared" si="36"/>
        <v>15448</v>
      </c>
      <c r="AH57" s="37">
        <f t="shared" si="36"/>
        <v>15448</v>
      </c>
      <c r="AI57" s="37">
        <f t="shared" si="36"/>
        <v>0</v>
      </c>
      <c r="AJ57" s="37">
        <f t="shared" si="36"/>
        <v>0</v>
      </c>
      <c r="AK57" s="37">
        <f t="shared" si="36"/>
        <v>0</v>
      </c>
      <c r="AL57" s="37">
        <f t="shared" si="36"/>
        <v>0</v>
      </c>
      <c r="AM57" s="37">
        <f t="shared" si="36"/>
        <v>15448</v>
      </c>
      <c r="AN57" s="37">
        <f t="shared" ref="AI57:AP59" si="37">AN58</f>
        <v>0</v>
      </c>
      <c r="AO57" s="37">
        <f t="shared" si="37"/>
        <v>0</v>
      </c>
      <c r="AP57" s="37">
        <f t="shared" si="37"/>
        <v>0</v>
      </c>
      <c r="AQ57" s="22">
        <f t="shared" si="11"/>
        <v>0</v>
      </c>
      <c r="AR57" s="22">
        <f t="shared" si="22"/>
        <v>15448</v>
      </c>
      <c r="AT57" s="22">
        <f t="shared" si="0"/>
        <v>-5650</v>
      </c>
      <c r="AU57" s="22">
        <f t="shared" si="8"/>
        <v>0</v>
      </c>
    </row>
    <row r="58" spans="1:47" s="67" customFormat="1" ht="12">
      <c r="A58" s="40"/>
      <c r="B58" s="60" t="s">
        <v>178</v>
      </c>
      <c r="C58" s="61"/>
      <c r="D58" s="61"/>
      <c r="E58" s="70"/>
      <c r="F58" s="62"/>
      <c r="G58" s="39">
        <f>G59</f>
        <v>71648</v>
      </c>
      <c r="H58" s="39">
        <f t="shared" si="35"/>
        <v>71648</v>
      </c>
      <c r="I58" s="39">
        <f t="shared" si="35"/>
        <v>22650</v>
      </c>
      <c r="J58" s="39">
        <f t="shared" si="35"/>
        <v>22650</v>
      </c>
      <c r="K58" s="39">
        <f t="shared" si="35"/>
        <v>16865</v>
      </c>
      <c r="L58" s="39">
        <f t="shared" si="35"/>
        <v>16865</v>
      </c>
      <c r="M58" s="39">
        <f t="shared" si="35"/>
        <v>22650</v>
      </c>
      <c r="N58" s="39">
        <f t="shared" si="35"/>
        <v>22650</v>
      </c>
      <c r="O58" s="39">
        <f t="shared" si="35"/>
        <v>61850</v>
      </c>
      <c r="P58" s="39">
        <f t="shared" si="35"/>
        <v>61850</v>
      </c>
      <c r="Q58" s="39">
        <f t="shared" si="35"/>
        <v>9798</v>
      </c>
      <c r="R58" s="39">
        <f t="shared" si="35"/>
        <v>9798</v>
      </c>
      <c r="S58" s="39">
        <f t="shared" si="35"/>
        <v>0</v>
      </c>
      <c r="T58" s="39">
        <f t="shared" si="35"/>
        <v>0</v>
      </c>
      <c r="U58" s="39">
        <f t="shared" si="35"/>
        <v>9798</v>
      </c>
      <c r="V58" s="39">
        <f t="shared" si="35"/>
        <v>9798</v>
      </c>
      <c r="W58" s="39">
        <f t="shared" si="35"/>
        <v>0</v>
      </c>
      <c r="X58" s="39">
        <f t="shared" si="36"/>
        <v>0</v>
      </c>
      <c r="Y58" s="39">
        <f t="shared" si="36"/>
        <v>0</v>
      </c>
      <c r="Z58" s="398">
        <f t="shared" si="36"/>
        <v>0</v>
      </c>
      <c r="AA58" s="39">
        <f t="shared" si="36"/>
        <v>64483</v>
      </c>
      <c r="AB58" s="39">
        <f t="shared" si="36"/>
        <v>39200</v>
      </c>
      <c r="AC58" s="39">
        <f t="shared" si="36"/>
        <v>17000</v>
      </c>
      <c r="AD58" s="39">
        <f t="shared" si="36"/>
        <v>8283</v>
      </c>
      <c r="AE58" s="39">
        <f t="shared" si="36"/>
        <v>7165</v>
      </c>
      <c r="AF58" s="39">
        <f t="shared" si="36"/>
        <v>15448</v>
      </c>
      <c r="AG58" s="39">
        <f t="shared" si="36"/>
        <v>15448</v>
      </c>
      <c r="AH58" s="39">
        <f t="shared" si="36"/>
        <v>15448</v>
      </c>
      <c r="AI58" s="39">
        <f t="shared" si="37"/>
        <v>0</v>
      </c>
      <c r="AJ58" s="39">
        <f t="shared" si="37"/>
        <v>0</v>
      </c>
      <c r="AK58" s="39">
        <f t="shared" si="37"/>
        <v>0</v>
      </c>
      <c r="AL58" s="39">
        <f t="shared" si="37"/>
        <v>0</v>
      </c>
      <c r="AM58" s="39">
        <f t="shared" si="37"/>
        <v>15448</v>
      </c>
      <c r="AN58" s="39">
        <f t="shared" si="37"/>
        <v>0</v>
      </c>
      <c r="AO58" s="39">
        <f t="shared" si="37"/>
        <v>0</v>
      </c>
      <c r="AP58" s="39">
        <f t="shared" si="37"/>
        <v>0</v>
      </c>
      <c r="AQ58" s="22">
        <f t="shared" si="11"/>
        <v>0</v>
      </c>
      <c r="AR58" s="22">
        <f t="shared" si="22"/>
        <v>15448</v>
      </c>
      <c r="AT58" s="22">
        <f t="shared" si="0"/>
        <v>-5650</v>
      </c>
      <c r="AU58" s="22">
        <f t="shared" si="8"/>
        <v>0</v>
      </c>
    </row>
    <row r="59" spans="1:47" s="67" customFormat="1" ht="12">
      <c r="A59" s="40"/>
      <c r="B59" s="60" t="s">
        <v>175</v>
      </c>
      <c r="C59" s="61"/>
      <c r="D59" s="61"/>
      <c r="E59" s="70"/>
      <c r="F59" s="62"/>
      <c r="G59" s="39">
        <f>G60</f>
        <v>71648</v>
      </c>
      <c r="H59" s="39">
        <f t="shared" si="35"/>
        <v>71648</v>
      </c>
      <c r="I59" s="39">
        <f t="shared" si="35"/>
        <v>22650</v>
      </c>
      <c r="J59" s="39">
        <f t="shared" si="35"/>
        <v>22650</v>
      </c>
      <c r="K59" s="39">
        <f t="shared" si="35"/>
        <v>16865</v>
      </c>
      <c r="L59" s="39">
        <f t="shared" si="35"/>
        <v>16865</v>
      </c>
      <c r="M59" s="39">
        <f t="shared" si="35"/>
        <v>22650</v>
      </c>
      <c r="N59" s="39">
        <f t="shared" si="35"/>
        <v>22650</v>
      </c>
      <c r="O59" s="39">
        <f t="shared" si="35"/>
        <v>61850</v>
      </c>
      <c r="P59" s="39">
        <f t="shared" si="35"/>
        <v>61850</v>
      </c>
      <c r="Q59" s="39">
        <f t="shared" si="35"/>
        <v>9798</v>
      </c>
      <c r="R59" s="39">
        <f t="shared" si="35"/>
        <v>9798</v>
      </c>
      <c r="S59" s="39">
        <f t="shared" si="35"/>
        <v>0</v>
      </c>
      <c r="T59" s="39">
        <f t="shared" si="35"/>
        <v>0</v>
      </c>
      <c r="U59" s="39">
        <f t="shared" si="35"/>
        <v>9798</v>
      </c>
      <c r="V59" s="39">
        <f t="shared" si="35"/>
        <v>9798</v>
      </c>
      <c r="W59" s="39">
        <f t="shared" si="35"/>
        <v>0</v>
      </c>
      <c r="X59" s="39">
        <f t="shared" si="36"/>
        <v>0</v>
      </c>
      <c r="Y59" s="39">
        <f t="shared" si="36"/>
        <v>0</v>
      </c>
      <c r="Z59" s="398">
        <f t="shared" si="36"/>
        <v>0</v>
      </c>
      <c r="AA59" s="39">
        <f t="shared" si="36"/>
        <v>64483</v>
      </c>
      <c r="AB59" s="39">
        <f t="shared" si="36"/>
        <v>39200</v>
      </c>
      <c r="AC59" s="39">
        <f t="shared" si="36"/>
        <v>17000</v>
      </c>
      <c r="AD59" s="39">
        <f t="shared" si="36"/>
        <v>8283</v>
      </c>
      <c r="AE59" s="39">
        <f t="shared" si="36"/>
        <v>7165</v>
      </c>
      <c r="AF59" s="39">
        <f t="shared" si="36"/>
        <v>15448</v>
      </c>
      <c r="AG59" s="39">
        <f t="shared" si="36"/>
        <v>15448</v>
      </c>
      <c r="AH59" s="39">
        <f t="shared" si="36"/>
        <v>15448</v>
      </c>
      <c r="AI59" s="39">
        <f t="shared" si="37"/>
        <v>0</v>
      </c>
      <c r="AJ59" s="39">
        <f t="shared" si="37"/>
        <v>0</v>
      </c>
      <c r="AK59" s="39">
        <f t="shared" si="37"/>
        <v>0</v>
      </c>
      <c r="AL59" s="39">
        <f t="shared" si="37"/>
        <v>0</v>
      </c>
      <c r="AM59" s="39">
        <f t="shared" si="37"/>
        <v>15448</v>
      </c>
      <c r="AN59" s="39">
        <f t="shared" si="37"/>
        <v>0</v>
      </c>
      <c r="AO59" s="39">
        <f t="shared" si="37"/>
        <v>0</v>
      </c>
      <c r="AP59" s="39">
        <f t="shared" si="37"/>
        <v>0</v>
      </c>
      <c r="AQ59" s="22">
        <f t="shared" si="11"/>
        <v>0</v>
      </c>
      <c r="AR59" s="22">
        <f t="shared" si="22"/>
        <v>15448</v>
      </c>
      <c r="AT59" s="22">
        <f t="shared" si="0"/>
        <v>-5650</v>
      </c>
      <c r="AU59" s="22">
        <f t="shared" si="8"/>
        <v>0</v>
      </c>
    </row>
    <row r="60" spans="1:47" s="21" customFormat="1" ht="36">
      <c r="A60" s="25" t="s">
        <v>96</v>
      </c>
      <c r="B60" s="46" t="s">
        <v>508</v>
      </c>
      <c r="C60" s="47" t="s">
        <v>59</v>
      </c>
      <c r="D60" s="47"/>
      <c r="E60" s="47" t="s">
        <v>60</v>
      </c>
      <c r="F60" s="48" t="s">
        <v>176</v>
      </c>
      <c r="G60" s="49">
        <v>71648</v>
      </c>
      <c r="H60" s="49">
        <v>71648</v>
      </c>
      <c r="I60" s="49">
        <v>22650</v>
      </c>
      <c r="J60" s="49">
        <f>17000+5650</f>
        <v>22650</v>
      </c>
      <c r="K60" s="49">
        <v>16865</v>
      </c>
      <c r="L60" s="49">
        <v>16865</v>
      </c>
      <c r="M60" s="49">
        <v>22650</v>
      </c>
      <c r="N60" s="49">
        <v>22650</v>
      </c>
      <c r="O60" s="49">
        <f>56200+5650</f>
        <v>61850</v>
      </c>
      <c r="P60" s="49">
        <f>56200+5650</f>
        <v>61850</v>
      </c>
      <c r="Q60" s="49">
        <f>15448-5650</f>
        <v>9798</v>
      </c>
      <c r="R60" s="49">
        <f>15448-5650</f>
        <v>9798</v>
      </c>
      <c r="S60" s="53"/>
      <c r="T60" s="53"/>
      <c r="U60" s="49">
        <f>15448-5650</f>
        <v>9798</v>
      </c>
      <c r="V60" s="49">
        <f>15448-5650</f>
        <v>9798</v>
      </c>
      <c r="W60" s="53"/>
      <c r="X60" s="53"/>
      <c r="Y60" s="49"/>
      <c r="Z60" s="399">
        <v>0</v>
      </c>
      <c r="AA60" s="49">
        <v>64483</v>
      </c>
      <c r="AB60" s="49">
        <v>39200</v>
      </c>
      <c r="AC60" s="49">
        <v>17000</v>
      </c>
      <c r="AD60" s="50">
        <f>AA60-AB60-AC60</f>
        <v>8283</v>
      </c>
      <c r="AE60" s="50">
        <f>H60-Z60-AA60</f>
        <v>7165</v>
      </c>
      <c r="AF60" s="50">
        <f>AD60+AE60</f>
        <v>15448</v>
      </c>
      <c r="AG60" s="50">
        <f>AE60+AD60</f>
        <v>15448</v>
      </c>
      <c r="AH60" s="50">
        <f>AG60</f>
        <v>15448</v>
      </c>
      <c r="AI60" s="50"/>
      <c r="AJ60" s="50"/>
      <c r="AK60" s="50">
        <v>0</v>
      </c>
      <c r="AL60" s="50">
        <v>0</v>
      </c>
      <c r="AM60" s="50">
        <v>15448</v>
      </c>
      <c r="AN60" s="51">
        <v>0</v>
      </c>
      <c r="AO60" s="39">
        <v>0</v>
      </c>
      <c r="AP60" s="58"/>
      <c r="AQ60" s="194">
        <f t="shared" si="11"/>
        <v>0</v>
      </c>
      <c r="AR60" s="22">
        <f t="shared" si="22"/>
        <v>15448</v>
      </c>
      <c r="AT60" s="22">
        <f t="shared" si="0"/>
        <v>-5650</v>
      </c>
      <c r="AU60" s="22">
        <f t="shared" si="8"/>
        <v>0</v>
      </c>
    </row>
    <row r="61" spans="1:47" s="66" customFormat="1">
      <c r="A61" s="65" t="s">
        <v>177</v>
      </c>
      <c r="B61" s="55" t="s">
        <v>62</v>
      </c>
      <c r="C61" s="56"/>
      <c r="D61" s="56"/>
      <c r="E61" s="47"/>
      <c r="F61" s="39">
        <v>0</v>
      </c>
      <c r="G61" s="39">
        <f>G62</f>
        <v>115000</v>
      </c>
      <c r="H61" s="39">
        <f t="shared" ref="H61:W62" si="38">H62</f>
        <v>115000</v>
      </c>
      <c r="I61" s="39">
        <f t="shared" si="38"/>
        <v>25000</v>
      </c>
      <c r="J61" s="39">
        <f t="shared" si="38"/>
        <v>25000</v>
      </c>
      <c r="K61" s="39">
        <f t="shared" si="38"/>
        <v>21700</v>
      </c>
      <c r="L61" s="39">
        <f t="shared" si="38"/>
        <v>21700</v>
      </c>
      <c r="M61" s="39">
        <f t="shared" si="38"/>
        <v>25000</v>
      </c>
      <c r="N61" s="39">
        <f t="shared" si="38"/>
        <v>25000</v>
      </c>
      <c r="O61" s="39">
        <f t="shared" si="38"/>
        <v>99400</v>
      </c>
      <c r="P61" s="39">
        <f t="shared" si="38"/>
        <v>99400</v>
      </c>
      <c r="Q61" s="39">
        <f t="shared" si="38"/>
        <v>12600</v>
      </c>
      <c r="R61" s="39">
        <f t="shared" si="38"/>
        <v>12600</v>
      </c>
      <c r="S61" s="39">
        <f t="shared" si="38"/>
        <v>0</v>
      </c>
      <c r="T61" s="39">
        <f t="shared" si="38"/>
        <v>0</v>
      </c>
      <c r="U61" s="39">
        <f t="shared" si="38"/>
        <v>12600</v>
      </c>
      <c r="V61" s="39">
        <f t="shared" si="38"/>
        <v>12600</v>
      </c>
      <c r="W61" s="39">
        <f t="shared" si="38"/>
        <v>0</v>
      </c>
      <c r="X61" s="39">
        <f t="shared" ref="X61:AH62" si="39">X62</f>
        <v>0</v>
      </c>
      <c r="Y61" s="39">
        <f t="shared" si="39"/>
        <v>0</v>
      </c>
      <c r="Z61" s="398">
        <f t="shared" si="39"/>
        <v>0</v>
      </c>
      <c r="AA61" s="39">
        <f t="shared" si="39"/>
        <v>103500</v>
      </c>
      <c r="AB61" s="39">
        <f t="shared" si="39"/>
        <v>77400</v>
      </c>
      <c r="AC61" s="39">
        <f t="shared" si="39"/>
        <v>22000</v>
      </c>
      <c r="AD61" s="39">
        <f t="shared" si="39"/>
        <v>4100</v>
      </c>
      <c r="AE61" s="39">
        <f t="shared" si="39"/>
        <v>11500</v>
      </c>
      <c r="AF61" s="39">
        <f t="shared" si="39"/>
        <v>15600</v>
      </c>
      <c r="AG61" s="39">
        <f t="shared" si="39"/>
        <v>15600</v>
      </c>
      <c r="AH61" s="39">
        <f t="shared" si="39"/>
        <v>15600</v>
      </c>
      <c r="AI61" s="39"/>
      <c r="AJ61" s="39">
        <f t="shared" ref="AJ61:AO62" si="40">AJ62</f>
        <v>11500</v>
      </c>
      <c r="AK61" s="39">
        <f t="shared" si="40"/>
        <v>0</v>
      </c>
      <c r="AL61" s="39">
        <f t="shared" si="40"/>
        <v>0</v>
      </c>
      <c r="AM61" s="39">
        <f t="shared" si="40"/>
        <v>15600</v>
      </c>
      <c r="AN61" s="39">
        <f t="shared" si="40"/>
        <v>0</v>
      </c>
      <c r="AO61" s="39">
        <f t="shared" si="40"/>
        <v>0</v>
      </c>
      <c r="AP61" s="58"/>
      <c r="AQ61" s="22">
        <f t="shared" si="11"/>
        <v>0</v>
      </c>
      <c r="AR61" s="22">
        <f t="shared" si="22"/>
        <v>15600</v>
      </c>
      <c r="AT61" s="22">
        <f t="shared" si="0"/>
        <v>-3000</v>
      </c>
      <c r="AU61" s="22">
        <f t="shared" si="8"/>
        <v>0</v>
      </c>
    </row>
    <row r="62" spans="1:47" s="67" customFormat="1">
      <c r="A62" s="40"/>
      <c r="B62" s="60" t="s">
        <v>178</v>
      </c>
      <c r="C62" s="61"/>
      <c r="D62" s="61"/>
      <c r="E62" s="70"/>
      <c r="F62" s="62"/>
      <c r="G62" s="39">
        <f>G63</f>
        <v>115000</v>
      </c>
      <c r="H62" s="39">
        <f t="shared" si="38"/>
        <v>115000</v>
      </c>
      <c r="I62" s="39">
        <f t="shared" si="38"/>
        <v>25000</v>
      </c>
      <c r="J62" s="39">
        <f t="shared" si="38"/>
        <v>25000</v>
      </c>
      <c r="K62" s="39">
        <f t="shared" si="38"/>
        <v>21700</v>
      </c>
      <c r="L62" s="39">
        <f t="shared" si="38"/>
        <v>21700</v>
      </c>
      <c r="M62" s="39">
        <f t="shared" si="38"/>
        <v>25000</v>
      </c>
      <c r="N62" s="39">
        <f t="shared" si="38"/>
        <v>25000</v>
      </c>
      <c r="O62" s="39">
        <f t="shared" si="38"/>
        <v>99400</v>
      </c>
      <c r="P62" s="39">
        <f t="shared" si="38"/>
        <v>99400</v>
      </c>
      <c r="Q62" s="39">
        <f t="shared" si="38"/>
        <v>12600</v>
      </c>
      <c r="R62" s="39">
        <f t="shared" si="38"/>
        <v>12600</v>
      </c>
      <c r="S62" s="39">
        <f t="shared" si="38"/>
        <v>0</v>
      </c>
      <c r="T62" s="39">
        <f t="shared" si="38"/>
        <v>0</v>
      </c>
      <c r="U62" s="39">
        <f t="shared" si="38"/>
        <v>12600</v>
      </c>
      <c r="V62" s="39">
        <f t="shared" si="38"/>
        <v>12600</v>
      </c>
      <c r="W62" s="39">
        <f t="shared" si="38"/>
        <v>0</v>
      </c>
      <c r="X62" s="39">
        <f t="shared" si="39"/>
        <v>0</v>
      </c>
      <c r="Y62" s="39">
        <f t="shared" si="39"/>
        <v>0</v>
      </c>
      <c r="Z62" s="398">
        <f t="shared" si="39"/>
        <v>0</v>
      </c>
      <c r="AA62" s="39">
        <f t="shared" si="39"/>
        <v>103500</v>
      </c>
      <c r="AB62" s="39">
        <f t="shared" si="39"/>
        <v>77400</v>
      </c>
      <c r="AC62" s="39">
        <f t="shared" si="39"/>
        <v>22000</v>
      </c>
      <c r="AD62" s="39">
        <f t="shared" si="39"/>
        <v>4100</v>
      </c>
      <c r="AE62" s="39">
        <f t="shared" si="39"/>
        <v>11500</v>
      </c>
      <c r="AF62" s="39">
        <f t="shared" si="39"/>
        <v>15600</v>
      </c>
      <c r="AG62" s="39">
        <f t="shared" si="39"/>
        <v>15600</v>
      </c>
      <c r="AH62" s="39">
        <f t="shared" si="39"/>
        <v>15600</v>
      </c>
      <c r="AI62" s="39"/>
      <c r="AJ62" s="39">
        <f t="shared" si="40"/>
        <v>11500</v>
      </c>
      <c r="AK62" s="39">
        <f t="shared" si="40"/>
        <v>0</v>
      </c>
      <c r="AL62" s="39">
        <f t="shared" si="40"/>
        <v>0</v>
      </c>
      <c r="AM62" s="39">
        <f t="shared" si="40"/>
        <v>15600</v>
      </c>
      <c r="AN62" s="39">
        <f t="shared" si="40"/>
        <v>0</v>
      </c>
      <c r="AO62" s="39">
        <f t="shared" si="40"/>
        <v>0</v>
      </c>
      <c r="AP62" s="58"/>
      <c r="AQ62" s="22">
        <f t="shared" si="11"/>
        <v>0</v>
      </c>
      <c r="AR62" s="22">
        <f t="shared" si="22"/>
        <v>15600</v>
      </c>
      <c r="AT62" s="22">
        <f t="shared" si="0"/>
        <v>-3000</v>
      </c>
      <c r="AU62" s="22">
        <f t="shared" si="8"/>
        <v>0</v>
      </c>
    </row>
    <row r="63" spans="1:47" s="21" customFormat="1" ht="33.75">
      <c r="A63" s="25" t="s">
        <v>96</v>
      </c>
      <c r="B63" s="46" t="s">
        <v>179</v>
      </c>
      <c r="C63" s="47" t="s">
        <v>63</v>
      </c>
      <c r="D63" s="47"/>
      <c r="E63" s="47" t="s">
        <v>60</v>
      </c>
      <c r="F63" s="48" t="s">
        <v>64</v>
      </c>
      <c r="G63" s="49">
        <v>115000</v>
      </c>
      <c r="H63" s="49">
        <v>115000</v>
      </c>
      <c r="I63" s="49">
        <v>25000</v>
      </c>
      <c r="J63" s="49">
        <f>22000+3000</f>
        <v>25000</v>
      </c>
      <c r="K63" s="49">
        <v>21700</v>
      </c>
      <c r="L63" s="49">
        <v>21700</v>
      </c>
      <c r="M63" s="49">
        <v>25000</v>
      </c>
      <c r="N63" s="49">
        <v>25000</v>
      </c>
      <c r="O63" s="49">
        <v>99400</v>
      </c>
      <c r="P63" s="49">
        <v>99400</v>
      </c>
      <c r="Q63" s="49">
        <v>12600</v>
      </c>
      <c r="R63" s="49">
        <v>12600</v>
      </c>
      <c r="S63" s="53"/>
      <c r="T63" s="53"/>
      <c r="U63" s="49">
        <v>12600</v>
      </c>
      <c r="V63" s="49">
        <v>12600</v>
      </c>
      <c r="W63" s="53"/>
      <c r="X63" s="53"/>
      <c r="Y63" s="49"/>
      <c r="Z63" s="399">
        <v>0</v>
      </c>
      <c r="AA63" s="49">
        <v>103500</v>
      </c>
      <c r="AB63" s="49">
        <v>77400</v>
      </c>
      <c r="AC63" s="49">
        <v>22000</v>
      </c>
      <c r="AD63" s="50">
        <f>AA63-AB63-AC63</f>
        <v>4100</v>
      </c>
      <c r="AE63" s="50">
        <f>H63-Z63-AA63</f>
        <v>11500</v>
      </c>
      <c r="AF63" s="50">
        <f t="shared" ref="AF63" si="41">AD63+AE63</f>
        <v>15600</v>
      </c>
      <c r="AG63" s="50">
        <v>15600</v>
      </c>
      <c r="AH63" s="50">
        <v>15600</v>
      </c>
      <c r="AI63" s="50"/>
      <c r="AJ63" s="50">
        <v>11500</v>
      </c>
      <c r="AK63" s="50">
        <v>0</v>
      </c>
      <c r="AL63" s="50">
        <v>0</v>
      </c>
      <c r="AM63" s="50">
        <v>15600</v>
      </c>
      <c r="AN63" s="51">
        <v>0</v>
      </c>
      <c r="AO63" s="39">
        <v>0</v>
      </c>
      <c r="AP63" s="58"/>
      <c r="AQ63" s="194">
        <f t="shared" si="11"/>
        <v>0</v>
      </c>
      <c r="AR63" s="22">
        <f t="shared" si="22"/>
        <v>15600</v>
      </c>
      <c r="AT63" s="22">
        <f t="shared" si="0"/>
        <v>-3000</v>
      </c>
      <c r="AU63" s="22">
        <f t="shared" si="8"/>
        <v>0</v>
      </c>
    </row>
    <row r="64" spans="1:47" s="66" customFormat="1" ht="24">
      <c r="A64" s="65" t="s">
        <v>180</v>
      </c>
      <c r="B64" s="55" t="s">
        <v>181</v>
      </c>
      <c r="C64" s="56"/>
      <c r="D64" s="56"/>
      <c r="E64" s="47"/>
      <c r="F64" s="57"/>
      <c r="G64" s="37">
        <f t="shared" ref="G64:AN65" si="42">G65</f>
        <v>48998.472000000002</v>
      </c>
      <c r="H64" s="37">
        <f t="shared" si="42"/>
        <v>48998.472000000002</v>
      </c>
      <c r="I64" s="37">
        <f t="shared" si="42"/>
        <v>13300</v>
      </c>
      <c r="J64" s="37">
        <f t="shared" si="42"/>
        <v>13300</v>
      </c>
      <c r="K64" s="37">
        <f t="shared" si="42"/>
        <v>1715</v>
      </c>
      <c r="L64" s="37">
        <f t="shared" si="42"/>
        <v>1715</v>
      </c>
      <c r="M64" s="37">
        <f t="shared" si="42"/>
        <v>13300</v>
      </c>
      <c r="N64" s="37">
        <f t="shared" si="42"/>
        <v>13300</v>
      </c>
      <c r="O64" s="37">
        <f t="shared" si="42"/>
        <v>39400</v>
      </c>
      <c r="P64" s="37">
        <f t="shared" si="42"/>
        <v>39400</v>
      </c>
      <c r="Q64" s="37">
        <f t="shared" si="42"/>
        <v>9598</v>
      </c>
      <c r="R64" s="37">
        <f t="shared" si="42"/>
        <v>9598</v>
      </c>
      <c r="S64" s="39">
        <f t="shared" si="42"/>
        <v>0</v>
      </c>
      <c r="T64" s="39">
        <f t="shared" si="42"/>
        <v>0</v>
      </c>
      <c r="U64" s="37">
        <f t="shared" si="42"/>
        <v>9598</v>
      </c>
      <c r="V64" s="37">
        <f t="shared" si="42"/>
        <v>9598</v>
      </c>
      <c r="W64" s="39">
        <f t="shared" si="42"/>
        <v>0</v>
      </c>
      <c r="X64" s="39">
        <f t="shared" si="42"/>
        <v>0</v>
      </c>
      <c r="Y64" s="37">
        <f t="shared" si="42"/>
        <v>0</v>
      </c>
      <c r="Z64" s="397">
        <f t="shared" si="42"/>
        <v>0</v>
      </c>
      <c r="AA64" s="37">
        <f t="shared" si="42"/>
        <v>44099</v>
      </c>
      <c r="AB64" s="37">
        <f t="shared" si="42"/>
        <v>26100</v>
      </c>
      <c r="AC64" s="37">
        <f t="shared" si="42"/>
        <v>13300</v>
      </c>
      <c r="AD64" s="37">
        <f t="shared" si="42"/>
        <v>4699</v>
      </c>
      <c r="AE64" s="37">
        <f t="shared" si="42"/>
        <v>4899.4720000000016</v>
      </c>
      <c r="AF64" s="37">
        <f t="shared" si="42"/>
        <v>9598.4720000000016</v>
      </c>
      <c r="AG64" s="37">
        <f t="shared" si="42"/>
        <v>9598</v>
      </c>
      <c r="AH64" s="37">
        <f t="shared" si="42"/>
        <v>9598</v>
      </c>
      <c r="AI64" s="37"/>
      <c r="AJ64" s="37">
        <f t="shared" si="42"/>
        <v>4899</v>
      </c>
      <c r="AK64" s="37">
        <f t="shared" si="42"/>
        <v>0</v>
      </c>
      <c r="AL64" s="37">
        <f t="shared" si="42"/>
        <v>0</v>
      </c>
      <c r="AM64" s="37">
        <f t="shared" si="42"/>
        <v>9598</v>
      </c>
      <c r="AN64" s="37">
        <f t="shared" si="42"/>
        <v>0</v>
      </c>
      <c r="AO64" s="37">
        <f t="shared" ref="AO64:AP65" si="43">AO65</f>
        <v>0</v>
      </c>
      <c r="AP64" s="37">
        <f t="shared" si="43"/>
        <v>0</v>
      </c>
      <c r="AQ64" s="22">
        <f t="shared" si="11"/>
        <v>0</v>
      </c>
      <c r="AR64" s="22">
        <f t="shared" si="22"/>
        <v>9598</v>
      </c>
      <c r="AT64" s="22">
        <f t="shared" si="0"/>
        <v>0</v>
      </c>
      <c r="AU64" s="22">
        <f t="shared" si="8"/>
        <v>0</v>
      </c>
    </row>
    <row r="65" spans="1:48" s="67" customFormat="1" ht="12">
      <c r="A65" s="40"/>
      <c r="B65" s="60" t="s">
        <v>178</v>
      </c>
      <c r="C65" s="61"/>
      <c r="D65" s="61"/>
      <c r="E65" s="70"/>
      <c r="F65" s="62"/>
      <c r="G65" s="39">
        <f t="shared" si="42"/>
        <v>48998.472000000002</v>
      </c>
      <c r="H65" s="39">
        <f t="shared" si="42"/>
        <v>48998.472000000002</v>
      </c>
      <c r="I65" s="39">
        <f t="shared" si="42"/>
        <v>13300</v>
      </c>
      <c r="J65" s="39">
        <f t="shared" si="42"/>
        <v>13300</v>
      </c>
      <c r="K65" s="39">
        <f t="shared" si="42"/>
        <v>1715</v>
      </c>
      <c r="L65" s="39">
        <f t="shared" si="42"/>
        <v>1715</v>
      </c>
      <c r="M65" s="39">
        <f t="shared" si="42"/>
        <v>13300</v>
      </c>
      <c r="N65" s="39">
        <f t="shared" si="42"/>
        <v>13300</v>
      </c>
      <c r="O65" s="39">
        <f t="shared" si="42"/>
        <v>39400</v>
      </c>
      <c r="P65" s="39">
        <f t="shared" si="42"/>
        <v>39400</v>
      </c>
      <c r="Q65" s="39">
        <f t="shared" si="42"/>
        <v>9598</v>
      </c>
      <c r="R65" s="39">
        <f t="shared" si="42"/>
        <v>9598</v>
      </c>
      <c r="S65" s="39">
        <f t="shared" si="42"/>
        <v>0</v>
      </c>
      <c r="T65" s="39">
        <f t="shared" si="42"/>
        <v>0</v>
      </c>
      <c r="U65" s="39">
        <f t="shared" si="42"/>
        <v>9598</v>
      </c>
      <c r="V65" s="39">
        <f t="shared" si="42"/>
        <v>9598</v>
      </c>
      <c r="W65" s="39">
        <f t="shared" si="42"/>
        <v>0</v>
      </c>
      <c r="X65" s="39">
        <f t="shared" si="42"/>
        <v>0</v>
      </c>
      <c r="Y65" s="39">
        <f t="shared" si="42"/>
        <v>0</v>
      </c>
      <c r="Z65" s="398">
        <f t="shared" si="42"/>
        <v>0</v>
      </c>
      <c r="AA65" s="39">
        <f t="shared" si="42"/>
        <v>44099</v>
      </c>
      <c r="AB65" s="39">
        <f t="shared" si="42"/>
        <v>26100</v>
      </c>
      <c r="AC65" s="39">
        <f t="shared" si="42"/>
        <v>13300</v>
      </c>
      <c r="AD65" s="39">
        <f t="shared" si="42"/>
        <v>4699</v>
      </c>
      <c r="AE65" s="39">
        <f t="shared" si="42"/>
        <v>4899.4720000000016</v>
      </c>
      <c r="AF65" s="39">
        <f t="shared" si="42"/>
        <v>9598.4720000000016</v>
      </c>
      <c r="AG65" s="39">
        <f t="shared" si="42"/>
        <v>9598</v>
      </c>
      <c r="AH65" s="39">
        <f t="shared" si="42"/>
        <v>9598</v>
      </c>
      <c r="AI65" s="39"/>
      <c r="AJ65" s="39">
        <f t="shared" si="42"/>
        <v>4899</v>
      </c>
      <c r="AK65" s="39">
        <f t="shared" si="42"/>
        <v>0</v>
      </c>
      <c r="AL65" s="39">
        <f t="shared" si="42"/>
        <v>0</v>
      </c>
      <c r="AM65" s="39">
        <f t="shared" si="42"/>
        <v>9598</v>
      </c>
      <c r="AN65" s="39">
        <f t="shared" si="42"/>
        <v>0</v>
      </c>
      <c r="AO65" s="39">
        <f t="shared" si="43"/>
        <v>0</v>
      </c>
      <c r="AP65" s="39">
        <f t="shared" si="43"/>
        <v>0</v>
      </c>
      <c r="AQ65" s="22">
        <f t="shared" si="11"/>
        <v>0</v>
      </c>
      <c r="AR65" s="22">
        <f t="shared" si="22"/>
        <v>9598</v>
      </c>
      <c r="AT65" s="22">
        <f t="shared" si="0"/>
        <v>0</v>
      </c>
      <c r="AU65" s="22">
        <f t="shared" si="8"/>
        <v>0</v>
      </c>
    </row>
    <row r="66" spans="1:48" s="21" customFormat="1" ht="33.75">
      <c r="A66" s="25" t="s">
        <v>96</v>
      </c>
      <c r="B66" s="46" t="s">
        <v>182</v>
      </c>
      <c r="C66" s="47" t="s">
        <v>59</v>
      </c>
      <c r="D66" s="47"/>
      <c r="E66" s="47" t="s">
        <v>60</v>
      </c>
      <c r="F66" s="48" t="s">
        <v>183</v>
      </c>
      <c r="G66" s="49">
        <v>48998.472000000002</v>
      </c>
      <c r="H66" s="49">
        <v>48998.472000000002</v>
      </c>
      <c r="I66" s="49">
        <v>13300</v>
      </c>
      <c r="J66" s="49">
        <v>13300</v>
      </c>
      <c r="K66" s="49">
        <v>1715</v>
      </c>
      <c r="L66" s="49">
        <v>1715</v>
      </c>
      <c r="M66" s="49">
        <v>13300</v>
      </c>
      <c r="N66" s="49">
        <v>13300</v>
      </c>
      <c r="O66" s="49">
        <v>39400</v>
      </c>
      <c r="P66" s="49">
        <v>39400</v>
      </c>
      <c r="Q66" s="49">
        <v>9598</v>
      </c>
      <c r="R66" s="49">
        <v>9598</v>
      </c>
      <c r="S66" s="53"/>
      <c r="T66" s="53"/>
      <c r="U66" s="49">
        <v>9598</v>
      </c>
      <c r="V66" s="49">
        <v>9598</v>
      </c>
      <c r="W66" s="53"/>
      <c r="X66" s="53"/>
      <c r="Y66" s="49"/>
      <c r="Z66" s="399">
        <v>0</v>
      </c>
      <c r="AA66" s="59">
        <v>44099</v>
      </c>
      <c r="AB66" s="59">
        <v>26100</v>
      </c>
      <c r="AC66" s="59">
        <v>13300</v>
      </c>
      <c r="AD66" s="50">
        <f>AA66-AB66-AC66</f>
        <v>4699</v>
      </c>
      <c r="AE66" s="50">
        <f>H66-Z66-AA66</f>
        <v>4899.4720000000016</v>
      </c>
      <c r="AF66" s="50">
        <f t="shared" ref="AF66" si="44">AD66+AE66</f>
        <v>9598.4720000000016</v>
      </c>
      <c r="AG66" s="50">
        <v>9598</v>
      </c>
      <c r="AH66" s="50">
        <v>9598</v>
      </c>
      <c r="AI66" s="50"/>
      <c r="AJ66" s="50">
        <v>4899</v>
      </c>
      <c r="AK66" s="50">
        <v>0</v>
      </c>
      <c r="AL66" s="50">
        <v>0</v>
      </c>
      <c r="AM66" s="50">
        <v>9598</v>
      </c>
      <c r="AN66" s="51">
        <v>0</v>
      </c>
      <c r="AO66" s="39">
        <v>0</v>
      </c>
      <c r="AP66" s="58"/>
      <c r="AQ66" s="194">
        <f t="shared" si="11"/>
        <v>0</v>
      </c>
      <c r="AR66" s="22">
        <f t="shared" si="22"/>
        <v>9598</v>
      </c>
      <c r="AT66" s="22">
        <f t="shared" si="0"/>
        <v>0</v>
      </c>
      <c r="AU66" s="22">
        <f t="shared" si="8"/>
        <v>0</v>
      </c>
    </row>
    <row r="67" spans="1:48" s="66" customFormat="1" ht="12">
      <c r="A67" s="34" t="s">
        <v>184</v>
      </c>
      <c r="B67" s="68" t="s">
        <v>185</v>
      </c>
      <c r="C67" s="56"/>
      <c r="D67" s="56"/>
      <c r="E67" s="47"/>
      <c r="F67" s="57"/>
      <c r="G67" s="37">
        <f>G68</f>
        <v>45000</v>
      </c>
      <c r="H67" s="37">
        <f t="shared" ref="H67:W69" si="45">H68</f>
        <v>45000</v>
      </c>
      <c r="I67" s="37">
        <f t="shared" si="45"/>
        <v>9890</v>
      </c>
      <c r="J67" s="37">
        <f t="shared" si="45"/>
        <v>9890</v>
      </c>
      <c r="K67" s="37">
        <f t="shared" si="45"/>
        <v>7000</v>
      </c>
      <c r="L67" s="37">
        <f t="shared" si="45"/>
        <v>7000</v>
      </c>
      <c r="M67" s="37">
        <f t="shared" si="45"/>
        <v>9890</v>
      </c>
      <c r="N67" s="37">
        <f t="shared" si="45"/>
        <v>9890</v>
      </c>
      <c r="O67" s="37">
        <f t="shared" si="45"/>
        <v>37200</v>
      </c>
      <c r="P67" s="37">
        <f t="shared" si="45"/>
        <v>37200</v>
      </c>
      <c r="Q67" s="37">
        <f t="shared" si="45"/>
        <v>4910</v>
      </c>
      <c r="R67" s="37">
        <f t="shared" si="45"/>
        <v>4910</v>
      </c>
      <c r="S67" s="39">
        <f t="shared" si="45"/>
        <v>0</v>
      </c>
      <c r="T67" s="39">
        <f t="shared" si="45"/>
        <v>0</v>
      </c>
      <c r="U67" s="37">
        <f t="shared" si="45"/>
        <v>4910</v>
      </c>
      <c r="V67" s="37">
        <f t="shared" si="45"/>
        <v>4910</v>
      </c>
      <c r="W67" s="39">
        <f t="shared" si="45"/>
        <v>0</v>
      </c>
      <c r="X67" s="39">
        <f t="shared" ref="X67:AM69" si="46">X68</f>
        <v>0</v>
      </c>
      <c r="Y67" s="37">
        <f t="shared" si="46"/>
        <v>0</v>
      </c>
      <c r="Z67" s="397">
        <f t="shared" si="46"/>
        <v>0</v>
      </c>
      <c r="AA67" s="37">
        <f t="shared" si="46"/>
        <v>40500</v>
      </c>
      <c r="AB67" s="37">
        <f t="shared" si="46"/>
        <v>30200</v>
      </c>
      <c r="AC67" s="37">
        <f t="shared" si="46"/>
        <v>7000</v>
      </c>
      <c r="AD67" s="37">
        <f t="shared" si="46"/>
        <v>3300</v>
      </c>
      <c r="AE67" s="37">
        <f t="shared" si="46"/>
        <v>4500</v>
      </c>
      <c r="AF67" s="37">
        <f t="shared" si="46"/>
        <v>7800</v>
      </c>
      <c r="AG67" s="37">
        <f t="shared" si="46"/>
        <v>7800</v>
      </c>
      <c r="AH67" s="37">
        <f t="shared" si="46"/>
        <v>7800</v>
      </c>
      <c r="AI67" s="37">
        <f t="shared" si="46"/>
        <v>0</v>
      </c>
      <c r="AJ67" s="37">
        <f t="shared" si="46"/>
        <v>4500</v>
      </c>
      <c r="AK67" s="37">
        <f t="shared" si="46"/>
        <v>0</v>
      </c>
      <c r="AL67" s="37">
        <f t="shared" si="46"/>
        <v>0</v>
      </c>
      <c r="AM67" s="37">
        <f t="shared" si="46"/>
        <v>7800</v>
      </c>
      <c r="AN67" s="37">
        <f t="shared" ref="AN67:AS69" si="47">AN68</f>
        <v>0</v>
      </c>
      <c r="AO67" s="37">
        <f t="shared" si="47"/>
        <v>0</v>
      </c>
      <c r="AP67" s="37">
        <f t="shared" si="47"/>
        <v>0</v>
      </c>
      <c r="AQ67" s="37">
        <f t="shared" si="47"/>
        <v>0</v>
      </c>
      <c r="AR67" s="37">
        <f t="shared" si="47"/>
        <v>0</v>
      </c>
      <c r="AS67" s="37">
        <f t="shared" si="47"/>
        <v>0</v>
      </c>
      <c r="AT67" s="22">
        <f t="shared" si="0"/>
        <v>-2890</v>
      </c>
      <c r="AU67" s="22">
        <f t="shared" si="8"/>
        <v>0</v>
      </c>
    </row>
    <row r="68" spans="1:48" s="72" customFormat="1" ht="12">
      <c r="A68" s="69"/>
      <c r="B68" s="60" t="s">
        <v>178</v>
      </c>
      <c r="C68" s="70"/>
      <c r="D68" s="70"/>
      <c r="E68" s="70"/>
      <c r="F68" s="71"/>
      <c r="G68" s="53">
        <f>G69</f>
        <v>45000</v>
      </c>
      <c r="H68" s="53">
        <f t="shared" si="45"/>
        <v>45000</v>
      </c>
      <c r="I68" s="53">
        <f t="shared" si="45"/>
        <v>9890</v>
      </c>
      <c r="J68" s="53">
        <f t="shared" si="45"/>
        <v>9890</v>
      </c>
      <c r="K68" s="53">
        <f t="shared" si="45"/>
        <v>7000</v>
      </c>
      <c r="L68" s="53">
        <f t="shared" si="45"/>
        <v>7000</v>
      </c>
      <c r="M68" s="53">
        <f t="shared" si="45"/>
        <v>9890</v>
      </c>
      <c r="N68" s="53">
        <f t="shared" si="45"/>
        <v>9890</v>
      </c>
      <c r="O68" s="53">
        <f t="shared" si="45"/>
        <v>37200</v>
      </c>
      <c r="P68" s="53">
        <f t="shared" si="45"/>
        <v>37200</v>
      </c>
      <c r="Q68" s="53">
        <f t="shared" si="45"/>
        <v>4910</v>
      </c>
      <c r="R68" s="53">
        <f t="shared" si="45"/>
        <v>4910</v>
      </c>
      <c r="S68" s="53">
        <f t="shared" si="45"/>
        <v>0</v>
      </c>
      <c r="T68" s="53">
        <f t="shared" si="45"/>
        <v>0</v>
      </c>
      <c r="U68" s="53">
        <f t="shared" si="45"/>
        <v>4910</v>
      </c>
      <c r="V68" s="53">
        <f t="shared" si="45"/>
        <v>4910</v>
      </c>
      <c r="W68" s="53">
        <f t="shared" si="45"/>
        <v>0</v>
      </c>
      <c r="X68" s="53">
        <f t="shared" si="46"/>
        <v>0</v>
      </c>
      <c r="Y68" s="53">
        <f t="shared" si="46"/>
        <v>0</v>
      </c>
      <c r="Z68" s="400">
        <f t="shared" si="46"/>
        <v>0</v>
      </c>
      <c r="AA68" s="53">
        <f t="shared" si="46"/>
        <v>40500</v>
      </c>
      <c r="AB68" s="53">
        <f t="shared" si="46"/>
        <v>30200</v>
      </c>
      <c r="AC68" s="53">
        <f t="shared" si="46"/>
        <v>7000</v>
      </c>
      <c r="AD68" s="53">
        <f t="shared" si="46"/>
        <v>3300</v>
      </c>
      <c r="AE68" s="53">
        <f t="shared" si="46"/>
        <v>4500</v>
      </c>
      <c r="AF68" s="53">
        <f t="shared" si="46"/>
        <v>7800</v>
      </c>
      <c r="AG68" s="53">
        <f t="shared" si="46"/>
        <v>7800</v>
      </c>
      <c r="AH68" s="53">
        <f t="shared" si="46"/>
        <v>7800</v>
      </c>
      <c r="AI68" s="53">
        <f t="shared" si="46"/>
        <v>0</v>
      </c>
      <c r="AJ68" s="53">
        <f t="shared" si="46"/>
        <v>4500</v>
      </c>
      <c r="AK68" s="53">
        <f t="shared" si="46"/>
        <v>0</v>
      </c>
      <c r="AL68" s="53">
        <f t="shared" si="46"/>
        <v>0</v>
      </c>
      <c r="AM68" s="53">
        <f t="shared" si="46"/>
        <v>7800</v>
      </c>
      <c r="AN68" s="53">
        <f t="shared" si="47"/>
        <v>0</v>
      </c>
      <c r="AO68" s="53">
        <f t="shared" si="47"/>
        <v>0</v>
      </c>
      <c r="AP68" s="53">
        <f t="shared" si="47"/>
        <v>0</v>
      </c>
      <c r="AQ68" s="53">
        <f t="shared" si="47"/>
        <v>0</v>
      </c>
      <c r="AR68" s="53">
        <f t="shared" si="47"/>
        <v>0</v>
      </c>
      <c r="AS68" s="53">
        <f t="shared" si="47"/>
        <v>0</v>
      </c>
      <c r="AT68" s="22">
        <f t="shared" si="0"/>
        <v>-2890</v>
      </c>
      <c r="AU68" s="22">
        <f t="shared" si="8"/>
        <v>0</v>
      </c>
    </row>
    <row r="69" spans="1:48" s="66" customFormat="1" ht="12">
      <c r="A69" s="34"/>
      <c r="B69" s="60" t="s">
        <v>175</v>
      </c>
      <c r="C69" s="56"/>
      <c r="D69" s="56"/>
      <c r="E69" s="47"/>
      <c r="F69" s="57"/>
      <c r="G69" s="37">
        <f>G70</f>
        <v>45000</v>
      </c>
      <c r="H69" s="37">
        <f t="shared" si="45"/>
        <v>45000</v>
      </c>
      <c r="I69" s="37">
        <f t="shared" si="45"/>
        <v>9890</v>
      </c>
      <c r="J69" s="37">
        <f t="shared" si="45"/>
        <v>9890</v>
      </c>
      <c r="K69" s="37">
        <f t="shared" si="45"/>
        <v>7000</v>
      </c>
      <c r="L69" s="37">
        <f t="shared" si="45"/>
        <v>7000</v>
      </c>
      <c r="M69" s="37">
        <f t="shared" si="45"/>
        <v>9890</v>
      </c>
      <c r="N69" s="37">
        <f t="shared" si="45"/>
        <v>9890</v>
      </c>
      <c r="O69" s="37">
        <f t="shared" si="45"/>
        <v>37200</v>
      </c>
      <c r="P69" s="37">
        <f t="shared" si="45"/>
        <v>37200</v>
      </c>
      <c r="Q69" s="37">
        <f t="shared" si="45"/>
        <v>4910</v>
      </c>
      <c r="R69" s="37">
        <f t="shared" si="45"/>
        <v>4910</v>
      </c>
      <c r="S69" s="39">
        <f t="shared" si="45"/>
        <v>0</v>
      </c>
      <c r="T69" s="39">
        <f t="shared" si="45"/>
        <v>0</v>
      </c>
      <c r="U69" s="37">
        <f t="shared" si="45"/>
        <v>4910</v>
      </c>
      <c r="V69" s="37">
        <f t="shared" si="45"/>
        <v>4910</v>
      </c>
      <c r="W69" s="39">
        <f t="shared" si="45"/>
        <v>0</v>
      </c>
      <c r="X69" s="39">
        <f t="shared" si="46"/>
        <v>0</v>
      </c>
      <c r="Y69" s="37">
        <f t="shared" si="46"/>
        <v>0</v>
      </c>
      <c r="Z69" s="397">
        <f t="shared" si="46"/>
        <v>0</v>
      </c>
      <c r="AA69" s="37">
        <f t="shared" si="46"/>
        <v>40500</v>
      </c>
      <c r="AB69" s="37">
        <f t="shared" si="46"/>
        <v>30200</v>
      </c>
      <c r="AC69" s="37">
        <f t="shared" si="46"/>
        <v>7000</v>
      </c>
      <c r="AD69" s="37">
        <f t="shared" si="46"/>
        <v>3300</v>
      </c>
      <c r="AE69" s="37">
        <f t="shared" si="46"/>
        <v>4500</v>
      </c>
      <c r="AF69" s="37">
        <f t="shared" si="46"/>
        <v>7800</v>
      </c>
      <c r="AG69" s="37">
        <f t="shared" si="46"/>
        <v>7800</v>
      </c>
      <c r="AH69" s="37">
        <f t="shared" si="46"/>
        <v>7800</v>
      </c>
      <c r="AI69" s="37">
        <f t="shared" si="46"/>
        <v>0</v>
      </c>
      <c r="AJ69" s="37">
        <f t="shared" si="46"/>
        <v>4500</v>
      </c>
      <c r="AK69" s="37">
        <f t="shared" si="46"/>
        <v>0</v>
      </c>
      <c r="AL69" s="37">
        <f t="shared" si="46"/>
        <v>0</v>
      </c>
      <c r="AM69" s="37">
        <f t="shared" si="46"/>
        <v>7800</v>
      </c>
      <c r="AN69" s="37">
        <f t="shared" si="47"/>
        <v>0</v>
      </c>
      <c r="AO69" s="37">
        <f t="shared" si="47"/>
        <v>0</v>
      </c>
      <c r="AP69" s="37">
        <f t="shared" si="47"/>
        <v>0</v>
      </c>
      <c r="AQ69" s="37">
        <f t="shared" si="47"/>
        <v>0</v>
      </c>
      <c r="AR69" s="37">
        <f t="shared" si="47"/>
        <v>0</v>
      </c>
      <c r="AS69" s="37">
        <f t="shared" si="47"/>
        <v>0</v>
      </c>
      <c r="AT69" s="22">
        <f t="shared" si="0"/>
        <v>-2890</v>
      </c>
      <c r="AU69" s="22">
        <f t="shared" si="8"/>
        <v>0</v>
      </c>
    </row>
    <row r="70" spans="1:48" s="21" customFormat="1" ht="33.75">
      <c r="A70" s="25" t="s">
        <v>96</v>
      </c>
      <c r="B70" s="46" t="s">
        <v>186</v>
      </c>
      <c r="C70" s="47" t="s">
        <v>59</v>
      </c>
      <c r="D70" s="47"/>
      <c r="E70" s="47" t="s">
        <v>60</v>
      </c>
      <c r="F70" s="48" t="s">
        <v>187</v>
      </c>
      <c r="G70" s="49">
        <v>45000</v>
      </c>
      <c r="H70" s="49">
        <v>45000</v>
      </c>
      <c r="I70" s="49">
        <v>9890</v>
      </c>
      <c r="J70" s="49">
        <f>7000+2890</f>
        <v>9890</v>
      </c>
      <c r="K70" s="49">
        <v>7000</v>
      </c>
      <c r="L70" s="49">
        <v>7000</v>
      </c>
      <c r="M70" s="49">
        <v>9890</v>
      </c>
      <c r="N70" s="49">
        <v>9890</v>
      </c>
      <c r="O70" s="49">
        <v>37200</v>
      </c>
      <c r="P70" s="49">
        <v>37200</v>
      </c>
      <c r="Q70" s="49">
        <f>7800-2890</f>
        <v>4910</v>
      </c>
      <c r="R70" s="49">
        <f>7800-2890</f>
        <v>4910</v>
      </c>
      <c r="S70" s="53"/>
      <c r="T70" s="53"/>
      <c r="U70" s="49">
        <f>7800-2890</f>
        <v>4910</v>
      </c>
      <c r="V70" s="49">
        <f>7800-2890</f>
        <v>4910</v>
      </c>
      <c r="W70" s="53"/>
      <c r="X70" s="53"/>
      <c r="Y70" s="49"/>
      <c r="Z70" s="399">
        <v>0</v>
      </c>
      <c r="AA70" s="49">
        <v>40500</v>
      </c>
      <c r="AB70" s="49">
        <v>30200</v>
      </c>
      <c r="AC70" s="49">
        <v>7000</v>
      </c>
      <c r="AD70" s="50">
        <f>AA70-AB70-AC70</f>
        <v>3300</v>
      </c>
      <c r="AE70" s="50">
        <f>H70-Z70-AA70</f>
        <v>4500</v>
      </c>
      <c r="AF70" s="50">
        <f t="shared" ref="AF70" si="48">AD70+AE70</f>
        <v>7800</v>
      </c>
      <c r="AG70" s="50">
        <f>AF70</f>
        <v>7800</v>
      </c>
      <c r="AH70" s="50">
        <f>AG70</f>
        <v>7800</v>
      </c>
      <c r="AI70" s="50"/>
      <c r="AJ70" s="50">
        <v>4500</v>
      </c>
      <c r="AK70" s="50">
        <v>0</v>
      </c>
      <c r="AL70" s="50">
        <v>0</v>
      </c>
      <c r="AM70" s="50">
        <v>7800</v>
      </c>
      <c r="AN70" s="51">
        <v>0</v>
      </c>
      <c r="AO70" s="39">
        <v>0</v>
      </c>
      <c r="AP70" s="58"/>
      <c r="AQ70" s="194">
        <f t="shared" si="11"/>
        <v>0</v>
      </c>
      <c r="AR70" s="22">
        <f t="shared" si="7"/>
        <v>0</v>
      </c>
      <c r="AT70" s="22">
        <f t="shared" si="0"/>
        <v>-2890</v>
      </c>
      <c r="AU70" s="22">
        <f t="shared" si="8"/>
        <v>0</v>
      </c>
    </row>
    <row r="71" spans="1:48" s="66" customFormat="1" ht="24">
      <c r="A71" s="65" t="s">
        <v>188</v>
      </c>
      <c r="B71" s="55" t="s">
        <v>189</v>
      </c>
      <c r="C71" s="56"/>
      <c r="D71" s="56"/>
      <c r="E71" s="47"/>
      <c r="F71" s="57"/>
      <c r="G71" s="37">
        <f t="shared" ref="G71:AO71" si="49">G72+G76</f>
        <v>268554</v>
      </c>
      <c r="H71" s="37">
        <f t="shared" si="49"/>
        <v>240000</v>
      </c>
      <c r="I71" s="37">
        <f t="shared" si="49"/>
        <v>45500</v>
      </c>
      <c r="J71" s="37">
        <f t="shared" si="49"/>
        <v>45500</v>
      </c>
      <c r="K71" s="37">
        <f t="shared" si="49"/>
        <v>23677</v>
      </c>
      <c r="L71" s="37">
        <f t="shared" si="49"/>
        <v>23677</v>
      </c>
      <c r="M71" s="37">
        <f t="shared" si="49"/>
        <v>45500</v>
      </c>
      <c r="N71" s="37">
        <f t="shared" si="49"/>
        <v>45500</v>
      </c>
      <c r="O71" s="37">
        <f t="shared" si="49"/>
        <v>190434</v>
      </c>
      <c r="P71" s="37">
        <f t="shared" si="49"/>
        <v>190434</v>
      </c>
      <c r="Q71" s="37">
        <f t="shared" si="49"/>
        <v>40166</v>
      </c>
      <c r="R71" s="37">
        <f t="shared" si="49"/>
        <v>40166</v>
      </c>
      <c r="S71" s="39">
        <f t="shared" si="49"/>
        <v>0</v>
      </c>
      <c r="T71" s="39">
        <f t="shared" si="49"/>
        <v>0</v>
      </c>
      <c r="U71" s="37">
        <f t="shared" si="49"/>
        <v>40166</v>
      </c>
      <c r="V71" s="37">
        <f t="shared" si="49"/>
        <v>40166</v>
      </c>
      <c r="W71" s="39">
        <f t="shared" si="49"/>
        <v>0</v>
      </c>
      <c r="X71" s="39">
        <f t="shared" si="49"/>
        <v>0</v>
      </c>
      <c r="Y71" s="37">
        <f t="shared" si="49"/>
        <v>0</v>
      </c>
      <c r="Z71" s="397">
        <f t="shared" si="49"/>
        <v>0</v>
      </c>
      <c r="AA71" s="37">
        <f t="shared" si="49"/>
        <v>128049</v>
      </c>
      <c r="AB71" s="37">
        <f t="shared" si="49"/>
        <v>78534</v>
      </c>
      <c r="AC71" s="37">
        <f t="shared" si="49"/>
        <v>31300</v>
      </c>
      <c r="AD71" s="37">
        <f t="shared" si="49"/>
        <v>18215</v>
      </c>
      <c r="AE71" s="37">
        <f t="shared" si="49"/>
        <v>31951</v>
      </c>
      <c r="AF71" s="37">
        <f t="shared" si="49"/>
        <v>50166</v>
      </c>
      <c r="AG71" s="37">
        <f t="shared" si="49"/>
        <v>42166</v>
      </c>
      <c r="AH71" s="37">
        <f t="shared" si="49"/>
        <v>42166</v>
      </c>
      <c r="AI71" s="37">
        <f t="shared" si="49"/>
        <v>0</v>
      </c>
      <c r="AJ71" s="37">
        <f t="shared" si="49"/>
        <v>0</v>
      </c>
      <c r="AK71" s="37">
        <f t="shared" si="49"/>
        <v>0</v>
      </c>
      <c r="AL71" s="37">
        <f t="shared" si="49"/>
        <v>0</v>
      </c>
      <c r="AM71" s="37">
        <f t="shared" si="49"/>
        <v>42166</v>
      </c>
      <c r="AN71" s="37">
        <f t="shared" si="49"/>
        <v>0</v>
      </c>
      <c r="AO71" s="37">
        <f t="shared" si="49"/>
        <v>0</v>
      </c>
      <c r="AP71" s="58"/>
      <c r="AQ71" s="22">
        <f t="shared" si="11"/>
        <v>0</v>
      </c>
      <c r="AR71" s="22">
        <f t="shared" si="7"/>
        <v>0</v>
      </c>
      <c r="AT71" s="22">
        <f t="shared" si="0"/>
        <v>-2000</v>
      </c>
      <c r="AU71" s="22">
        <f t="shared" si="8"/>
        <v>0</v>
      </c>
    </row>
    <row r="72" spans="1:48" s="66" customFormat="1">
      <c r="A72" s="65"/>
      <c r="B72" s="55" t="s">
        <v>190</v>
      </c>
      <c r="C72" s="56"/>
      <c r="D72" s="56"/>
      <c r="E72" s="47"/>
      <c r="F72" s="57"/>
      <c r="G72" s="37">
        <f t="shared" ref="G72:AO72" si="50">G73</f>
        <v>188554</v>
      </c>
      <c r="H72" s="37">
        <f t="shared" si="50"/>
        <v>160000</v>
      </c>
      <c r="I72" s="37">
        <f t="shared" si="50"/>
        <v>21700</v>
      </c>
      <c r="J72" s="37">
        <f t="shared" si="50"/>
        <v>21700</v>
      </c>
      <c r="K72" s="37">
        <f t="shared" si="50"/>
        <v>9877</v>
      </c>
      <c r="L72" s="37">
        <f t="shared" si="50"/>
        <v>9877</v>
      </c>
      <c r="M72" s="37">
        <f t="shared" si="50"/>
        <v>21700</v>
      </c>
      <c r="N72" s="37">
        <f t="shared" si="50"/>
        <v>21700</v>
      </c>
      <c r="O72" s="37">
        <f t="shared" si="50"/>
        <v>120440</v>
      </c>
      <c r="P72" s="37">
        <f t="shared" si="50"/>
        <v>120440</v>
      </c>
      <c r="Q72" s="37">
        <f t="shared" si="50"/>
        <v>30160</v>
      </c>
      <c r="R72" s="37">
        <f t="shared" si="50"/>
        <v>30160</v>
      </c>
      <c r="S72" s="39">
        <f t="shared" si="50"/>
        <v>0</v>
      </c>
      <c r="T72" s="39">
        <f t="shared" si="50"/>
        <v>0</v>
      </c>
      <c r="U72" s="37">
        <f t="shared" si="50"/>
        <v>30160</v>
      </c>
      <c r="V72" s="37">
        <f t="shared" si="50"/>
        <v>30160</v>
      </c>
      <c r="W72" s="39">
        <f t="shared" si="50"/>
        <v>0</v>
      </c>
      <c r="X72" s="39">
        <f t="shared" si="50"/>
        <v>0</v>
      </c>
      <c r="Y72" s="37">
        <f t="shared" si="50"/>
        <v>0</v>
      </c>
      <c r="Z72" s="397">
        <f t="shared" si="50"/>
        <v>0</v>
      </c>
      <c r="AA72" s="37">
        <f t="shared" si="50"/>
        <v>56049</v>
      </c>
      <c r="AB72" s="37">
        <f t="shared" si="50"/>
        <v>32340</v>
      </c>
      <c r="AC72" s="37">
        <f t="shared" si="50"/>
        <v>17500</v>
      </c>
      <c r="AD72" s="37">
        <f t="shared" si="50"/>
        <v>6209</v>
      </c>
      <c r="AE72" s="37">
        <f t="shared" si="50"/>
        <v>23951</v>
      </c>
      <c r="AF72" s="37">
        <f t="shared" si="50"/>
        <v>30160</v>
      </c>
      <c r="AG72" s="37">
        <f t="shared" si="50"/>
        <v>30160</v>
      </c>
      <c r="AH72" s="37">
        <f t="shared" si="50"/>
        <v>30160</v>
      </c>
      <c r="AI72" s="37">
        <f t="shared" si="50"/>
        <v>0</v>
      </c>
      <c r="AJ72" s="37">
        <f t="shared" si="50"/>
        <v>0</v>
      </c>
      <c r="AK72" s="37">
        <f t="shared" si="50"/>
        <v>0</v>
      </c>
      <c r="AL72" s="37">
        <f t="shared" si="50"/>
        <v>0</v>
      </c>
      <c r="AM72" s="37">
        <f t="shared" si="50"/>
        <v>30160</v>
      </c>
      <c r="AN72" s="37">
        <f t="shared" si="50"/>
        <v>0</v>
      </c>
      <c r="AO72" s="37">
        <f t="shared" si="50"/>
        <v>0</v>
      </c>
      <c r="AP72" s="58"/>
      <c r="AQ72" s="22">
        <f t="shared" si="11"/>
        <v>0</v>
      </c>
      <c r="AR72" s="22">
        <f t="shared" si="7"/>
        <v>0</v>
      </c>
      <c r="AT72" s="22">
        <f t="shared" si="0"/>
        <v>0</v>
      </c>
      <c r="AU72" s="22">
        <f t="shared" si="8"/>
        <v>0</v>
      </c>
    </row>
    <row r="73" spans="1:48" s="67" customFormat="1">
      <c r="A73" s="198"/>
      <c r="B73" s="60" t="s">
        <v>178</v>
      </c>
      <c r="C73" s="61"/>
      <c r="D73" s="61"/>
      <c r="E73" s="70"/>
      <c r="F73" s="62"/>
      <c r="G73" s="39">
        <f>SUM(G74:G75)</f>
        <v>188554</v>
      </c>
      <c r="H73" s="39">
        <f t="shared" ref="H73:AH73" si="51">SUM(H74:H75)</f>
        <v>160000</v>
      </c>
      <c r="I73" s="39">
        <f t="shared" si="51"/>
        <v>21700</v>
      </c>
      <c r="J73" s="39">
        <f t="shared" si="51"/>
        <v>21700</v>
      </c>
      <c r="K73" s="39">
        <f t="shared" si="51"/>
        <v>9877</v>
      </c>
      <c r="L73" s="39">
        <f t="shared" si="51"/>
        <v>9877</v>
      </c>
      <c r="M73" s="39">
        <f t="shared" si="51"/>
        <v>21700</v>
      </c>
      <c r="N73" s="39">
        <f t="shared" si="51"/>
        <v>21700</v>
      </c>
      <c r="O73" s="39">
        <f t="shared" si="51"/>
        <v>120440</v>
      </c>
      <c r="P73" s="39">
        <f t="shared" si="51"/>
        <v>120440</v>
      </c>
      <c r="Q73" s="39">
        <f t="shared" si="51"/>
        <v>30160</v>
      </c>
      <c r="R73" s="39">
        <f t="shared" si="51"/>
        <v>30160</v>
      </c>
      <c r="S73" s="39">
        <f t="shared" si="51"/>
        <v>0</v>
      </c>
      <c r="T73" s="39">
        <f t="shared" si="51"/>
        <v>0</v>
      </c>
      <c r="U73" s="39">
        <f t="shared" si="51"/>
        <v>30160</v>
      </c>
      <c r="V73" s="39">
        <f t="shared" si="51"/>
        <v>30160</v>
      </c>
      <c r="W73" s="39">
        <f t="shared" si="51"/>
        <v>0</v>
      </c>
      <c r="X73" s="39">
        <f t="shared" si="51"/>
        <v>0</v>
      </c>
      <c r="Y73" s="39">
        <f t="shared" si="51"/>
        <v>0</v>
      </c>
      <c r="Z73" s="39">
        <f t="shared" si="51"/>
        <v>0</v>
      </c>
      <c r="AA73" s="39">
        <f t="shared" si="51"/>
        <v>56049</v>
      </c>
      <c r="AB73" s="39">
        <f t="shared" si="51"/>
        <v>32340</v>
      </c>
      <c r="AC73" s="39">
        <f t="shared" si="51"/>
        <v>17500</v>
      </c>
      <c r="AD73" s="39">
        <f t="shared" si="51"/>
        <v>6209</v>
      </c>
      <c r="AE73" s="39">
        <f t="shared" si="51"/>
        <v>23951</v>
      </c>
      <c r="AF73" s="39">
        <f t="shared" si="51"/>
        <v>30160</v>
      </c>
      <c r="AG73" s="39">
        <f t="shared" si="51"/>
        <v>30160</v>
      </c>
      <c r="AH73" s="39">
        <f t="shared" si="51"/>
        <v>30160</v>
      </c>
      <c r="AI73" s="39">
        <f t="shared" ref="AI73:AO73" si="52">SUM(AI74:AI74)</f>
        <v>0</v>
      </c>
      <c r="AJ73" s="39">
        <f t="shared" si="52"/>
        <v>0</v>
      </c>
      <c r="AK73" s="39">
        <f t="shared" si="52"/>
        <v>0</v>
      </c>
      <c r="AL73" s="39">
        <f t="shared" si="52"/>
        <v>0</v>
      </c>
      <c r="AM73" s="39">
        <f t="shared" si="52"/>
        <v>30160</v>
      </c>
      <c r="AN73" s="39">
        <f t="shared" si="52"/>
        <v>0</v>
      </c>
      <c r="AO73" s="39">
        <f t="shared" si="52"/>
        <v>0</v>
      </c>
      <c r="AP73" s="58"/>
      <c r="AQ73" s="22">
        <f t="shared" si="11"/>
        <v>0</v>
      </c>
      <c r="AR73" s="22">
        <f t="shared" si="7"/>
        <v>0</v>
      </c>
      <c r="AT73" s="22">
        <f t="shared" si="0"/>
        <v>0</v>
      </c>
      <c r="AU73" s="22">
        <f t="shared" si="8"/>
        <v>0</v>
      </c>
    </row>
    <row r="74" spans="1:48" s="21" customFormat="1" ht="33.75">
      <c r="A74" s="25" t="s">
        <v>96</v>
      </c>
      <c r="B74" s="46" t="s">
        <v>191</v>
      </c>
      <c r="C74" s="47" t="s">
        <v>192</v>
      </c>
      <c r="D74" s="47"/>
      <c r="E74" s="47" t="s">
        <v>60</v>
      </c>
      <c r="F74" s="48" t="s">
        <v>193</v>
      </c>
      <c r="G74" s="49">
        <v>80000</v>
      </c>
      <c r="H74" s="49">
        <v>80000</v>
      </c>
      <c r="I74" s="49">
        <v>17500</v>
      </c>
      <c r="J74" s="49">
        <v>17500</v>
      </c>
      <c r="K74" s="49">
        <v>7062</v>
      </c>
      <c r="L74" s="49">
        <v>7062</v>
      </c>
      <c r="M74" s="49">
        <v>17500</v>
      </c>
      <c r="N74" s="49">
        <v>17500</v>
      </c>
      <c r="O74" s="49">
        <v>49840</v>
      </c>
      <c r="P74" s="49">
        <v>49840</v>
      </c>
      <c r="Q74" s="49">
        <v>30160</v>
      </c>
      <c r="R74" s="49">
        <v>30160</v>
      </c>
      <c r="S74" s="53"/>
      <c r="T74" s="53"/>
      <c r="U74" s="49">
        <v>30160</v>
      </c>
      <c r="V74" s="49">
        <v>30160</v>
      </c>
      <c r="W74" s="53"/>
      <c r="X74" s="53"/>
      <c r="Y74" s="49"/>
      <c r="Z74" s="399">
        <v>0</v>
      </c>
      <c r="AA74" s="59">
        <v>56049</v>
      </c>
      <c r="AB74" s="59">
        <v>32340</v>
      </c>
      <c r="AC74" s="59">
        <v>17500</v>
      </c>
      <c r="AD74" s="50">
        <f>AA74-AB74-AC74</f>
        <v>6209</v>
      </c>
      <c r="AE74" s="50">
        <f>H74-Z74-AA74</f>
        <v>23951</v>
      </c>
      <c r="AF74" s="50">
        <f t="shared" ref="AF74" si="53">AD74+AE74</f>
        <v>30160</v>
      </c>
      <c r="AG74" s="50">
        <f>AF74</f>
        <v>30160</v>
      </c>
      <c r="AH74" s="50">
        <f>AG74</f>
        <v>30160</v>
      </c>
      <c r="AI74" s="50"/>
      <c r="AJ74" s="50"/>
      <c r="AK74" s="50">
        <v>0</v>
      </c>
      <c r="AL74" s="50">
        <v>0</v>
      </c>
      <c r="AM74" s="50">
        <v>30160</v>
      </c>
      <c r="AN74" s="51">
        <v>0</v>
      </c>
      <c r="AO74" s="39">
        <v>0</v>
      </c>
      <c r="AP74" s="58"/>
      <c r="AQ74" s="194">
        <f t="shared" si="11"/>
        <v>0</v>
      </c>
      <c r="AR74" s="22">
        <f t="shared" si="7"/>
        <v>0</v>
      </c>
      <c r="AT74" s="22">
        <f t="shared" si="0"/>
        <v>0</v>
      </c>
      <c r="AU74" s="22">
        <f t="shared" si="8"/>
        <v>0</v>
      </c>
    </row>
    <row r="75" spans="1:48" s="21" customFormat="1" ht="33.75">
      <c r="A75" s="25">
        <v>2</v>
      </c>
      <c r="B75" s="74" t="s">
        <v>699</v>
      </c>
      <c r="C75" s="75" t="s">
        <v>93</v>
      </c>
      <c r="D75" s="47"/>
      <c r="E75" s="47"/>
      <c r="F75" s="77" t="s">
        <v>700</v>
      </c>
      <c r="G75" s="78">
        <v>108554</v>
      </c>
      <c r="H75" s="78">
        <v>80000</v>
      </c>
      <c r="I75" s="49">
        <v>4200</v>
      </c>
      <c r="J75" s="49">
        <v>4200</v>
      </c>
      <c r="K75" s="49">
        <v>2815</v>
      </c>
      <c r="L75" s="49">
        <v>2815</v>
      </c>
      <c r="M75" s="49">
        <v>4200</v>
      </c>
      <c r="N75" s="49">
        <v>4200</v>
      </c>
      <c r="O75" s="49">
        <f>18000+52600</f>
        <v>70600</v>
      </c>
      <c r="P75" s="49">
        <f>18000+52600</f>
        <v>70600</v>
      </c>
      <c r="Q75" s="49"/>
      <c r="R75" s="49"/>
      <c r="S75" s="53"/>
      <c r="T75" s="53"/>
      <c r="U75" s="49"/>
      <c r="V75" s="49"/>
      <c r="W75" s="53"/>
      <c r="X75" s="53"/>
      <c r="Y75" s="49"/>
      <c r="Z75" s="399"/>
      <c r="AA75" s="59"/>
      <c r="AB75" s="59"/>
      <c r="AC75" s="59"/>
      <c r="AD75" s="50"/>
      <c r="AE75" s="50"/>
      <c r="AF75" s="50"/>
      <c r="AG75" s="50"/>
      <c r="AH75" s="50"/>
      <c r="AI75" s="50"/>
      <c r="AJ75" s="50"/>
      <c r="AK75" s="50"/>
      <c r="AL75" s="50"/>
      <c r="AM75" s="50"/>
      <c r="AN75" s="51"/>
      <c r="AO75" s="39"/>
      <c r="AP75" s="58"/>
      <c r="AQ75" s="194"/>
      <c r="AR75" s="22"/>
      <c r="AT75" s="22"/>
      <c r="AU75" s="22"/>
    </row>
    <row r="76" spans="1:48" s="66" customFormat="1">
      <c r="A76" s="65"/>
      <c r="B76" s="55" t="s">
        <v>194</v>
      </c>
      <c r="C76" s="56"/>
      <c r="D76" s="56"/>
      <c r="E76" s="47"/>
      <c r="F76" s="57"/>
      <c r="G76" s="37">
        <f>G77</f>
        <v>80000</v>
      </c>
      <c r="H76" s="37">
        <f t="shared" ref="H76:W77" si="54">H77</f>
        <v>80000</v>
      </c>
      <c r="I76" s="37">
        <f t="shared" si="54"/>
        <v>23800</v>
      </c>
      <c r="J76" s="37">
        <f t="shared" si="54"/>
        <v>23800</v>
      </c>
      <c r="K76" s="37">
        <f t="shared" si="54"/>
        <v>13800</v>
      </c>
      <c r="L76" s="37">
        <f t="shared" si="54"/>
        <v>13800</v>
      </c>
      <c r="M76" s="37">
        <f t="shared" si="54"/>
        <v>23800</v>
      </c>
      <c r="N76" s="37">
        <f t="shared" si="54"/>
        <v>23800</v>
      </c>
      <c r="O76" s="37">
        <f t="shared" si="54"/>
        <v>69994</v>
      </c>
      <c r="P76" s="37">
        <f t="shared" si="54"/>
        <v>69994</v>
      </c>
      <c r="Q76" s="37">
        <f t="shared" si="54"/>
        <v>10006</v>
      </c>
      <c r="R76" s="37">
        <f t="shared" si="54"/>
        <v>10006</v>
      </c>
      <c r="S76" s="39">
        <f t="shared" si="54"/>
        <v>0</v>
      </c>
      <c r="T76" s="39">
        <f t="shared" si="54"/>
        <v>0</v>
      </c>
      <c r="U76" s="37">
        <f t="shared" si="54"/>
        <v>10006</v>
      </c>
      <c r="V76" s="37">
        <f t="shared" si="54"/>
        <v>10006</v>
      </c>
      <c r="W76" s="39">
        <f t="shared" si="54"/>
        <v>0</v>
      </c>
      <c r="X76" s="39">
        <f t="shared" ref="X76:AM77" si="55">X77</f>
        <v>0</v>
      </c>
      <c r="Y76" s="37">
        <f t="shared" si="55"/>
        <v>0</v>
      </c>
      <c r="Z76" s="397">
        <f t="shared" si="55"/>
        <v>0</v>
      </c>
      <c r="AA76" s="37">
        <f t="shared" si="55"/>
        <v>72000</v>
      </c>
      <c r="AB76" s="37">
        <f t="shared" si="55"/>
        <v>46194</v>
      </c>
      <c r="AC76" s="37">
        <f t="shared" si="55"/>
        <v>13800</v>
      </c>
      <c r="AD76" s="37">
        <f t="shared" si="55"/>
        <v>12006</v>
      </c>
      <c r="AE76" s="37">
        <f t="shared" si="55"/>
        <v>8000</v>
      </c>
      <c r="AF76" s="37">
        <f t="shared" si="55"/>
        <v>20006</v>
      </c>
      <c r="AG76" s="37">
        <f t="shared" si="55"/>
        <v>12006</v>
      </c>
      <c r="AH76" s="37">
        <f t="shared" si="55"/>
        <v>12006</v>
      </c>
      <c r="AI76" s="37">
        <f t="shared" si="55"/>
        <v>0</v>
      </c>
      <c r="AJ76" s="37">
        <f t="shared" si="55"/>
        <v>0</v>
      </c>
      <c r="AK76" s="37">
        <f t="shared" si="55"/>
        <v>0</v>
      </c>
      <c r="AL76" s="37">
        <f t="shared" si="55"/>
        <v>0</v>
      </c>
      <c r="AM76" s="37">
        <f t="shared" si="55"/>
        <v>12006</v>
      </c>
      <c r="AN76" s="37">
        <f t="shared" ref="AI76:AO77" si="56">AN77</f>
        <v>0</v>
      </c>
      <c r="AO76" s="37">
        <f t="shared" si="56"/>
        <v>0</v>
      </c>
      <c r="AP76" s="58"/>
      <c r="AQ76" s="22">
        <f t="shared" si="11"/>
        <v>0</v>
      </c>
      <c r="AR76" s="22">
        <f t="shared" si="7"/>
        <v>0</v>
      </c>
      <c r="AT76" s="22">
        <f t="shared" si="0"/>
        <v>-2000</v>
      </c>
      <c r="AU76" s="22">
        <f t="shared" si="8"/>
        <v>0</v>
      </c>
    </row>
    <row r="77" spans="1:48" s="67" customFormat="1">
      <c r="A77" s="40" t="s">
        <v>16</v>
      </c>
      <c r="B77" s="60" t="s">
        <v>178</v>
      </c>
      <c r="C77" s="61"/>
      <c r="D77" s="61"/>
      <c r="E77" s="70"/>
      <c r="F77" s="62"/>
      <c r="G77" s="39">
        <f>G78</f>
        <v>80000</v>
      </c>
      <c r="H77" s="39">
        <f t="shared" si="54"/>
        <v>80000</v>
      </c>
      <c r="I77" s="39">
        <f t="shared" si="54"/>
        <v>23800</v>
      </c>
      <c r="J77" s="39">
        <f t="shared" si="54"/>
        <v>23800</v>
      </c>
      <c r="K77" s="39">
        <f t="shared" si="54"/>
        <v>13800</v>
      </c>
      <c r="L77" s="39">
        <f t="shared" si="54"/>
        <v>13800</v>
      </c>
      <c r="M77" s="39">
        <f t="shared" si="54"/>
        <v>23800</v>
      </c>
      <c r="N77" s="39">
        <f t="shared" si="54"/>
        <v>23800</v>
      </c>
      <c r="O77" s="39">
        <f t="shared" si="54"/>
        <v>69994</v>
      </c>
      <c r="P77" s="39">
        <f t="shared" si="54"/>
        <v>69994</v>
      </c>
      <c r="Q77" s="39">
        <f t="shared" si="54"/>
        <v>10006</v>
      </c>
      <c r="R77" s="39">
        <f t="shared" si="54"/>
        <v>10006</v>
      </c>
      <c r="S77" s="39">
        <f t="shared" si="54"/>
        <v>0</v>
      </c>
      <c r="T77" s="39">
        <f t="shared" si="54"/>
        <v>0</v>
      </c>
      <c r="U77" s="39">
        <f t="shared" si="54"/>
        <v>10006</v>
      </c>
      <c r="V77" s="39">
        <f t="shared" si="54"/>
        <v>10006</v>
      </c>
      <c r="W77" s="39">
        <f t="shared" si="54"/>
        <v>0</v>
      </c>
      <c r="X77" s="39">
        <f t="shared" si="55"/>
        <v>0</v>
      </c>
      <c r="Y77" s="39">
        <f t="shared" si="55"/>
        <v>0</v>
      </c>
      <c r="Z77" s="398">
        <f t="shared" si="55"/>
        <v>0</v>
      </c>
      <c r="AA77" s="39">
        <f t="shared" si="55"/>
        <v>72000</v>
      </c>
      <c r="AB77" s="39">
        <f t="shared" si="55"/>
        <v>46194</v>
      </c>
      <c r="AC77" s="39">
        <f t="shared" si="55"/>
        <v>13800</v>
      </c>
      <c r="AD77" s="39">
        <f t="shared" si="55"/>
        <v>12006</v>
      </c>
      <c r="AE77" s="39">
        <f t="shared" si="55"/>
        <v>8000</v>
      </c>
      <c r="AF77" s="39">
        <f t="shared" si="55"/>
        <v>20006</v>
      </c>
      <c r="AG77" s="39">
        <f t="shared" si="55"/>
        <v>12006</v>
      </c>
      <c r="AH77" s="39">
        <f t="shared" si="55"/>
        <v>12006</v>
      </c>
      <c r="AI77" s="39">
        <f t="shared" si="56"/>
        <v>0</v>
      </c>
      <c r="AJ77" s="39">
        <f t="shared" si="56"/>
        <v>0</v>
      </c>
      <c r="AK77" s="39">
        <f t="shared" si="56"/>
        <v>0</v>
      </c>
      <c r="AL77" s="39">
        <f t="shared" si="56"/>
        <v>0</v>
      </c>
      <c r="AM77" s="39">
        <f t="shared" si="56"/>
        <v>12006</v>
      </c>
      <c r="AN77" s="39">
        <f t="shared" si="56"/>
        <v>0</v>
      </c>
      <c r="AO77" s="39">
        <f t="shared" si="56"/>
        <v>0</v>
      </c>
      <c r="AP77" s="58"/>
      <c r="AQ77" s="22">
        <f t="shared" si="11"/>
        <v>0</v>
      </c>
      <c r="AR77" s="22">
        <f t="shared" si="7"/>
        <v>0</v>
      </c>
      <c r="AT77" s="22">
        <f t="shared" si="0"/>
        <v>-2000</v>
      </c>
      <c r="AU77" s="22">
        <f t="shared" si="8"/>
        <v>0</v>
      </c>
    </row>
    <row r="78" spans="1:48" s="21" customFormat="1" ht="33.75">
      <c r="A78" s="25" t="s">
        <v>96</v>
      </c>
      <c r="B78" s="46" t="s">
        <v>195</v>
      </c>
      <c r="C78" s="47" t="s">
        <v>119</v>
      </c>
      <c r="D78" s="47"/>
      <c r="E78" s="47" t="s">
        <v>60</v>
      </c>
      <c r="F78" s="48" t="s">
        <v>487</v>
      </c>
      <c r="G78" s="49">
        <v>80000</v>
      </c>
      <c r="H78" s="49">
        <v>80000</v>
      </c>
      <c r="I78" s="49">
        <v>23800</v>
      </c>
      <c r="J78" s="49">
        <v>23800</v>
      </c>
      <c r="K78" s="49">
        <v>13800</v>
      </c>
      <c r="L78" s="49">
        <v>13800</v>
      </c>
      <c r="M78" s="49">
        <v>23800</v>
      </c>
      <c r="N78" s="49">
        <v>23800</v>
      </c>
      <c r="O78" s="49">
        <f>59994+10000</f>
        <v>69994</v>
      </c>
      <c r="P78" s="49">
        <f>59994+10000</f>
        <v>69994</v>
      </c>
      <c r="Q78" s="49">
        <v>10006</v>
      </c>
      <c r="R78" s="49">
        <v>10006</v>
      </c>
      <c r="S78" s="53"/>
      <c r="T78" s="53"/>
      <c r="U78" s="49">
        <v>10006</v>
      </c>
      <c r="V78" s="49">
        <v>10006</v>
      </c>
      <c r="W78" s="53"/>
      <c r="X78" s="53"/>
      <c r="Y78" s="49"/>
      <c r="Z78" s="399">
        <v>0</v>
      </c>
      <c r="AA78" s="49">
        <v>72000</v>
      </c>
      <c r="AB78" s="49">
        <v>46194</v>
      </c>
      <c r="AC78" s="49">
        <v>13800</v>
      </c>
      <c r="AD78" s="50">
        <f>AA78-AB78-AC78</f>
        <v>12006</v>
      </c>
      <c r="AE78" s="50">
        <f>H78-Z78-AA78</f>
        <v>8000</v>
      </c>
      <c r="AF78" s="50">
        <f t="shared" ref="AF78" si="57">AD78+AE78</f>
        <v>20006</v>
      </c>
      <c r="AG78" s="50">
        <v>12006</v>
      </c>
      <c r="AH78" s="50">
        <f>AG78</f>
        <v>12006</v>
      </c>
      <c r="AI78" s="50"/>
      <c r="AJ78" s="50"/>
      <c r="AK78" s="50">
        <v>0</v>
      </c>
      <c r="AL78" s="50">
        <v>0</v>
      </c>
      <c r="AM78" s="50">
        <v>12006</v>
      </c>
      <c r="AN78" s="51">
        <v>0</v>
      </c>
      <c r="AO78" s="39">
        <v>0</v>
      </c>
      <c r="AP78" s="58"/>
      <c r="AQ78" s="194">
        <f t="shared" si="11"/>
        <v>0</v>
      </c>
      <c r="AR78" s="22">
        <f t="shared" si="7"/>
        <v>0</v>
      </c>
      <c r="AT78" s="22">
        <f t="shared" si="0"/>
        <v>-2000</v>
      </c>
      <c r="AU78" s="22">
        <f t="shared" si="8"/>
        <v>0</v>
      </c>
      <c r="AV78" s="21">
        <v>71.569000000000003</v>
      </c>
    </row>
    <row r="79" spans="1:48" s="66" customFormat="1" ht="25.5">
      <c r="A79" s="65" t="s">
        <v>196</v>
      </c>
      <c r="B79" s="79" t="s">
        <v>197</v>
      </c>
      <c r="C79" s="56"/>
      <c r="D79" s="56"/>
      <c r="E79" s="47"/>
      <c r="F79" s="57"/>
      <c r="G79" s="37">
        <f>G80</f>
        <v>887000</v>
      </c>
      <c r="H79" s="37">
        <f t="shared" ref="H79:AO79" si="58">H80</f>
        <v>753950</v>
      </c>
      <c r="I79" s="37">
        <f t="shared" si="58"/>
        <v>16932</v>
      </c>
      <c r="J79" s="37">
        <f t="shared" si="58"/>
        <v>16932</v>
      </c>
      <c r="K79" s="37">
        <f t="shared" si="58"/>
        <v>8582</v>
      </c>
      <c r="L79" s="37">
        <f t="shared" si="58"/>
        <v>8582</v>
      </c>
      <c r="M79" s="37">
        <f t="shared" si="58"/>
        <v>16932</v>
      </c>
      <c r="N79" s="37">
        <f t="shared" si="58"/>
        <v>16932</v>
      </c>
      <c r="O79" s="37">
        <f t="shared" si="58"/>
        <v>138998</v>
      </c>
      <c r="P79" s="37">
        <f t="shared" si="58"/>
        <v>117998</v>
      </c>
      <c r="Q79" s="37">
        <f t="shared" si="58"/>
        <v>405952</v>
      </c>
      <c r="R79" s="37">
        <f t="shared" si="58"/>
        <v>405952</v>
      </c>
      <c r="S79" s="39">
        <f t="shared" si="58"/>
        <v>0</v>
      </c>
      <c r="T79" s="39">
        <f t="shared" si="58"/>
        <v>0</v>
      </c>
      <c r="U79" s="37">
        <f t="shared" si="58"/>
        <v>405952</v>
      </c>
      <c r="V79" s="37">
        <f t="shared" si="58"/>
        <v>405952</v>
      </c>
      <c r="W79" s="39">
        <f t="shared" si="58"/>
        <v>0</v>
      </c>
      <c r="X79" s="39">
        <f t="shared" si="58"/>
        <v>0</v>
      </c>
      <c r="Y79" s="37">
        <f t="shared" si="58"/>
        <v>0</v>
      </c>
      <c r="Z79" s="397">
        <f t="shared" si="58"/>
        <v>15066</v>
      </c>
      <c r="AA79" s="37">
        <f t="shared" si="58"/>
        <v>123900</v>
      </c>
      <c r="AB79" s="37">
        <f t="shared" si="58"/>
        <v>86000</v>
      </c>
      <c r="AC79" s="37">
        <f t="shared" si="58"/>
        <v>16932</v>
      </c>
      <c r="AD79" s="37">
        <f t="shared" si="58"/>
        <v>20968</v>
      </c>
      <c r="AE79" s="37">
        <f t="shared" si="58"/>
        <v>554984</v>
      </c>
      <c r="AF79" s="37">
        <f t="shared" si="58"/>
        <v>405952</v>
      </c>
      <c r="AG79" s="37">
        <f t="shared" si="58"/>
        <v>405952</v>
      </c>
      <c r="AH79" s="37">
        <f t="shared" si="58"/>
        <v>405952</v>
      </c>
      <c r="AI79" s="37">
        <f t="shared" si="58"/>
        <v>0</v>
      </c>
      <c r="AJ79" s="37">
        <f t="shared" si="58"/>
        <v>0</v>
      </c>
      <c r="AK79" s="37">
        <f t="shared" si="58"/>
        <v>0</v>
      </c>
      <c r="AL79" s="37">
        <f t="shared" si="58"/>
        <v>0</v>
      </c>
      <c r="AM79" s="37">
        <f t="shared" si="58"/>
        <v>20968</v>
      </c>
      <c r="AN79" s="37">
        <f t="shared" si="58"/>
        <v>0</v>
      </c>
      <c r="AO79" s="37">
        <f t="shared" si="58"/>
        <v>0</v>
      </c>
      <c r="AP79" s="58"/>
      <c r="AQ79" s="194">
        <f t="shared" si="11"/>
        <v>384984</v>
      </c>
      <c r="AR79" s="22">
        <f t="shared" si="7"/>
        <v>0</v>
      </c>
      <c r="AT79" s="22">
        <f t="shared" ref="AT79:AT100" si="59">V79-AH79</f>
        <v>0</v>
      </c>
      <c r="AU79" s="22">
        <f t="shared" si="8"/>
        <v>0</v>
      </c>
    </row>
    <row r="80" spans="1:48" s="21" customFormat="1" ht="56.25">
      <c r="A80" s="25">
        <v>1</v>
      </c>
      <c r="B80" s="46" t="s">
        <v>198</v>
      </c>
      <c r="C80" s="47" t="s">
        <v>199</v>
      </c>
      <c r="D80" s="47"/>
      <c r="E80" s="47" t="s">
        <v>60</v>
      </c>
      <c r="F80" s="48" t="s">
        <v>200</v>
      </c>
      <c r="G80" s="49">
        <v>887000</v>
      </c>
      <c r="H80" s="49">
        <v>753950</v>
      </c>
      <c r="I80" s="49">
        <v>16932</v>
      </c>
      <c r="J80" s="49">
        <v>16932</v>
      </c>
      <c r="K80" s="49">
        <v>8582</v>
      </c>
      <c r="L80" s="49">
        <v>8582</v>
      </c>
      <c r="M80" s="49">
        <v>16932</v>
      </c>
      <c r="N80" s="49">
        <v>16932</v>
      </c>
      <c r="O80" s="49">
        <v>138998</v>
      </c>
      <c r="P80" s="49">
        <v>117998</v>
      </c>
      <c r="Q80" s="49">
        <v>405952</v>
      </c>
      <c r="R80" s="49">
        <v>405952</v>
      </c>
      <c r="S80" s="53"/>
      <c r="T80" s="53"/>
      <c r="U80" s="49">
        <v>405952</v>
      </c>
      <c r="V80" s="49">
        <v>405952</v>
      </c>
      <c r="W80" s="53"/>
      <c r="X80" s="53"/>
      <c r="Y80" s="49"/>
      <c r="Z80" s="399">
        <v>15066</v>
      </c>
      <c r="AA80" s="59">
        <v>123900</v>
      </c>
      <c r="AB80" s="59">
        <v>86000</v>
      </c>
      <c r="AC80" s="59">
        <v>16932</v>
      </c>
      <c r="AD80" s="50">
        <f t="shared" ref="AD80" si="60">AA80-AB80-AC80</f>
        <v>20968</v>
      </c>
      <c r="AE80" s="50">
        <f>H80-AA80-Z80-60000</f>
        <v>554984</v>
      </c>
      <c r="AF80" s="50">
        <f>AE80+AD80-170000</f>
        <v>405952</v>
      </c>
      <c r="AG80" s="50">
        <f>AF80</f>
        <v>405952</v>
      </c>
      <c r="AH80" s="50">
        <f>AG80</f>
        <v>405952</v>
      </c>
      <c r="AI80" s="50"/>
      <c r="AJ80" s="50"/>
      <c r="AK80" s="50">
        <v>0</v>
      </c>
      <c r="AL80" s="50">
        <v>0</v>
      </c>
      <c r="AM80" s="50">
        <v>20968</v>
      </c>
      <c r="AN80" s="51">
        <v>0</v>
      </c>
      <c r="AO80" s="39">
        <v>0</v>
      </c>
      <c r="AP80" s="197" t="s">
        <v>510</v>
      </c>
      <c r="AQ80" s="194">
        <f t="shared" si="11"/>
        <v>384984</v>
      </c>
      <c r="AR80" s="22">
        <f t="shared" si="7"/>
        <v>0</v>
      </c>
      <c r="AT80" s="22">
        <f t="shared" si="59"/>
        <v>0</v>
      </c>
      <c r="AU80" s="22">
        <f t="shared" si="8"/>
        <v>0</v>
      </c>
    </row>
    <row r="81" spans="1:47" s="66" customFormat="1">
      <c r="A81" s="65" t="s">
        <v>368</v>
      </c>
      <c r="B81" s="79" t="s">
        <v>707</v>
      </c>
      <c r="C81" s="56"/>
      <c r="D81" s="56"/>
      <c r="E81" s="47"/>
      <c r="F81" s="57"/>
      <c r="G81" s="37"/>
      <c r="H81" s="37"/>
      <c r="I81" s="37">
        <v>4933</v>
      </c>
      <c r="J81" s="37">
        <v>4933</v>
      </c>
      <c r="K81" s="37">
        <v>2989</v>
      </c>
      <c r="L81" s="37">
        <v>2989</v>
      </c>
      <c r="M81" s="37">
        <v>4933</v>
      </c>
      <c r="N81" s="37">
        <v>4933</v>
      </c>
      <c r="O81" s="37"/>
      <c r="P81" s="37"/>
      <c r="Q81" s="37">
        <v>8348</v>
      </c>
      <c r="R81" s="37">
        <v>8348</v>
      </c>
      <c r="S81" s="39"/>
      <c r="T81" s="39"/>
      <c r="U81" s="37">
        <v>7348</v>
      </c>
      <c r="V81" s="37">
        <v>7348</v>
      </c>
      <c r="W81" s="39"/>
      <c r="X81" s="39"/>
      <c r="Y81" s="37"/>
      <c r="Z81" s="397"/>
      <c r="AA81" s="37"/>
      <c r="AB81" s="37"/>
      <c r="AC81" s="37"/>
      <c r="AD81" s="37"/>
      <c r="AE81" s="37"/>
      <c r="AF81" s="37"/>
      <c r="AG81" s="37"/>
      <c r="AH81" s="37"/>
      <c r="AI81" s="37"/>
      <c r="AJ81" s="37" t="e">
        <f>#REF!</f>
        <v>#REF!</v>
      </c>
      <c r="AK81" s="37" t="e">
        <f>#REF!</f>
        <v>#REF!</v>
      </c>
      <c r="AL81" s="37" t="e">
        <f>#REF!</f>
        <v>#REF!</v>
      </c>
      <c r="AM81" s="37" t="e">
        <f>#REF!</f>
        <v>#REF!</v>
      </c>
      <c r="AN81" s="37" t="e">
        <f>#REF!</f>
        <v>#REF!</v>
      </c>
      <c r="AO81" s="37" t="e">
        <f>#REF!</f>
        <v>#REF!</v>
      </c>
      <c r="AP81" s="58"/>
      <c r="AQ81" s="194" t="e">
        <f t="shared" si="11"/>
        <v>#REF!</v>
      </c>
      <c r="AR81" s="22">
        <f t="shared" ref="AR81:AR100" si="61">AG81-AH81</f>
        <v>0</v>
      </c>
      <c r="AT81" s="22">
        <f t="shared" si="59"/>
        <v>7348</v>
      </c>
      <c r="AU81" s="22">
        <f t="shared" ref="AU81:AU110" si="62">R81-V81</f>
        <v>1000</v>
      </c>
    </row>
    <row r="82" spans="1:47" s="66" customFormat="1" ht="38.25">
      <c r="A82" s="65" t="s">
        <v>67</v>
      </c>
      <c r="B82" s="84" t="s">
        <v>202</v>
      </c>
      <c r="C82" s="56"/>
      <c r="D82" s="56"/>
      <c r="E82" s="47"/>
      <c r="F82" s="56"/>
      <c r="G82" s="37">
        <f t="shared" ref="G82:AO82" si="63">SUM(G83:G88)</f>
        <v>63829</v>
      </c>
      <c r="H82" s="37">
        <f t="shared" si="63"/>
        <v>56000</v>
      </c>
      <c r="I82" s="37">
        <f t="shared" si="63"/>
        <v>43703</v>
      </c>
      <c r="J82" s="37">
        <f t="shared" si="63"/>
        <v>43703</v>
      </c>
      <c r="K82" s="37">
        <f t="shared" si="63"/>
        <v>40650</v>
      </c>
      <c r="L82" s="37">
        <f t="shared" si="63"/>
        <v>40650</v>
      </c>
      <c r="M82" s="37">
        <f t="shared" si="63"/>
        <v>43702</v>
      </c>
      <c r="N82" s="37">
        <f t="shared" si="63"/>
        <v>43702</v>
      </c>
      <c r="O82" s="37">
        <f t="shared" si="63"/>
        <v>53839</v>
      </c>
      <c r="P82" s="37">
        <f t="shared" si="63"/>
        <v>53839</v>
      </c>
      <c r="Q82" s="37">
        <f t="shared" si="63"/>
        <v>1576</v>
      </c>
      <c r="R82" s="37">
        <f t="shared" si="63"/>
        <v>1576</v>
      </c>
      <c r="S82" s="39">
        <f t="shared" si="63"/>
        <v>0</v>
      </c>
      <c r="T82" s="39">
        <f t="shared" si="63"/>
        <v>0</v>
      </c>
      <c r="U82" s="37">
        <f t="shared" si="63"/>
        <v>1576</v>
      </c>
      <c r="V82" s="37">
        <f t="shared" si="63"/>
        <v>1576</v>
      </c>
      <c r="W82" s="39">
        <f t="shared" si="63"/>
        <v>0</v>
      </c>
      <c r="X82" s="39">
        <f t="shared" si="63"/>
        <v>0</v>
      </c>
      <c r="Y82" s="37">
        <f t="shared" si="63"/>
        <v>0</v>
      </c>
      <c r="Z82" s="397">
        <f t="shared" si="63"/>
        <v>0</v>
      </c>
      <c r="AA82" s="37">
        <f t="shared" si="63"/>
        <v>29000</v>
      </c>
      <c r="AB82" s="37">
        <f t="shared" si="63"/>
        <v>2891</v>
      </c>
      <c r="AC82" s="37">
        <f t="shared" si="63"/>
        <v>24533</v>
      </c>
      <c r="AD82" s="37">
        <f t="shared" si="63"/>
        <v>1576</v>
      </c>
      <c r="AE82" s="37">
        <f t="shared" si="63"/>
        <v>0</v>
      </c>
      <c r="AF82" s="37">
        <f t="shared" si="63"/>
        <v>1576</v>
      </c>
      <c r="AG82" s="37">
        <f t="shared" si="63"/>
        <v>1490</v>
      </c>
      <c r="AH82" s="37">
        <f t="shared" si="63"/>
        <v>1490</v>
      </c>
      <c r="AI82" s="37">
        <f t="shared" si="63"/>
        <v>0</v>
      </c>
      <c r="AJ82" s="37">
        <f t="shared" si="63"/>
        <v>0</v>
      </c>
      <c r="AK82" s="37">
        <f t="shared" si="63"/>
        <v>0</v>
      </c>
      <c r="AL82" s="37">
        <f t="shared" si="63"/>
        <v>0</v>
      </c>
      <c r="AM82" s="37">
        <f t="shared" si="63"/>
        <v>1576</v>
      </c>
      <c r="AN82" s="37">
        <f t="shared" si="63"/>
        <v>0</v>
      </c>
      <c r="AO82" s="37">
        <f t="shared" si="63"/>
        <v>0</v>
      </c>
      <c r="AP82" s="58"/>
      <c r="AQ82" s="22">
        <f t="shared" si="11"/>
        <v>-86</v>
      </c>
      <c r="AR82" s="22">
        <f t="shared" si="61"/>
        <v>0</v>
      </c>
      <c r="AT82" s="37">
        <f t="shared" ref="AT82" si="64">SUM(AT83:AT88)</f>
        <v>86</v>
      </c>
      <c r="AU82" s="22">
        <f t="shared" si="62"/>
        <v>0</v>
      </c>
    </row>
    <row r="83" spans="1:47" s="21" customFormat="1" ht="33.75">
      <c r="A83" s="25">
        <v>1</v>
      </c>
      <c r="B83" s="46" t="s">
        <v>209</v>
      </c>
      <c r="C83" s="47" t="s">
        <v>210</v>
      </c>
      <c r="D83" s="47"/>
      <c r="E83" s="47" t="s">
        <v>168</v>
      </c>
      <c r="F83" s="48" t="s">
        <v>211</v>
      </c>
      <c r="G83" s="49">
        <v>11140</v>
      </c>
      <c r="H83" s="49">
        <v>10000</v>
      </c>
      <c r="I83" s="49">
        <v>6860</v>
      </c>
      <c r="J83" s="49">
        <v>6860</v>
      </c>
      <c r="K83" s="49">
        <v>6859</v>
      </c>
      <c r="L83" s="49">
        <v>6859</v>
      </c>
      <c r="M83" s="49">
        <v>6859</v>
      </c>
      <c r="N83" s="49">
        <v>6859</v>
      </c>
      <c r="O83" s="49">
        <v>9751</v>
      </c>
      <c r="P83" s="49">
        <v>9751</v>
      </c>
      <c r="Q83" s="49">
        <v>249</v>
      </c>
      <c r="R83" s="49">
        <v>249</v>
      </c>
      <c r="S83" s="53"/>
      <c r="T83" s="53"/>
      <c r="U83" s="49">
        <v>249</v>
      </c>
      <c r="V83" s="49">
        <v>249</v>
      </c>
      <c r="W83" s="53"/>
      <c r="X83" s="53"/>
      <c r="Y83" s="49"/>
      <c r="Z83" s="399">
        <v>0</v>
      </c>
      <c r="AA83" s="59">
        <v>10000</v>
      </c>
      <c r="AB83" s="59">
        <v>2891</v>
      </c>
      <c r="AC83" s="59">
        <v>6860</v>
      </c>
      <c r="AD83" s="50">
        <f>AA83-AB83-AC83</f>
        <v>249</v>
      </c>
      <c r="AE83" s="50">
        <f>H83-Z83-AA83</f>
        <v>0</v>
      </c>
      <c r="AF83" s="50">
        <f t="shared" ref="AF83" si="65">AD83+AE83</f>
        <v>249</v>
      </c>
      <c r="AG83" s="50">
        <v>163</v>
      </c>
      <c r="AH83" s="50">
        <f t="shared" ref="AG83:AH90" si="66">AG83</f>
        <v>163</v>
      </c>
      <c r="AI83" s="50"/>
      <c r="AJ83" s="50"/>
      <c r="AK83" s="50"/>
      <c r="AL83" s="50">
        <v>0</v>
      </c>
      <c r="AM83" s="50">
        <v>249</v>
      </c>
      <c r="AN83" s="51">
        <v>0</v>
      </c>
      <c r="AO83" s="39">
        <v>0</v>
      </c>
      <c r="AP83" s="58"/>
      <c r="AQ83" s="194">
        <f t="shared" ref="AQ83:AQ94" si="67">AH83-AM83</f>
        <v>-86</v>
      </c>
      <c r="AR83" s="22">
        <f t="shared" si="61"/>
        <v>0</v>
      </c>
      <c r="AT83" s="22">
        <f t="shared" si="59"/>
        <v>86</v>
      </c>
      <c r="AU83" s="22">
        <f t="shared" si="62"/>
        <v>0</v>
      </c>
    </row>
    <row r="84" spans="1:47" s="21" customFormat="1" ht="33.75">
      <c r="A84" s="25">
        <v>2</v>
      </c>
      <c r="B84" s="80" t="s">
        <v>205</v>
      </c>
      <c r="C84" s="405" t="s">
        <v>206</v>
      </c>
      <c r="D84" s="405"/>
      <c r="E84" s="47"/>
      <c r="F84" s="54" t="s">
        <v>488</v>
      </c>
      <c r="G84" s="83">
        <v>12837</v>
      </c>
      <c r="H84" s="83">
        <v>10000</v>
      </c>
      <c r="I84" s="49">
        <v>2576</v>
      </c>
      <c r="J84" s="49">
        <v>2576</v>
      </c>
      <c r="K84" s="49">
        <v>2576</v>
      </c>
      <c r="L84" s="49">
        <v>2576</v>
      </c>
      <c r="M84" s="49">
        <v>2576</v>
      </c>
      <c r="N84" s="49">
        <v>2576</v>
      </c>
      <c r="O84" s="49">
        <v>9821</v>
      </c>
      <c r="P84" s="49">
        <v>9821</v>
      </c>
      <c r="Q84" s="49"/>
      <c r="R84" s="49"/>
      <c r="S84" s="53"/>
      <c r="T84" s="53"/>
      <c r="U84" s="49"/>
      <c r="V84" s="49"/>
      <c r="W84" s="53"/>
      <c r="X84" s="53"/>
      <c r="Y84" s="49"/>
      <c r="Z84" s="399"/>
      <c r="AA84" s="59"/>
      <c r="AB84" s="59"/>
      <c r="AC84" s="59"/>
      <c r="AD84" s="50"/>
      <c r="AE84" s="50"/>
      <c r="AF84" s="50"/>
      <c r="AG84" s="50"/>
      <c r="AH84" s="50"/>
      <c r="AI84" s="50"/>
      <c r="AJ84" s="50"/>
      <c r="AK84" s="50"/>
      <c r="AL84" s="50"/>
      <c r="AM84" s="50"/>
      <c r="AN84" s="51"/>
      <c r="AO84" s="39"/>
      <c r="AP84" s="58"/>
      <c r="AQ84" s="194"/>
      <c r="AR84" s="22"/>
      <c r="AT84" s="22"/>
      <c r="AU84" s="22"/>
    </row>
    <row r="85" spans="1:47" s="21" customFormat="1" ht="33.75">
      <c r="A85" s="25">
        <v>3</v>
      </c>
      <c r="B85" s="80" t="s">
        <v>693</v>
      </c>
      <c r="C85" s="405" t="s">
        <v>129</v>
      </c>
      <c r="D85" s="405"/>
      <c r="E85" s="47"/>
      <c r="F85" s="54" t="s">
        <v>694</v>
      </c>
      <c r="G85" s="83">
        <v>11352</v>
      </c>
      <c r="H85" s="83">
        <v>10000</v>
      </c>
      <c r="I85" s="49">
        <v>10000</v>
      </c>
      <c r="J85" s="49">
        <v>10000</v>
      </c>
      <c r="K85" s="49">
        <v>8890</v>
      </c>
      <c r="L85" s="49">
        <v>8890</v>
      </c>
      <c r="M85" s="49">
        <v>10000</v>
      </c>
      <c r="N85" s="49">
        <v>10000</v>
      </c>
      <c r="O85" s="49">
        <v>10000</v>
      </c>
      <c r="P85" s="49">
        <v>10000</v>
      </c>
      <c r="Q85" s="49"/>
      <c r="R85" s="49"/>
      <c r="S85" s="53"/>
      <c r="T85" s="53"/>
      <c r="U85" s="49"/>
      <c r="V85" s="49"/>
      <c r="W85" s="53"/>
      <c r="X85" s="53"/>
      <c r="Y85" s="49"/>
      <c r="Z85" s="399"/>
      <c r="AA85" s="59"/>
      <c r="AB85" s="59"/>
      <c r="AC85" s="59"/>
      <c r="AD85" s="50"/>
      <c r="AE85" s="50"/>
      <c r="AF85" s="50"/>
      <c r="AG85" s="50"/>
      <c r="AH85" s="50"/>
      <c r="AI85" s="50"/>
      <c r="AJ85" s="50"/>
      <c r="AK85" s="50"/>
      <c r="AL85" s="50"/>
      <c r="AM85" s="50"/>
      <c r="AN85" s="51"/>
      <c r="AO85" s="39"/>
      <c r="AP85" s="58"/>
      <c r="AQ85" s="194"/>
      <c r="AR85" s="22"/>
      <c r="AT85" s="22"/>
      <c r="AU85" s="22"/>
    </row>
    <row r="86" spans="1:47" s="21" customFormat="1" ht="33.75">
      <c r="A86" s="25">
        <v>4</v>
      </c>
      <c r="B86" s="46" t="s">
        <v>212</v>
      </c>
      <c r="C86" s="47" t="s">
        <v>213</v>
      </c>
      <c r="D86" s="47"/>
      <c r="E86" s="47" t="s">
        <v>168</v>
      </c>
      <c r="F86" s="48" t="s">
        <v>214</v>
      </c>
      <c r="G86" s="49">
        <v>9000</v>
      </c>
      <c r="H86" s="49">
        <v>9000</v>
      </c>
      <c r="I86" s="49">
        <v>8000</v>
      </c>
      <c r="J86" s="49">
        <v>8000</v>
      </c>
      <c r="K86" s="49">
        <v>6058</v>
      </c>
      <c r="L86" s="49">
        <v>6058</v>
      </c>
      <c r="M86" s="49">
        <v>8000</v>
      </c>
      <c r="N86" s="49">
        <v>8000</v>
      </c>
      <c r="O86" s="49">
        <v>8000</v>
      </c>
      <c r="P86" s="49">
        <v>8000</v>
      </c>
      <c r="Q86" s="49">
        <v>1000</v>
      </c>
      <c r="R86" s="49">
        <v>1000</v>
      </c>
      <c r="S86" s="53"/>
      <c r="T86" s="53"/>
      <c r="U86" s="49">
        <v>1000</v>
      </c>
      <c r="V86" s="49">
        <v>1000</v>
      </c>
      <c r="W86" s="53"/>
      <c r="X86" s="53"/>
      <c r="Y86" s="49"/>
      <c r="Z86" s="399">
        <v>0</v>
      </c>
      <c r="AA86" s="59">
        <v>9000</v>
      </c>
      <c r="AB86" s="59"/>
      <c r="AC86" s="59">
        <v>8000</v>
      </c>
      <c r="AD86" s="50">
        <f>AA86-AB86-AC86</f>
        <v>1000</v>
      </c>
      <c r="AE86" s="50">
        <f>H86-Z86-AA86</f>
        <v>0</v>
      </c>
      <c r="AF86" s="50">
        <f t="shared" ref="AF86" si="68">AD86+AE86</f>
        <v>1000</v>
      </c>
      <c r="AG86" s="50">
        <f t="shared" si="66"/>
        <v>1000</v>
      </c>
      <c r="AH86" s="50">
        <f t="shared" si="66"/>
        <v>1000</v>
      </c>
      <c r="AI86" s="50"/>
      <c r="AJ86" s="50"/>
      <c r="AK86" s="50"/>
      <c r="AL86" s="50">
        <v>0</v>
      </c>
      <c r="AM86" s="50">
        <v>1000</v>
      </c>
      <c r="AN86" s="51">
        <v>0</v>
      </c>
      <c r="AO86" s="39">
        <v>0</v>
      </c>
      <c r="AP86" s="58"/>
      <c r="AQ86" s="194">
        <f t="shared" si="67"/>
        <v>0</v>
      </c>
      <c r="AR86" s="22">
        <f t="shared" si="61"/>
        <v>0</v>
      </c>
      <c r="AT86" s="22">
        <f t="shared" si="59"/>
        <v>0</v>
      </c>
      <c r="AU86" s="22">
        <f t="shared" si="62"/>
        <v>0</v>
      </c>
    </row>
    <row r="87" spans="1:47" s="21" customFormat="1" ht="33.75">
      <c r="A87" s="25">
        <v>5</v>
      </c>
      <c r="B87" s="406" t="s">
        <v>215</v>
      </c>
      <c r="C87" s="407" t="s">
        <v>216</v>
      </c>
      <c r="D87" s="47"/>
      <c r="E87" s="47"/>
      <c r="F87" s="408" t="s">
        <v>490</v>
      </c>
      <c r="G87" s="409">
        <v>7500</v>
      </c>
      <c r="H87" s="409">
        <v>7000</v>
      </c>
      <c r="I87" s="49">
        <v>6594</v>
      </c>
      <c r="J87" s="49">
        <v>6594</v>
      </c>
      <c r="K87" s="49">
        <v>6594</v>
      </c>
      <c r="L87" s="49">
        <v>6594</v>
      </c>
      <c r="M87" s="49">
        <v>6594</v>
      </c>
      <c r="N87" s="49">
        <v>6594</v>
      </c>
      <c r="O87" s="49">
        <v>6594</v>
      </c>
      <c r="P87" s="49">
        <v>6594</v>
      </c>
      <c r="Q87" s="49"/>
      <c r="R87" s="49"/>
      <c r="S87" s="53"/>
      <c r="T87" s="53"/>
      <c r="U87" s="49"/>
      <c r="V87" s="49"/>
      <c r="W87" s="53"/>
      <c r="X87" s="53"/>
      <c r="Y87" s="49"/>
      <c r="Z87" s="399"/>
      <c r="AA87" s="59"/>
      <c r="AB87" s="59"/>
      <c r="AC87" s="59"/>
      <c r="AD87" s="50"/>
      <c r="AE87" s="50"/>
      <c r="AF87" s="50"/>
      <c r="AG87" s="50"/>
      <c r="AH87" s="50"/>
      <c r="AI87" s="50"/>
      <c r="AJ87" s="50"/>
      <c r="AK87" s="50"/>
      <c r="AL87" s="50"/>
      <c r="AM87" s="50"/>
      <c r="AN87" s="51"/>
      <c r="AO87" s="39"/>
      <c r="AP87" s="58"/>
      <c r="AQ87" s="194"/>
      <c r="AR87" s="22"/>
      <c r="AT87" s="22"/>
      <c r="AU87" s="22"/>
    </row>
    <row r="88" spans="1:47" s="21" customFormat="1" ht="67.5">
      <c r="A88" s="25">
        <v>6</v>
      </c>
      <c r="B88" s="46" t="s">
        <v>217</v>
      </c>
      <c r="C88" s="47" t="s">
        <v>129</v>
      </c>
      <c r="D88" s="47"/>
      <c r="E88" s="47" t="s">
        <v>168</v>
      </c>
      <c r="F88" s="48" t="s">
        <v>218</v>
      </c>
      <c r="G88" s="49">
        <v>12000</v>
      </c>
      <c r="H88" s="49">
        <v>10000</v>
      </c>
      <c r="I88" s="49">
        <v>9673</v>
      </c>
      <c r="J88" s="49">
        <v>9673</v>
      </c>
      <c r="K88" s="49">
        <v>9673</v>
      </c>
      <c r="L88" s="49">
        <v>9673</v>
      </c>
      <c r="M88" s="49">
        <v>9673</v>
      </c>
      <c r="N88" s="49">
        <v>9673</v>
      </c>
      <c r="O88" s="49">
        <v>9673</v>
      </c>
      <c r="P88" s="49">
        <v>9673</v>
      </c>
      <c r="Q88" s="49">
        <v>327</v>
      </c>
      <c r="R88" s="49">
        <v>327</v>
      </c>
      <c r="S88" s="53"/>
      <c r="T88" s="53"/>
      <c r="U88" s="49">
        <v>327</v>
      </c>
      <c r="V88" s="49">
        <v>327</v>
      </c>
      <c r="W88" s="53"/>
      <c r="X88" s="53"/>
      <c r="Y88" s="49"/>
      <c r="Z88" s="399">
        <v>0</v>
      </c>
      <c r="AA88" s="59">
        <v>10000</v>
      </c>
      <c r="AB88" s="59"/>
      <c r="AC88" s="59">
        <v>9673</v>
      </c>
      <c r="AD88" s="50">
        <f>AA88-AB88-AC88</f>
        <v>327</v>
      </c>
      <c r="AE88" s="50">
        <f>H88-Z88-AA88</f>
        <v>0</v>
      </c>
      <c r="AF88" s="50">
        <f t="shared" ref="AF88" si="69">AD88+AE88</f>
        <v>327</v>
      </c>
      <c r="AG88" s="50">
        <f t="shared" si="66"/>
        <v>327</v>
      </c>
      <c r="AH88" s="50">
        <f t="shared" si="66"/>
        <v>327</v>
      </c>
      <c r="AI88" s="50"/>
      <c r="AJ88" s="50"/>
      <c r="AK88" s="50"/>
      <c r="AL88" s="50">
        <v>0</v>
      </c>
      <c r="AM88" s="50">
        <v>327</v>
      </c>
      <c r="AN88" s="51">
        <v>0</v>
      </c>
      <c r="AO88" s="39">
        <v>0</v>
      </c>
      <c r="AP88" s="58"/>
      <c r="AQ88" s="194">
        <f t="shared" si="67"/>
        <v>0</v>
      </c>
      <c r="AR88" s="22">
        <f t="shared" si="61"/>
        <v>0</v>
      </c>
      <c r="AT88" s="22">
        <f t="shared" si="59"/>
        <v>0</v>
      </c>
      <c r="AU88" s="22">
        <f t="shared" si="62"/>
        <v>0</v>
      </c>
    </row>
    <row r="89" spans="1:47" s="66" customFormat="1">
      <c r="A89" s="65" t="s">
        <v>72</v>
      </c>
      <c r="B89" s="79" t="s">
        <v>706</v>
      </c>
      <c r="C89" s="56"/>
      <c r="D89" s="56"/>
      <c r="E89" s="47"/>
      <c r="F89" s="57"/>
      <c r="G89" s="37">
        <f>G90</f>
        <v>126000</v>
      </c>
      <c r="H89" s="37">
        <f t="shared" ref="H89:AO89" si="70">H90</f>
        <v>126000</v>
      </c>
      <c r="I89" s="37">
        <f t="shared" si="70"/>
        <v>0</v>
      </c>
      <c r="J89" s="37">
        <f t="shared" si="70"/>
        <v>0</v>
      </c>
      <c r="K89" s="37">
        <f t="shared" si="70"/>
        <v>0</v>
      </c>
      <c r="L89" s="37">
        <f t="shared" si="70"/>
        <v>0</v>
      </c>
      <c r="M89" s="37">
        <f t="shared" si="70"/>
        <v>0</v>
      </c>
      <c r="N89" s="37">
        <f t="shared" si="70"/>
        <v>0</v>
      </c>
      <c r="O89" s="37">
        <f t="shared" si="70"/>
        <v>10000</v>
      </c>
      <c r="P89" s="37">
        <f t="shared" si="70"/>
        <v>10000</v>
      </c>
      <c r="Q89" s="37">
        <f t="shared" si="70"/>
        <v>116000</v>
      </c>
      <c r="R89" s="37">
        <f t="shared" si="70"/>
        <v>116000</v>
      </c>
      <c r="S89" s="39">
        <f t="shared" si="70"/>
        <v>0</v>
      </c>
      <c r="T89" s="39">
        <f t="shared" si="70"/>
        <v>0</v>
      </c>
      <c r="U89" s="37">
        <f t="shared" si="70"/>
        <v>116000</v>
      </c>
      <c r="V89" s="37">
        <f t="shared" si="70"/>
        <v>116000</v>
      </c>
      <c r="W89" s="39">
        <f t="shared" si="70"/>
        <v>0</v>
      </c>
      <c r="X89" s="39">
        <f t="shared" si="70"/>
        <v>0</v>
      </c>
      <c r="Y89" s="37">
        <f t="shared" si="70"/>
        <v>0</v>
      </c>
      <c r="Z89" s="397">
        <f t="shared" si="70"/>
        <v>0</v>
      </c>
      <c r="AA89" s="37">
        <f t="shared" si="70"/>
        <v>40000</v>
      </c>
      <c r="AB89" s="37">
        <f t="shared" si="70"/>
        <v>0</v>
      </c>
      <c r="AC89" s="37">
        <f t="shared" si="70"/>
        <v>30000</v>
      </c>
      <c r="AD89" s="37">
        <f t="shared" si="70"/>
        <v>10000</v>
      </c>
      <c r="AE89" s="37">
        <f t="shared" si="70"/>
        <v>86000</v>
      </c>
      <c r="AF89" s="37">
        <f t="shared" si="70"/>
        <v>96000</v>
      </c>
      <c r="AG89" s="37">
        <f t="shared" si="70"/>
        <v>96000</v>
      </c>
      <c r="AH89" s="37">
        <f t="shared" si="70"/>
        <v>96000</v>
      </c>
      <c r="AI89" s="37">
        <f t="shared" si="70"/>
        <v>0</v>
      </c>
      <c r="AJ89" s="37">
        <f t="shared" si="70"/>
        <v>0</v>
      </c>
      <c r="AK89" s="37">
        <f t="shared" si="70"/>
        <v>0</v>
      </c>
      <c r="AL89" s="37">
        <f t="shared" si="70"/>
        <v>0</v>
      </c>
      <c r="AM89" s="37">
        <f t="shared" si="70"/>
        <v>0</v>
      </c>
      <c r="AN89" s="37">
        <f t="shared" si="70"/>
        <v>0</v>
      </c>
      <c r="AO89" s="37">
        <f t="shared" si="70"/>
        <v>0</v>
      </c>
      <c r="AP89" s="58"/>
      <c r="AQ89" s="22"/>
      <c r="AR89" s="22"/>
      <c r="AT89" s="22">
        <f t="shared" si="59"/>
        <v>20000</v>
      </c>
      <c r="AU89" s="22">
        <f t="shared" si="62"/>
        <v>0</v>
      </c>
    </row>
    <row r="90" spans="1:47" s="150" customFormat="1" ht="38.25">
      <c r="A90" s="147">
        <v>1</v>
      </c>
      <c r="B90" s="102" t="s">
        <v>366</v>
      </c>
      <c r="C90" s="82" t="s">
        <v>89</v>
      </c>
      <c r="D90" s="82"/>
      <c r="E90" s="82" t="s">
        <v>67</v>
      </c>
      <c r="F90" s="82"/>
      <c r="G90" s="157">
        <v>126000</v>
      </c>
      <c r="H90" s="157">
        <v>126000</v>
      </c>
      <c r="I90" s="157"/>
      <c r="J90" s="157"/>
      <c r="K90" s="157"/>
      <c r="L90" s="157"/>
      <c r="M90" s="157"/>
      <c r="N90" s="157"/>
      <c r="O90" s="157">
        <v>10000</v>
      </c>
      <c r="P90" s="157">
        <v>10000</v>
      </c>
      <c r="Q90" s="157">
        <v>116000</v>
      </c>
      <c r="R90" s="157">
        <v>116000</v>
      </c>
      <c r="S90" s="327"/>
      <c r="T90" s="327"/>
      <c r="U90" s="157">
        <v>116000</v>
      </c>
      <c r="V90" s="157">
        <v>116000</v>
      </c>
      <c r="W90" s="327"/>
      <c r="X90" s="327"/>
      <c r="Y90" s="157"/>
      <c r="Z90" s="401"/>
      <c r="AA90" s="140">
        <v>40000</v>
      </c>
      <c r="AB90" s="140"/>
      <c r="AC90" s="140">
        <v>30000</v>
      </c>
      <c r="AD90" s="50">
        <f>AA90-AB90-AC90</f>
        <v>10000</v>
      </c>
      <c r="AE90" s="50">
        <f>H90-AA90</f>
        <v>86000</v>
      </c>
      <c r="AF90" s="50">
        <v>96000</v>
      </c>
      <c r="AG90" s="50">
        <f t="shared" si="66"/>
        <v>96000</v>
      </c>
      <c r="AH90" s="50">
        <f t="shared" si="66"/>
        <v>96000</v>
      </c>
      <c r="AI90" s="140"/>
      <c r="AJ90" s="140"/>
      <c r="AK90" s="140">
        <v>0</v>
      </c>
      <c r="AL90" s="141"/>
      <c r="AM90" s="150">
        <v>0</v>
      </c>
      <c r="AT90" s="22">
        <f t="shared" si="59"/>
        <v>20000</v>
      </c>
      <c r="AU90" s="22">
        <f t="shared" si="62"/>
        <v>0</v>
      </c>
    </row>
    <row r="91" spans="1:47" s="66" customFormat="1" ht="25.5">
      <c r="A91" s="65" t="s">
        <v>201</v>
      </c>
      <c r="B91" s="79" t="s">
        <v>68</v>
      </c>
      <c r="C91" s="56"/>
      <c r="D91" s="56"/>
      <c r="E91" s="47"/>
      <c r="F91" s="57"/>
      <c r="G91" s="37">
        <f>G92</f>
        <v>21000</v>
      </c>
      <c r="H91" s="37">
        <f t="shared" ref="H91:AO91" si="71">H92</f>
        <v>20000</v>
      </c>
      <c r="I91" s="37">
        <f t="shared" si="71"/>
        <v>18000</v>
      </c>
      <c r="J91" s="37">
        <f t="shared" si="71"/>
        <v>18000</v>
      </c>
      <c r="K91" s="37">
        <f t="shared" si="71"/>
        <v>0</v>
      </c>
      <c r="L91" s="37">
        <f t="shared" si="71"/>
        <v>0</v>
      </c>
      <c r="M91" s="37">
        <f t="shared" si="71"/>
        <v>18000</v>
      </c>
      <c r="N91" s="37">
        <f t="shared" si="71"/>
        <v>18000</v>
      </c>
      <c r="O91" s="37">
        <f t="shared" si="71"/>
        <v>18000</v>
      </c>
      <c r="P91" s="37">
        <f t="shared" si="71"/>
        <v>18000</v>
      </c>
      <c r="Q91" s="37">
        <f t="shared" si="71"/>
        <v>2000</v>
      </c>
      <c r="R91" s="37">
        <f t="shared" si="71"/>
        <v>2000</v>
      </c>
      <c r="S91" s="39">
        <f t="shared" si="71"/>
        <v>0</v>
      </c>
      <c r="T91" s="39">
        <f t="shared" si="71"/>
        <v>0</v>
      </c>
      <c r="U91" s="37">
        <f t="shared" si="71"/>
        <v>2000</v>
      </c>
      <c r="V91" s="37">
        <f t="shared" si="71"/>
        <v>2000</v>
      </c>
      <c r="W91" s="39">
        <f t="shared" si="71"/>
        <v>0</v>
      </c>
      <c r="X91" s="39">
        <f t="shared" si="71"/>
        <v>0</v>
      </c>
      <c r="Y91" s="37">
        <f t="shared" si="71"/>
        <v>0</v>
      </c>
      <c r="Z91" s="397">
        <f t="shared" si="71"/>
        <v>0</v>
      </c>
      <c r="AA91" s="37">
        <f t="shared" si="71"/>
        <v>0</v>
      </c>
      <c r="AB91" s="37">
        <f t="shared" si="71"/>
        <v>0</v>
      </c>
      <c r="AC91" s="37">
        <f t="shared" si="71"/>
        <v>18000</v>
      </c>
      <c r="AD91" s="37">
        <f t="shared" si="71"/>
        <v>0</v>
      </c>
      <c r="AE91" s="37">
        <f t="shared" si="71"/>
        <v>2000</v>
      </c>
      <c r="AF91" s="37">
        <f t="shared" si="71"/>
        <v>2000</v>
      </c>
      <c r="AG91" s="37">
        <f t="shared" si="71"/>
        <v>2000</v>
      </c>
      <c r="AH91" s="37">
        <f t="shared" si="71"/>
        <v>2000</v>
      </c>
      <c r="AI91" s="37">
        <f t="shared" si="71"/>
        <v>0</v>
      </c>
      <c r="AJ91" s="37">
        <f t="shared" si="71"/>
        <v>0</v>
      </c>
      <c r="AK91" s="37">
        <f t="shared" si="71"/>
        <v>0</v>
      </c>
      <c r="AL91" s="37">
        <f t="shared" si="71"/>
        <v>0</v>
      </c>
      <c r="AM91" s="37">
        <f t="shared" si="71"/>
        <v>2000</v>
      </c>
      <c r="AN91" s="37">
        <f t="shared" si="71"/>
        <v>0</v>
      </c>
      <c r="AO91" s="37">
        <f t="shared" si="71"/>
        <v>0</v>
      </c>
      <c r="AP91" s="58"/>
      <c r="AQ91" s="22">
        <f t="shared" si="67"/>
        <v>0</v>
      </c>
      <c r="AR91" s="22">
        <f t="shared" si="61"/>
        <v>0</v>
      </c>
      <c r="AT91" s="22">
        <f t="shared" si="59"/>
        <v>0</v>
      </c>
      <c r="AU91" s="22">
        <f t="shared" si="62"/>
        <v>0</v>
      </c>
    </row>
    <row r="92" spans="1:47" s="21" customFormat="1" ht="72">
      <c r="A92" s="73" t="s">
        <v>96</v>
      </c>
      <c r="B92" s="74" t="s">
        <v>69</v>
      </c>
      <c r="C92" s="75" t="s">
        <v>158</v>
      </c>
      <c r="D92" s="75"/>
      <c r="E92" s="76" t="s">
        <v>71</v>
      </c>
      <c r="F92" s="77"/>
      <c r="G92" s="78">
        <v>21000</v>
      </c>
      <c r="H92" s="78">
        <v>20000</v>
      </c>
      <c r="I92" s="78">
        <v>18000</v>
      </c>
      <c r="J92" s="78">
        <v>18000</v>
      </c>
      <c r="K92" s="78"/>
      <c r="L92" s="78"/>
      <c r="M92" s="78">
        <v>18000</v>
      </c>
      <c r="N92" s="78">
        <v>18000</v>
      </c>
      <c r="O92" s="78">
        <v>18000</v>
      </c>
      <c r="P92" s="78">
        <v>18000</v>
      </c>
      <c r="Q92" s="78">
        <v>2000</v>
      </c>
      <c r="R92" s="78">
        <v>2000</v>
      </c>
      <c r="S92" s="328"/>
      <c r="T92" s="328"/>
      <c r="U92" s="78">
        <v>2000</v>
      </c>
      <c r="V92" s="78">
        <v>2000</v>
      </c>
      <c r="W92" s="328"/>
      <c r="X92" s="328"/>
      <c r="Y92" s="78"/>
      <c r="Z92" s="399"/>
      <c r="AA92" s="59"/>
      <c r="AB92" s="59"/>
      <c r="AC92" s="59">
        <v>18000</v>
      </c>
      <c r="AD92" s="50"/>
      <c r="AE92" s="50">
        <v>2000</v>
      </c>
      <c r="AF92" s="50">
        <v>2000</v>
      </c>
      <c r="AG92" s="50">
        <v>2000</v>
      </c>
      <c r="AH92" s="50">
        <f>AG92</f>
        <v>2000</v>
      </c>
      <c r="AI92" s="50"/>
      <c r="AJ92" s="50"/>
      <c r="AK92" s="50"/>
      <c r="AL92" s="50"/>
      <c r="AM92" s="50">
        <v>2000</v>
      </c>
      <c r="AN92" s="51"/>
      <c r="AO92" s="51"/>
      <c r="AP92" s="58"/>
      <c r="AQ92" s="22">
        <f t="shared" si="67"/>
        <v>0</v>
      </c>
      <c r="AR92" s="22">
        <f t="shared" si="61"/>
        <v>0</v>
      </c>
      <c r="AT92" s="22">
        <f t="shared" si="59"/>
        <v>0</v>
      </c>
      <c r="AU92" s="22">
        <f t="shared" si="62"/>
        <v>0</v>
      </c>
    </row>
    <row r="93" spans="1:47" s="66" customFormat="1">
      <c r="A93" s="65" t="s">
        <v>201</v>
      </c>
      <c r="B93" s="79" t="s">
        <v>704</v>
      </c>
      <c r="C93" s="56"/>
      <c r="D93" s="56"/>
      <c r="E93" s="47"/>
      <c r="F93" s="57"/>
      <c r="G93" s="37">
        <f>G94</f>
        <v>35882</v>
      </c>
      <c r="H93" s="37">
        <f t="shared" ref="H93:AO93" si="72">H94</f>
        <v>32032</v>
      </c>
      <c r="I93" s="37">
        <f t="shared" si="72"/>
        <v>32032</v>
      </c>
      <c r="J93" s="37">
        <f t="shared" si="72"/>
        <v>32032</v>
      </c>
      <c r="K93" s="37">
        <f t="shared" si="72"/>
        <v>0</v>
      </c>
      <c r="L93" s="37">
        <f t="shared" si="72"/>
        <v>0</v>
      </c>
      <c r="M93" s="37">
        <f t="shared" si="72"/>
        <v>32032</v>
      </c>
      <c r="N93" s="37">
        <f t="shared" si="72"/>
        <v>32032</v>
      </c>
      <c r="O93" s="37">
        <f t="shared" si="72"/>
        <v>18000</v>
      </c>
      <c r="P93" s="37">
        <f t="shared" si="72"/>
        <v>18000</v>
      </c>
      <c r="Q93" s="37">
        <f t="shared" si="72"/>
        <v>2000</v>
      </c>
      <c r="R93" s="37">
        <f t="shared" si="72"/>
        <v>2000</v>
      </c>
      <c r="S93" s="39">
        <f t="shared" si="72"/>
        <v>0</v>
      </c>
      <c r="T93" s="39">
        <f t="shared" si="72"/>
        <v>0</v>
      </c>
      <c r="U93" s="37">
        <f t="shared" si="72"/>
        <v>2000</v>
      </c>
      <c r="V93" s="37">
        <f t="shared" si="72"/>
        <v>2000</v>
      </c>
      <c r="W93" s="39">
        <f t="shared" si="72"/>
        <v>0</v>
      </c>
      <c r="X93" s="39">
        <f t="shared" si="72"/>
        <v>0</v>
      </c>
      <c r="Y93" s="37">
        <f t="shared" si="72"/>
        <v>0</v>
      </c>
      <c r="Z93" s="397">
        <f t="shared" si="72"/>
        <v>0</v>
      </c>
      <c r="AA93" s="37">
        <f t="shared" si="72"/>
        <v>0</v>
      </c>
      <c r="AB93" s="37">
        <f t="shared" si="72"/>
        <v>0</v>
      </c>
      <c r="AC93" s="37">
        <f t="shared" si="72"/>
        <v>18000</v>
      </c>
      <c r="AD93" s="37">
        <f t="shared" si="72"/>
        <v>0</v>
      </c>
      <c r="AE93" s="37">
        <f t="shared" si="72"/>
        <v>2000</v>
      </c>
      <c r="AF93" s="37">
        <f t="shared" si="72"/>
        <v>2000</v>
      </c>
      <c r="AG93" s="37">
        <f t="shared" si="72"/>
        <v>2000</v>
      </c>
      <c r="AH93" s="37">
        <f t="shared" si="72"/>
        <v>2000</v>
      </c>
      <c r="AI93" s="37">
        <f t="shared" si="72"/>
        <v>0</v>
      </c>
      <c r="AJ93" s="37">
        <f t="shared" si="72"/>
        <v>0</v>
      </c>
      <c r="AK93" s="37">
        <f t="shared" si="72"/>
        <v>0</v>
      </c>
      <c r="AL93" s="37">
        <f t="shared" si="72"/>
        <v>0</v>
      </c>
      <c r="AM93" s="37">
        <f t="shared" si="72"/>
        <v>2000</v>
      </c>
      <c r="AN93" s="37">
        <f t="shared" si="72"/>
        <v>0</v>
      </c>
      <c r="AO93" s="37">
        <f t="shared" si="72"/>
        <v>0</v>
      </c>
      <c r="AP93" s="58"/>
      <c r="AQ93" s="22">
        <f t="shared" si="67"/>
        <v>0</v>
      </c>
      <c r="AR93" s="22">
        <f t="shared" si="61"/>
        <v>0</v>
      </c>
      <c r="AT93" s="22">
        <f t="shared" si="59"/>
        <v>0</v>
      </c>
      <c r="AU93" s="22">
        <f t="shared" si="62"/>
        <v>0</v>
      </c>
    </row>
    <row r="94" spans="1:47" s="21" customFormat="1" ht="24">
      <c r="A94" s="73" t="s">
        <v>96</v>
      </c>
      <c r="B94" s="74" t="s">
        <v>703</v>
      </c>
      <c r="C94" s="75" t="s">
        <v>158</v>
      </c>
      <c r="D94" s="75"/>
      <c r="E94" s="76" t="s">
        <v>71</v>
      </c>
      <c r="F94" s="77"/>
      <c r="G94" s="78">
        <v>35882</v>
      </c>
      <c r="H94" s="78">
        <v>32032</v>
      </c>
      <c r="I94" s="78">
        <v>32032</v>
      </c>
      <c r="J94" s="78">
        <v>32032</v>
      </c>
      <c r="K94" s="78"/>
      <c r="L94" s="78"/>
      <c r="M94" s="78">
        <v>32032</v>
      </c>
      <c r="N94" s="78">
        <v>32032</v>
      </c>
      <c r="O94" s="78">
        <v>18000</v>
      </c>
      <c r="P94" s="78">
        <v>18000</v>
      </c>
      <c r="Q94" s="78">
        <v>2000</v>
      </c>
      <c r="R94" s="78">
        <v>2000</v>
      </c>
      <c r="S94" s="328"/>
      <c r="T94" s="328"/>
      <c r="U94" s="78">
        <v>2000</v>
      </c>
      <c r="V94" s="78">
        <v>2000</v>
      </c>
      <c r="W94" s="328"/>
      <c r="X94" s="328"/>
      <c r="Y94" s="78"/>
      <c r="Z94" s="402"/>
      <c r="AA94" s="206"/>
      <c r="AB94" s="206"/>
      <c r="AC94" s="206">
        <v>18000</v>
      </c>
      <c r="AD94" s="207"/>
      <c r="AE94" s="207">
        <v>2000</v>
      </c>
      <c r="AF94" s="207">
        <v>2000</v>
      </c>
      <c r="AG94" s="207">
        <v>2000</v>
      </c>
      <c r="AH94" s="207">
        <f>AG94</f>
        <v>2000</v>
      </c>
      <c r="AI94" s="207"/>
      <c r="AJ94" s="207"/>
      <c r="AK94" s="207"/>
      <c r="AL94" s="207"/>
      <c r="AM94" s="207">
        <v>2000</v>
      </c>
      <c r="AN94" s="208"/>
      <c r="AO94" s="208"/>
      <c r="AP94" s="86"/>
      <c r="AQ94" s="22">
        <f t="shared" si="67"/>
        <v>0</v>
      </c>
      <c r="AR94" s="22">
        <f t="shared" si="61"/>
        <v>0</v>
      </c>
      <c r="AT94" s="22">
        <f t="shared" si="59"/>
        <v>0</v>
      </c>
      <c r="AU94" s="22">
        <f t="shared" si="62"/>
        <v>0</v>
      </c>
    </row>
    <row r="95" spans="1:47" s="66" customFormat="1">
      <c r="A95" s="179" t="s">
        <v>547</v>
      </c>
      <c r="B95" s="79" t="s">
        <v>466</v>
      </c>
      <c r="C95" s="56"/>
      <c r="D95" s="56"/>
      <c r="E95" s="47"/>
      <c r="F95" s="57"/>
      <c r="G95" s="37">
        <f>SUM(G96:G97)</f>
        <v>1636150</v>
      </c>
      <c r="H95" s="37">
        <f t="shared" ref="H95:AI95" si="73">SUM(H96:H97)</f>
        <v>844000</v>
      </c>
      <c r="I95" s="37">
        <f t="shared" si="73"/>
        <v>0</v>
      </c>
      <c r="J95" s="37">
        <f t="shared" si="73"/>
        <v>0</v>
      </c>
      <c r="K95" s="37">
        <f t="shared" si="73"/>
        <v>0</v>
      </c>
      <c r="L95" s="37">
        <f t="shared" si="73"/>
        <v>0</v>
      </c>
      <c r="M95" s="37">
        <f t="shared" si="73"/>
        <v>0</v>
      </c>
      <c r="N95" s="37">
        <f t="shared" si="73"/>
        <v>0</v>
      </c>
      <c r="O95" s="37">
        <f t="shared" si="73"/>
        <v>759600</v>
      </c>
      <c r="P95" s="37">
        <f t="shared" si="73"/>
        <v>759600</v>
      </c>
      <c r="Q95" s="37">
        <f t="shared" si="73"/>
        <v>84400</v>
      </c>
      <c r="R95" s="37">
        <f t="shared" si="73"/>
        <v>84400</v>
      </c>
      <c r="S95" s="39">
        <f t="shared" si="73"/>
        <v>0</v>
      </c>
      <c r="T95" s="39">
        <f t="shared" si="73"/>
        <v>0</v>
      </c>
      <c r="U95" s="37">
        <f t="shared" si="73"/>
        <v>84400</v>
      </c>
      <c r="V95" s="37">
        <f t="shared" si="73"/>
        <v>84400</v>
      </c>
      <c r="W95" s="39">
        <f t="shared" si="73"/>
        <v>0</v>
      </c>
      <c r="X95" s="39">
        <f t="shared" si="73"/>
        <v>0</v>
      </c>
      <c r="Y95" s="37">
        <f t="shared" si="73"/>
        <v>0</v>
      </c>
      <c r="Z95" s="397">
        <f t="shared" si="73"/>
        <v>0</v>
      </c>
      <c r="AA95" s="37">
        <f t="shared" si="73"/>
        <v>844000</v>
      </c>
      <c r="AB95" s="37">
        <f t="shared" si="73"/>
        <v>759600</v>
      </c>
      <c r="AC95" s="37">
        <f t="shared" si="73"/>
        <v>0</v>
      </c>
      <c r="AD95" s="37">
        <f t="shared" si="73"/>
        <v>84400</v>
      </c>
      <c r="AE95" s="37">
        <f t="shared" si="73"/>
        <v>0</v>
      </c>
      <c r="AF95" s="37">
        <f t="shared" si="73"/>
        <v>876550</v>
      </c>
      <c r="AG95" s="37">
        <f t="shared" si="73"/>
        <v>84400</v>
      </c>
      <c r="AH95" s="37">
        <f t="shared" si="73"/>
        <v>70000</v>
      </c>
      <c r="AI95" s="37">
        <f t="shared" si="73"/>
        <v>0</v>
      </c>
      <c r="AJ95" s="37">
        <f t="shared" ref="AJ95:AO95" si="74">SUM(AJ96:AJ97)</f>
        <v>0</v>
      </c>
      <c r="AK95" s="37">
        <f t="shared" si="74"/>
        <v>0</v>
      </c>
      <c r="AL95" s="37">
        <f t="shared" si="74"/>
        <v>0</v>
      </c>
      <c r="AM95" s="37">
        <f t="shared" si="74"/>
        <v>876550</v>
      </c>
      <c r="AN95" s="37">
        <f t="shared" si="74"/>
        <v>0</v>
      </c>
      <c r="AO95" s="37">
        <f t="shared" si="74"/>
        <v>0</v>
      </c>
      <c r="AP95" s="58"/>
      <c r="AQ95" s="22">
        <f t="shared" ref="AQ95:AQ100" si="75">AM95-AH95</f>
        <v>806550</v>
      </c>
      <c r="AR95" s="22">
        <f t="shared" si="61"/>
        <v>14400</v>
      </c>
      <c r="AT95" s="22">
        <f t="shared" si="59"/>
        <v>14400</v>
      </c>
      <c r="AU95" s="22">
        <f t="shared" si="62"/>
        <v>0</v>
      </c>
    </row>
    <row r="96" spans="1:47" s="21" customFormat="1" ht="24">
      <c r="A96" s="73" t="s">
        <v>96</v>
      </c>
      <c r="B96" s="74" t="s">
        <v>73</v>
      </c>
      <c r="C96" s="75" t="s">
        <v>501</v>
      </c>
      <c r="D96" s="75"/>
      <c r="E96" s="76" t="s">
        <v>500</v>
      </c>
      <c r="F96" s="77"/>
      <c r="G96" s="78">
        <v>144000</v>
      </c>
      <c r="H96" s="78">
        <v>144000</v>
      </c>
      <c r="I96" s="78"/>
      <c r="J96" s="78"/>
      <c r="K96" s="78"/>
      <c r="L96" s="78"/>
      <c r="M96" s="78"/>
      <c r="N96" s="78"/>
      <c r="O96" s="78">
        <v>129600</v>
      </c>
      <c r="P96" s="78">
        <v>129600</v>
      </c>
      <c r="Q96" s="78">
        <v>14400</v>
      </c>
      <c r="R96" s="78">
        <v>14400</v>
      </c>
      <c r="S96" s="328"/>
      <c r="T96" s="328"/>
      <c r="U96" s="78">
        <v>14400</v>
      </c>
      <c r="V96" s="78">
        <v>14400</v>
      </c>
      <c r="W96" s="328"/>
      <c r="X96" s="328"/>
      <c r="Y96" s="78"/>
      <c r="Z96" s="399"/>
      <c r="AA96" s="59">
        <v>144000</v>
      </c>
      <c r="AB96" s="59">
        <v>129600</v>
      </c>
      <c r="AC96" s="59"/>
      <c r="AD96" s="50">
        <f>AA96-AB96-AC96</f>
        <v>14400</v>
      </c>
      <c r="AE96" s="50">
        <f>H96-Z96-AA96</f>
        <v>0</v>
      </c>
      <c r="AF96" s="50">
        <f t="shared" ref="AF96" si="76">AD96+AE96</f>
        <v>14400</v>
      </c>
      <c r="AG96" s="50">
        <f>AF96</f>
        <v>14400</v>
      </c>
      <c r="AH96" s="50"/>
      <c r="AI96" s="50"/>
      <c r="AJ96" s="50"/>
      <c r="AK96" s="50"/>
      <c r="AL96" s="50"/>
      <c r="AM96" s="50">
        <v>14400</v>
      </c>
      <c r="AN96" s="51"/>
      <c r="AO96" s="51"/>
      <c r="AP96" s="58"/>
      <c r="AQ96" s="22">
        <f t="shared" si="75"/>
        <v>14400</v>
      </c>
      <c r="AR96" s="22">
        <f t="shared" si="61"/>
        <v>14400</v>
      </c>
      <c r="AT96" s="22">
        <f t="shared" si="59"/>
        <v>14400</v>
      </c>
      <c r="AU96" s="22">
        <f t="shared" si="62"/>
        <v>0</v>
      </c>
    </row>
    <row r="97" spans="1:47" s="21" customFormat="1" ht="33.75">
      <c r="A97" s="73">
        <v>2</v>
      </c>
      <c r="B97" s="74" t="s">
        <v>464</v>
      </c>
      <c r="C97" s="75" t="s">
        <v>59</v>
      </c>
      <c r="D97" s="75"/>
      <c r="E97" s="76"/>
      <c r="F97" s="77" t="s">
        <v>465</v>
      </c>
      <c r="G97" s="78">
        <v>1492150</v>
      </c>
      <c r="H97" s="78">
        <v>700000</v>
      </c>
      <c r="I97" s="78"/>
      <c r="J97" s="78"/>
      <c r="K97" s="78"/>
      <c r="L97" s="78"/>
      <c r="M97" s="78"/>
      <c r="N97" s="78"/>
      <c r="O97" s="78">
        <v>630000</v>
      </c>
      <c r="P97" s="78">
        <v>630000</v>
      </c>
      <c r="Q97" s="78">
        <v>70000</v>
      </c>
      <c r="R97" s="78">
        <v>70000</v>
      </c>
      <c r="S97" s="328"/>
      <c r="T97" s="328"/>
      <c r="U97" s="78">
        <v>70000</v>
      </c>
      <c r="V97" s="78">
        <v>70000</v>
      </c>
      <c r="W97" s="328"/>
      <c r="X97" s="328"/>
      <c r="Y97" s="78"/>
      <c r="Z97" s="402"/>
      <c r="AA97" s="206">
        <v>700000</v>
      </c>
      <c r="AB97" s="206">
        <v>630000</v>
      </c>
      <c r="AC97" s="206"/>
      <c r="AD97" s="207">
        <f>AA97-AB97-AC97</f>
        <v>70000</v>
      </c>
      <c r="AE97" s="207">
        <f>H97-Z97-AA97</f>
        <v>0</v>
      </c>
      <c r="AF97" s="207">
        <f>G97-AB97</f>
        <v>862150</v>
      </c>
      <c r="AG97" s="207">
        <v>70000</v>
      </c>
      <c r="AH97" s="207">
        <v>70000</v>
      </c>
      <c r="AI97" s="207"/>
      <c r="AJ97" s="207"/>
      <c r="AK97" s="207"/>
      <c r="AL97" s="207"/>
      <c r="AM97" s="207">
        <v>862150</v>
      </c>
      <c r="AN97" s="208"/>
      <c r="AO97" s="208"/>
      <c r="AP97" s="86"/>
      <c r="AQ97" s="22">
        <f t="shared" si="75"/>
        <v>792150</v>
      </c>
      <c r="AR97" s="22">
        <f t="shared" si="61"/>
        <v>0</v>
      </c>
      <c r="AT97" s="22">
        <f t="shared" si="59"/>
        <v>0</v>
      </c>
      <c r="AU97" s="22">
        <f t="shared" si="62"/>
        <v>0</v>
      </c>
    </row>
    <row r="98" spans="1:47" s="66" customFormat="1">
      <c r="A98" s="179" t="s">
        <v>688</v>
      </c>
      <c r="B98" s="79" t="s">
        <v>689</v>
      </c>
      <c r="C98" s="56"/>
      <c r="D98" s="37">
        <f t="shared" ref="D98:P98" si="77">SUM(D99:D101)</f>
        <v>0</v>
      </c>
      <c r="E98" s="37">
        <f t="shared" si="77"/>
        <v>0</v>
      </c>
      <c r="F98" s="37">
        <f t="shared" si="77"/>
        <v>0</v>
      </c>
      <c r="G98" s="37">
        <f t="shared" si="77"/>
        <v>0</v>
      </c>
      <c r="H98" s="37">
        <f t="shared" si="77"/>
        <v>0</v>
      </c>
      <c r="I98" s="37">
        <f t="shared" si="77"/>
        <v>936752</v>
      </c>
      <c r="J98" s="37">
        <f t="shared" si="77"/>
        <v>538454</v>
      </c>
      <c r="K98" s="37">
        <f t="shared" si="77"/>
        <v>448387</v>
      </c>
      <c r="L98" s="37">
        <f t="shared" si="77"/>
        <v>220144</v>
      </c>
      <c r="M98" s="37">
        <f t="shared" si="77"/>
        <v>936752</v>
      </c>
      <c r="N98" s="37">
        <f t="shared" si="77"/>
        <v>538454</v>
      </c>
      <c r="O98" s="37">
        <f t="shared" si="77"/>
        <v>0</v>
      </c>
      <c r="P98" s="37">
        <f t="shared" si="77"/>
        <v>0</v>
      </c>
      <c r="Q98" s="37">
        <f>SUM(Q99:Q101)</f>
        <v>2367000</v>
      </c>
      <c r="R98" s="37">
        <f t="shared" ref="R98:X98" si="78">SUM(R99:R101)</f>
        <v>2367000</v>
      </c>
      <c r="S98" s="37">
        <f t="shared" si="78"/>
        <v>0</v>
      </c>
      <c r="T98" s="37">
        <f t="shared" si="78"/>
        <v>0</v>
      </c>
      <c r="U98" s="37">
        <f t="shared" si="78"/>
        <v>659230</v>
      </c>
      <c r="V98" s="37">
        <f t="shared" si="78"/>
        <v>659230</v>
      </c>
      <c r="W98" s="37">
        <f t="shared" si="78"/>
        <v>0</v>
      </c>
      <c r="X98" s="37">
        <f t="shared" si="78"/>
        <v>0</v>
      </c>
      <c r="Y98" s="37">
        <f t="shared" ref="Y98:AI98" si="79">SUM(Y99:Y100)</f>
        <v>0</v>
      </c>
      <c r="Z98" s="397">
        <f t="shared" si="79"/>
        <v>0</v>
      </c>
      <c r="AA98" s="37">
        <f t="shared" si="79"/>
        <v>0</v>
      </c>
      <c r="AB98" s="37">
        <f t="shared" si="79"/>
        <v>0</v>
      </c>
      <c r="AC98" s="37">
        <f t="shared" si="79"/>
        <v>0</v>
      </c>
      <c r="AD98" s="37">
        <f t="shared" si="79"/>
        <v>0</v>
      </c>
      <c r="AE98" s="37">
        <f t="shared" si="79"/>
        <v>0</v>
      </c>
      <c r="AF98" s="37">
        <f t="shared" si="79"/>
        <v>0</v>
      </c>
      <c r="AG98" s="37">
        <f t="shared" si="79"/>
        <v>0</v>
      </c>
      <c r="AH98" s="37">
        <f t="shared" si="79"/>
        <v>0</v>
      </c>
      <c r="AI98" s="37">
        <f t="shared" si="79"/>
        <v>0</v>
      </c>
      <c r="AJ98" s="37">
        <f t="shared" ref="AJ98:AO98" si="80">SUM(AJ99:AJ100)</f>
        <v>0</v>
      </c>
      <c r="AK98" s="37">
        <f t="shared" si="80"/>
        <v>0</v>
      </c>
      <c r="AL98" s="37">
        <f t="shared" si="80"/>
        <v>0</v>
      </c>
      <c r="AM98" s="37">
        <f t="shared" si="80"/>
        <v>876550</v>
      </c>
      <c r="AN98" s="37">
        <f t="shared" si="80"/>
        <v>0</v>
      </c>
      <c r="AO98" s="37">
        <f t="shared" si="80"/>
        <v>0</v>
      </c>
      <c r="AP98" s="58"/>
      <c r="AQ98" s="22">
        <f t="shared" si="75"/>
        <v>876550</v>
      </c>
      <c r="AR98" s="22">
        <f t="shared" si="61"/>
        <v>0</v>
      </c>
      <c r="AT98" s="22">
        <f t="shared" si="59"/>
        <v>659230</v>
      </c>
      <c r="AU98" s="22">
        <f t="shared" si="62"/>
        <v>1707770</v>
      </c>
    </row>
    <row r="99" spans="1:47" s="21" customFormat="1">
      <c r="A99" s="73" t="s">
        <v>96</v>
      </c>
      <c r="B99" s="74" t="s">
        <v>690</v>
      </c>
      <c r="C99" s="75"/>
      <c r="D99" s="75"/>
      <c r="E99" s="76"/>
      <c r="F99" s="77"/>
      <c r="G99" s="78"/>
      <c r="H99" s="78"/>
      <c r="I99" s="78">
        <v>173342</v>
      </c>
      <c r="J99" s="78">
        <v>144624</v>
      </c>
      <c r="K99" s="78">
        <v>60418</v>
      </c>
      <c r="L99" s="78">
        <v>54407</v>
      </c>
      <c r="M99" s="78">
        <v>173342</v>
      </c>
      <c r="N99" s="78">
        <v>144624</v>
      </c>
      <c r="O99" s="78"/>
      <c r="P99" s="78"/>
      <c r="Q99" s="78">
        <v>600000</v>
      </c>
      <c r="R99" s="78">
        <v>600000</v>
      </c>
      <c r="S99" s="328"/>
      <c r="T99" s="328"/>
      <c r="U99" s="78">
        <v>92000</v>
      </c>
      <c r="V99" s="78">
        <v>92000</v>
      </c>
      <c r="W99" s="328"/>
      <c r="X99" s="328"/>
      <c r="Y99" s="78"/>
      <c r="Z99" s="399"/>
      <c r="AA99" s="59"/>
      <c r="AB99" s="59"/>
      <c r="AC99" s="59"/>
      <c r="AD99" s="50"/>
      <c r="AE99" s="50"/>
      <c r="AF99" s="50"/>
      <c r="AG99" s="50"/>
      <c r="AH99" s="50"/>
      <c r="AI99" s="50"/>
      <c r="AJ99" s="50"/>
      <c r="AK99" s="50"/>
      <c r="AL99" s="50"/>
      <c r="AM99" s="50">
        <v>14400</v>
      </c>
      <c r="AN99" s="51"/>
      <c r="AO99" s="51"/>
      <c r="AP99" s="58"/>
      <c r="AQ99" s="22">
        <f t="shared" si="75"/>
        <v>14400</v>
      </c>
      <c r="AR99" s="22">
        <f t="shared" si="61"/>
        <v>0</v>
      </c>
      <c r="AT99" s="22">
        <f t="shared" si="59"/>
        <v>92000</v>
      </c>
      <c r="AU99" s="22">
        <f t="shared" si="62"/>
        <v>508000</v>
      </c>
    </row>
    <row r="100" spans="1:47" s="21" customFormat="1">
      <c r="A100" s="73">
        <v>2</v>
      </c>
      <c r="B100" s="74" t="s">
        <v>692</v>
      </c>
      <c r="C100" s="75"/>
      <c r="D100" s="75"/>
      <c r="E100" s="76"/>
      <c r="F100" s="77"/>
      <c r="G100" s="78"/>
      <c r="H100" s="78"/>
      <c r="I100" s="78">
        <v>763410</v>
      </c>
      <c r="J100" s="78">
        <v>393830</v>
      </c>
      <c r="K100" s="78">
        <v>387969</v>
      </c>
      <c r="L100" s="78">
        <v>165737</v>
      </c>
      <c r="M100" s="78">
        <v>763410</v>
      </c>
      <c r="N100" s="78">
        <v>393830</v>
      </c>
      <c r="O100" s="78"/>
      <c r="P100" s="78"/>
      <c r="Q100" s="78">
        <v>900000</v>
      </c>
      <c r="R100" s="78">
        <v>900000</v>
      </c>
      <c r="S100" s="328"/>
      <c r="T100" s="328"/>
      <c r="U100" s="78">
        <v>393830</v>
      </c>
      <c r="V100" s="78">
        <v>393830</v>
      </c>
      <c r="W100" s="328"/>
      <c r="X100" s="328"/>
      <c r="Y100" s="78"/>
      <c r="Z100" s="402"/>
      <c r="AA100" s="206"/>
      <c r="AB100" s="206"/>
      <c r="AC100" s="206"/>
      <c r="AD100" s="207"/>
      <c r="AE100" s="207"/>
      <c r="AF100" s="207"/>
      <c r="AG100" s="207"/>
      <c r="AH100" s="207"/>
      <c r="AI100" s="207"/>
      <c r="AJ100" s="207"/>
      <c r="AK100" s="207"/>
      <c r="AL100" s="207"/>
      <c r="AM100" s="207">
        <v>862150</v>
      </c>
      <c r="AN100" s="208"/>
      <c r="AO100" s="208"/>
      <c r="AP100" s="86"/>
      <c r="AQ100" s="22">
        <f t="shared" si="75"/>
        <v>862150</v>
      </c>
      <c r="AR100" s="22">
        <f t="shared" si="61"/>
        <v>0</v>
      </c>
      <c r="AT100" s="22">
        <f t="shared" si="59"/>
        <v>393830</v>
      </c>
      <c r="AU100" s="22">
        <f t="shared" si="62"/>
        <v>506170</v>
      </c>
    </row>
    <row r="101" spans="1:47" ht="36">
      <c r="A101" s="403">
        <v>3</v>
      </c>
      <c r="B101" s="74" t="s">
        <v>691</v>
      </c>
      <c r="C101" s="403"/>
      <c r="D101" s="403"/>
      <c r="E101" s="403"/>
      <c r="F101" s="403"/>
      <c r="G101" s="403"/>
      <c r="H101" s="403"/>
      <c r="I101" s="403"/>
      <c r="J101" s="403"/>
      <c r="K101" s="403"/>
      <c r="L101" s="403"/>
      <c r="M101" s="403"/>
      <c r="N101" s="403"/>
      <c r="O101" s="403"/>
      <c r="P101" s="403"/>
      <c r="Q101" s="403">
        <v>867000</v>
      </c>
      <c r="R101" s="403">
        <v>867000</v>
      </c>
      <c r="S101" s="404"/>
      <c r="T101" s="404"/>
      <c r="U101" s="403">
        <v>173400</v>
      </c>
      <c r="V101" s="403">
        <v>173400</v>
      </c>
      <c r="W101" s="404"/>
      <c r="X101" s="404"/>
      <c r="Y101" s="403"/>
      <c r="Z101" s="85"/>
      <c r="AA101" s="85"/>
      <c r="AB101" s="85"/>
      <c r="AC101" s="85"/>
      <c r="AN101" s="85"/>
      <c r="AO101" s="85"/>
      <c r="AP101" s="376"/>
      <c r="AU101" s="22">
        <f t="shared" si="62"/>
        <v>693600</v>
      </c>
    </row>
    <row r="102" spans="1:47" s="66" customFormat="1">
      <c r="A102" s="179" t="s">
        <v>710</v>
      </c>
      <c r="B102" s="79" t="s">
        <v>689</v>
      </c>
      <c r="C102" s="56"/>
      <c r="D102" s="37">
        <f t="shared" ref="D102:F102" si="81">SUM(D103:D105)</f>
        <v>0</v>
      </c>
      <c r="E102" s="37">
        <f t="shared" si="81"/>
        <v>0</v>
      </c>
      <c r="F102" s="37">
        <f t="shared" si="81"/>
        <v>0</v>
      </c>
      <c r="G102" s="37">
        <f>SUM(G103:G110)</f>
        <v>432833.09299999999</v>
      </c>
      <c r="H102" s="37">
        <f t="shared" ref="H102:Q102" si="82">SUM(H103:H110)</f>
        <v>432833.09299999999</v>
      </c>
      <c r="I102" s="37">
        <f t="shared" si="82"/>
        <v>0</v>
      </c>
      <c r="J102" s="37">
        <f t="shared" si="82"/>
        <v>0</v>
      </c>
      <c r="K102" s="37">
        <f t="shared" si="82"/>
        <v>0</v>
      </c>
      <c r="L102" s="37">
        <f t="shared" si="82"/>
        <v>0</v>
      </c>
      <c r="M102" s="37">
        <f t="shared" si="82"/>
        <v>0</v>
      </c>
      <c r="N102" s="37">
        <f t="shared" si="82"/>
        <v>0</v>
      </c>
      <c r="O102" s="37">
        <f t="shared" si="82"/>
        <v>0</v>
      </c>
      <c r="P102" s="37">
        <f t="shared" si="82"/>
        <v>0</v>
      </c>
      <c r="Q102" s="37">
        <f t="shared" si="82"/>
        <v>97492.125</v>
      </c>
      <c r="R102" s="37">
        <f t="shared" ref="R102" si="83">SUM(R103:R110)</f>
        <v>97492.125</v>
      </c>
      <c r="S102" s="37">
        <f t="shared" ref="S102" si="84">SUM(S103:S110)</f>
        <v>97492.125</v>
      </c>
      <c r="T102" s="37">
        <f t="shared" ref="T102" si="85">SUM(T103:T110)</f>
        <v>0</v>
      </c>
      <c r="U102" s="37">
        <f t="shared" ref="U102" si="86">SUM(U103:U110)</f>
        <v>97492.125</v>
      </c>
      <c r="V102" s="37">
        <f t="shared" ref="V102" si="87">SUM(V103:V110)</f>
        <v>97492.125</v>
      </c>
      <c r="W102" s="37">
        <f t="shared" ref="W102" si="88">SUM(W103:W110)</f>
        <v>97492.125</v>
      </c>
      <c r="X102" s="37">
        <f t="shared" ref="X102:Y102" si="89">SUM(X103:X110)</f>
        <v>0</v>
      </c>
      <c r="Y102" s="37">
        <f t="shared" si="89"/>
        <v>0</v>
      </c>
      <c r="Z102" s="397">
        <f t="shared" ref="Z102:AI102" si="90">SUM(Z103:Z104)</f>
        <v>0</v>
      </c>
      <c r="AA102" s="37">
        <f t="shared" si="90"/>
        <v>0</v>
      </c>
      <c r="AB102" s="37">
        <f t="shared" si="90"/>
        <v>0</v>
      </c>
      <c r="AC102" s="37">
        <f t="shared" si="90"/>
        <v>0</v>
      </c>
      <c r="AD102" s="37">
        <f t="shared" si="90"/>
        <v>0</v>
      </c>
      <c r="AE102" s="37">
        <f t="shared" si="90"/>
        <v>0</v>
      </c>
      <c r="AF102" s="37">
        <f t="shared" si="90"/>
        <v>0</v>
      </c>
      <c r="AG102" s="37">
        <f t="shared" si="90"/>
        <v>0</v>
      </c>
      <c r="AH102" s="37">
        <f t="shared" si="90"/>
        <v>0</v>
      </c>
      <c r="AI102" s="37">
        <f t="shared" si="90"/>
        <v>0</v>
      </c>
      <c r="AJ102" s="37">
        <f t="shared" ref="AJ102:AO102" si="91">SUM(AJ103:AJ104)</f>
        <v>0</v>
      </c>
      <c r="AK102" s="37">
        <f t="shared" si="91"/>
        <v>0</v>
      </c>
      <c r="AL102" s="37">
        <f t="shared" si="91"/>
        <v>0</v>
      </c>
      <c r="AM102" s="37">
        <f t="shared" si="91"/>
        <v>876550</v>
      </c>
      <c r="AN102" s="37">
        <f t="shared" si="91"/>
        <v>0</v>
      </c>
      <c r="AO102" s="37">
        <f t="shared" si="91"/>
        <v>0</v>
      </c>
      <c r="AP102" s="58"/>
      <c r="AQ102" s="22">
        <f>AM102-AH102</f>
        <v>876550</v>
      </c>
      <c r="AR102" s="22">
        <f t="shared" ref="AR102:AR104" si="92">AG102-AH102</f>
        <v>0</v>
      </c>
      <c r="AT102" s="22">
        <f t="shared" ref="AT102:AT104" si="93">V102-AH102</f>
        <v>97492.125</v>
      </c>
      <c r="AU102" s="22">
        <f t="shared" si="62"/>
        <v>0</v>
      </c>
    </row>
    <row r="103" spans="1:47" s="21" customFormat="1" ht="25.5">
      <c r="A103" s="95">
        <v>1</v>
      </c>
      <c r="B103" s="96" t="s">
        <v>236</v>
      </c>
      <c r="C103" s="103" t="s">
        <v>199</v>
      </c>
      <c r="D103" s="75"/>
      <c r="E103" s="76"/>
      <c r="F103" s="104"/>
      <c r="G103" s="97"/>
      <c r="H103" s="97"/>
      <c r="I103" s="78"/>
      <c r="J103" s="78"/>
      <c r="K103" s="78"/>
      <c r="L103" s="78"/>
      <c r="M103" s="78"/>
      <c r="N103" s="78"/>
      <c r="O103" s="78"/>
      <c r="P103" s="78"/>
      <c r="Q103" s="420">
        <v>8030.2249999999985</v>
      </c>
      <c r="R103" s="420">
        <v>8030.2249999999985</v>
      </c>
      <c r="S103" s="420">
        <v>8030.2249999999985</v>
      </c>
      <c r="T103" s="328"/>
      <c r="U103" s="420">
        <v>8030.2249999999985</v>
      </c>
      <c r="V103" s="420">
        <v>8030.2249999999985</v>
      </c>
      <c r="W103" s="420">
        <v>8030.2249999999985</v>
      </c>
      <c r="X103" s="328"/>
      <c r="Y103" s="78"/>
      <c r="Z103" s="399"/>
      <c r="AA103" s="59"/>
      <c r="AB103" s="59"/>
      <c r="AC103" s="59"/>
      <c r="AD103" s="50"/>
      <c r="AE103" s="50"/>
      <c r="AF103" s="50"/>
      <c r="AG103" s="50"/>
      <c r="AH103" s="50"/>
      <c r="AI103" s="50"/>
      <c r="AJ103" s="50"/>
      <c r="AK103" s="50"/>
      <c r="AL103" s="50"/>
      <c r="AM103" s="50">
        <v>14400</v>
      </c>
      <c r="AN103" s="51"/>
      <c r="AO103" s="51"/>
      <c r="AP103" s="58"/>
      <c r="AQ103" s="22">
        <f>AM103-AH103</f>
        <v>14400</v>
      </c>
      <c r="AR103" s="22">
        <f t="shared" si="92"/>
        <v>0</v>
      </c>
      <c r="AT103" s="22">
        <f t="shared" si="93"/>
        <v>8030.2249999999985</v>
      </c>
      <c r="AU103" s="22">
        <f t="shared" si="62"/>
        <v>0</v>
      </c>
    </row>
    <row r="104" spans="1:47" s="21" customFormat="1" ht="25.5">
      <c r="A104" s="95" t="s">
        <v>99</v>
      </c>
      <c r="B104" s="96" t="s">
        <v>220</v>
      </c>
      <c r="C104" s="103" t="s">
        <v>222</v>
      </c>
      <c r="D104" s="75"/>
      <c r="E104" s="76"/>
      <c r="F104" s="104"/>
      <c r="G104" s="420">
        <v>8957</v>
      </c>
      <c r="H104" s="420">
        <v>8957</v>
      </c>
      <c r="I104" s="78"/>
      <c r="J104" s="78"/>
      <c r="K104" s="78"/>
      <c r="L104" s="78"/>
      <c r="M104" s="78"/>
      <c r="N104" s="78"/>
      <c r="O104" s="78"/>
      <c r="P104" s="78"/>
      <c r="Q104" s="420">
        <v>8957</v>
      </c>
      <c r="R104" s="420">
        <v>8957</v>
      </c>
      <c r="S104" s="420">
        <v>8957</v>
      </c>
      <c r="T104" s="328"/>
      <c r="U104" s="420">
        <v>8957</v>
      </c>
      <c r="V104" s="420">
        <v>8957</v>
      </c>
      <c r="W104" s="420">
        <v>8957</v>
      </c>
      <c r="X104" s="328"/>
      <c r="Y104" s="78"/>
      <c r="Z104" s="402"/>
      <c r="AA104" s="206"/>
      <c r="AB104" s="206"/>
      <c r="AC104" s="206"/>
      <c r="AD104" s="207"/>
      <c r="AE104" s="207"/>
      <c r="AF104" s="207"/>
      <c r="AG104" s="207"/>
      <c r="AH104" s="207"/>
      <c r="AI104" s="207"/>
      <c r="AJ104" s="207"/>
      <c r="AK104" s="207"/>
      <c r="AL104" s="207"/>
      <c r="AM104" s="207">
        <v>862150</v>
      </c>
      <c r="AN104" s="208"/>
      <c r="AO104" s="208"/>
      <c r="AP104" s="86"/>
      <c r="AQ104" s="22">
        <f>AM104-AH104</f>
        <v>862150</v>
      </c>
      <c r="AR104" s="22">
        <f t="shared" si="92"/>
        <v>0</v>
      </c>
      <c r="AT104" s="22">
        <f t="shared" si="93"/>
        <v>8957</v>
      </c>
      <c r="AU104" s="22">
        <f t="shared" si="62"/>
        <v>0</v>
      </c>
    </row>
    <row r="105" spans="1:47" ht="25.5">
      <c r="A105" s="95" t="s">
        <v>102</v>
      </c>
      <c r="B105" s="96" t="s">
        <v>221</v>
      </c>
      <c r="C105" s="103" t="s">
        <v>126</v>
      </c>
      <c r="D105" s="403"/>
      <c r="E105" s="403"/>
      <c r="F105" s="104"/>
      <c r="G105" s="420">
        <v>10000</v>
      </c>
      <c r="H105" s="420">
        <v>10000</v>
      </c>
      <c r="I105" s="403"/>
      <c r="J105" s="403"/>
      <c r="K105" s="403"/>
      <c r="L105" s="403"/>
      <c r="M105" s="403"/>
      <c r="N105" s="403"/>
      <c r="O105" s="403"/>
      <c r="P105" s="403"/>
      <c r="Q105" s="420">
        <v>10000</v>
      </c>
      <c r="R105" s="420">
        <v>10000</v>
      </c>
      <c r="S105" s="420">
        <v>10000</v>
      </c>
      <c r="T105" s="425"/>
      <c r="U105" s="420">
        <v>10000</v>
      </c>
      <c r="V105" s="420">
        <v>10000</v>
      </c>
      <c r="W105" s="420">
        <v>10000</v>
      </c>
      <c r="X105" s="404"/>
      <c r="Y105" s="403"/>
      <c r="Z105" s="85"/>
      <c r="AA105" s="85"/>
      <c r="AB105" s="85"/>
      <c r="AC105" s="85"/>
      <c r="AN105" s="85"/>
      <c r="AO105" s="85"/>
      <c r="AP105" s="376"/>
      <c r="AU105" s="22">
        <f t="shared" si="62"/>
        <v>0</v>
      </c>
    </row>
    <row r="106" spans="1:47" ht="38.25">
      <c r="A106" s="95" t="s">
        <v>106</v>
      </c>
      <c r="B106" s="96" t="s">
        <v>223</v>
      </c>
      <c r="C106" s="103" t="s">
        <v>222</v>
      </c>
      <c r="D106" s="403"/>
      <c r="E106" s="403"/>
      <c r="F106" s="103" t="s">
        <v>231</v>
      </c>
      <c r="G106" s="420">
        <v>29258.093000000001</v>
      </c>
      <c r="H106" s="420">
        <v>29258.093000000001</v>
      </c>
      <c r="I106" s="403"/>
      <c r="J106" s="403"/>
      <c r="K106" s="403"/>
      <c r="L106" s="403"/>
      <c r="M106" s="403"/>
      <c r="N106" s="403"/>
      <c r="O106" s="403"/>
      <c r="P106" s="403"/>
      <c r="Q106" s="420">
        <v>2058</v>
      </c>
      <c r="R106" s="420">
        <v>2058</v>
      </c>
      <c r="S106" s="420">
        <v>2058</v>
      </c>
      <c r="T106" s="425"/>
      <c r="U106" s="420">
        <v>2058</v>
      </c>
      <c r="V106" s="420">
        <v>2058</v>
      </c>
      <c r="W106" s="420">
        <v>2058</v>
      </c>
      <c r="X106" s="404"/>
      <c r="Y106" s="403"/>
      <c r="Z106" s="85"/>
      <c r="AA106" s="85"/>
      <c r="AB106" s="85"/>
      <c r="AC106" s="85"/>
      <c r="AN106" s="85"/>
      <c r="AO106" s="85"/>
      <c r="AP106" s="376"/>
      <c r="AU106" s="22">
        <f t="shared" si="62"/>
        <v>0</v>
      </c>
    </row>
    <row r="107" spans="1:47" ht="38.25">
      <c r="A107" s="95" t="s">
        <v>130</v>
      </c>
      <c r="B107" s="96" t="s">
        <v>224</v>
      </c>
      <c r="C107" s="103" t="s">
        <v>89</v>
      </c>
      <c r="D107" s="403"/>
      <c r="E107" s="403"/>
      <c r="F107" s="103" t="s">
        <v>232</v>
      </c>
      <c r="G107" s="420">
        <v>108598</v>
      </c>
      <c r="H107" s="420">
        <v>108598</v>
      </c>
      <c r="I107" s="403"/>
      <c r="J107" s="403"/>
      <c r="K107" s="403"/>
      <c r="L107" s="403"/>
      <c r="M107" s="403"/>
      <c r="N107" s="403"/>
      <c r="O107" s="403"/>
      <c r="P107" s="403"/>
      <c r="Q107" s="420">
        <v>1476</v>
      </c>
      <c r="R107" s="420">
        <v>1476</v>
      </c>
      <c r="S107" s="420">
        <v>1476</v>
      </c>
      <c r="T107" s="425"/>
      <c r="U107" s="420">
        <v>1476</v>
      </c>
      <c r="V107" s="420">
        <v>1476</v>
      </c>
      <c r="W107" s="420">
        <v>1476</v>
      </c>
      <c r="X107" s="404"/>
      <c r="Y107" s="403"/>
      <c r="Z107" s="85"/>
      <c r="AA107" s="85"/>
      <c r="AB107" s="85"/>
      <c r="AC107" s="85"/>
      <c r="AN107" s="85"/>
      <c r="AO107" s="85"/>
      <c r="AP107" s="376"/>
      <c r="AU107" s="22">
        <f t="shared" si="62"/>
        <v>0</v>
      </c>
    </row>
    <row r="108" spans="1:47" ht="38.25">
      <c r="A108" s="95" t="s">
        <v>110</v>
      </c>
      <c r="B108" s="96" t="s">
        <v>225</v>
      </c>
      <c r="C108" s="103" t="s">
        <v>108</v>
      </c>
      <c r="D108" s="403"/>
      <c r="E108" s="403"/>
      <c r="F108" s="103" t="s">
        <v>234</v>
      </c>
      <c r="G108" s="420">
        <v>73019</v>
      </c>
      <c r="H108" s="420">
        <v>73019</v>
      </c>
      <c r="I108" s="403"/>
      <c r="J108" s="403"/>
      <c r="K108" s="403"/>
      <c r="L108" s="403"/>
      <c r="M108" s="403"/>
      <c r="N108" s="403"/>
      <c r="O108" s="403"/>
      <c r="P108" s="403"/>
      <c r="Q108" s="420">
        <v>40000</v>
      </c>
      <c r="R108" s="420">
        <v>40000</v>
      </c>
      <c r="S108" s="420">
        <v>40000</v>
      </c>
      <c r="T108" s="425"/>
      <c r="U108" s="420">
        <v>40000</v>
      </c>
      <c r="V108" s="420">
        <v>40000</v>
      </c>
      <c r="W108" s="420">
        <v>40000</v>
      </c>
      <c r="X108" s="404"/>
      <c r="Y108" s="403"/>
      <c r="Z108" s="85"/>
      <c r="AA108" s="85"/>
      <c r="AB108" s="85"/>
      <c r="AC108" s="85"/>
      <c r="AN108" s="85"/>
      <c r="AO108" s="85"/>
      <c r="AP108" s="376"/>
      <c r="AU108" s="22">
        <f t="shared" si="62"/>
        <v>0</v>
      </c>
    </row>
    <row r="109" spans="1:47" ht="38.25">
      <c r="A109" s="95" t="s">
        <v>136</v>
      </c>
      <c r="B109" s="96" t="s">
        <v>226</v>
      </c>
      <c r="C109" s="103" t="s">
        <v>129</v>
      </c>
      <c r="D109" s="403"/>
      <c r="E109" s="403"/>
      <c r="F109" s="103" t="s">
        <v>233</v>
      </c>
      <c r="G109" s="420">
        <v>114068</v>
      </c>
      <c r="H109" s="420">
        <v>114068</v>
      </c>
      <c r="I109" s="403"/>
      <c r="J109" s="403"/>
      <c r="K109" s="403"/>
      <c r="L109" s="403"/>
      <c r="M109" s="403"/>
      <c r="N109" s="403"/>
      <c r="O109" s="403"/>
      <c r="P109" s="403"/>
      <c r="Q109" s="420">
        <v>20000</v>
      </c>
      <c r="R109" s="420">
        <v>20000</v>
      </c>
      <c r="S109" s="420">
        <v>20000</v>
      </c>
      <c r="T109" s="425"/>
      <c r="U109" s="420">
        <v>20000</v>
      </c>
      <c r="V109" s="420">
        <v>20000</v>
      </c>
      <c r="W109" s="420">
        <v>20000</v>
      </c>
      <c r="X109" s="404"/>
      <c r="Y109" s="403"/>
      <c r="Z109" s="85"/>
      <c r="AA109" s="85"/>
      <c r="AB109" s="85"/>
      <c r="AC109" s="85"/>
      <c r="AN109" s="85"/>
      <c r="AO109" s="85"/>
      <c r="AP109" s="376"/>
      <c r="AU109" s="22">
        <f t="shared" si="62"/>
        <v>0</v>
      </c>
    </row>
    <row r="110" spans="1:47" ht="38.25">
      <c r="A110" s="421" t="s">
        <v>229</v>
      </c>
      <c r="B110" s="422" t="s">
        <v>227</v>
      </c>
      <c r="C110" s="423" t="s">
        <v>119</v>
      </c>
      <c r="D110" s="390"/>
      <c r="E110" s="390"/>
      <c r="F110" s="423" t="s">
        <v>235</v>
      </c>
      <c r="G110" s="424">
        <v>88933</v>
      </c>
      <c r="H110" s="424">
        <v>88933</v>
      </c>
      <c r="I110" s="390"/>
      <c r="J110" s="390"/>
      <c r="K110" s="390"/>
      <c r="L110" s="390"/>
      <c r="M110" s="390"/>
      <c r="N110" s="390"/>
      <c r="O110" s="390"/>
      <c r="P110" s="390"/>
      <c r="Q110" s="424">
        <v>6970.9</v>
      </c>
      <c r="R110" s="424">
        <v>6970.9</v>
      </c>
      <c r="S110" s="424">
        <v>6970.9</v>
      </c>
      <c r="T110" s="426"/>
      <c r="U110" s="424">
        <v>6970.9</v>
      </c>
      <c r="V110" s="424">
        <v>6970.9</v>
      </c>
      <c r="W110" s="424">
        <v>6970.9</v>
      </c>
      <c r="X110" s="391"/>
      <c r="Y110" s="390"/>
      <c r="Z110" s="85"/>
      <c r="AA110" s="85"/>
      <c r="AB110" s="85"/>
      <c r="AC110" s="85"/>
      <c r="AN110" s="85"/>
      <c r="AO110" s="85"/>
      <c r="AP110" s="376"/>
      <c r="AU110" s="22">
        <f t="shared" si="62"/>
        <v>0</v>
      </c>
    </row>
    <row r="111" spans="1:47">
      <c r="A111" s="85"/>
      <c r="B111" s="85"/>
      <c r="C111" s="85"/>
      <c r="D111" s="85"/>
      <c r="E111" s="85"/>
      <c r="F111" s="85"/>
      <c r="G111" s="85"/>
      <c r="H111" s="85"/>
      <c r="I111" s="85"/>
      <c r="J111" s="85"/>
      <c r="K111" s="85"/>
      <c r="L111" s="85"/>
      <c r="M111" s="85"/>
      <c r="N111" s="85"/>
      <c r="O111" s="85"/>
      <c r="P111" s="85"/>
      <c r="Q111" s="85"/>
      <c r="R111" s="85"/>
      <c r="S111" s="92"/>
      <c r="T111" s="92"/>
      <c r="U111" s="85"/>
      <c r="V111" s="85"/>
      <c r="W111" s="92"/>
      <c r="X111" s="92"/>
      <c r="Y111" s="85"/>
      <c r="Z111" s="85"/>
      <c r="AA111" s="85"/>
      <c r="AB111" s="85"/>
      <c r="AC111" s="85"/>
      <c r="AN111" s="85"/>
      <c r="AO111" s="85"/>
      <c r="AP111" s="376"/>
    </row>
    <row r="112" spans="1:47">
      <c r="A112" s="85"/>
      <c r="B112" s="85"/>
      <c r="C112" s="85"/>
      <c r="D112" s="85"/>
      <c r="E112" s="85"/>
      <c r="F112" s="85"/>
      <c r="G112" s="85"/>
      <c r="H112" s="85"/>
      <c r="I112" s="85"/>
      <c r="J112" s="85"/>
      <c r="K112" s="85"/>
      <c r="L112" s="85"/>
      <c r="M112" s="85"/>
      <c r="N112" s="85"/>
      <c r="O112" s="85"/>
      <c r="P112" s="85"/>
      <c r="Q112" s="85"/>
      <c r="R112" s="85"/>
      <c r="S112" s="92"/>
      <c r="T112" s="92"/>
      <c r="U112" s="85"/>
      <c r="V112" s="85"/>
      <c r="W112" s="92"/>
      <c r="X112" s="92"/>
      <c r="Y112" s="85"/>
      <c r="Z112" s="85"/>
      <c r="AA112" s="85"/>
      <c r="AB112" s="85"/>
      <c r="AC112" s="85"/>
      <c r="AN112" s="85"/>
      <c r="AO112" s="85"/>
      <c r="AP112" s="376"/>
    </row>
    <row r="113" spans="1:42">
      <c r="A113" s="85"/>
      <c r="B113" s="85"/>
      <c r="C113" s="85"/>
      <c r="D113" s="85"/>
      <c r="E113" s="85"/>
      <c r="F113" s="85"/>
      <c r="G113" s="85"/>
      <c r="H113" s="85"/>
      <c r="I113" s="85"/>
      <c r="J113" s="85"/>
      <c r="K113" s="85"/>
      <c r="L113" s="85"/>
      <c r="M113" s="85"/>
      <c r="N113" s="85"/>
      <c r="O113" s="85"/>
      <c r="P113" s="85"/>
      <c r="Q113" s="85"/>
      <c r="R113" s="85"/>
      <c r="S113" s="92"/>
      <c r="T113" s="92"/>
      <c r="U113" s="85"/>
      <c r="V113" s="85"/>
      <c r="W113" s="92"/>
      <c r="X113" s="92"/>
      <c r="Y113" s="85"/>
      <c r="Z113" s="85"/>
      <c r="AA113" s="85"/>
      <c r="AB113" s="85"/>
      <c r="AC113" s="85"/>
      <c r="AN113" s="85"/>
      <c r="AO113" s="85"/>
      <c r="AP113" s="376"/>
    </row>
    <row r="114" spans="1:42">
      <c r="A114" s="85"/>
      <c r="B114" s="85"/>
      <c r="C114" s="85"/>
      <c r="D114" s="85"/>
      <c r="E114" s="85"/>
      <c r="F114" s="85"/>
      <c r="G114" s="85"/>
      <c r="H114" s="85"/>
      <c r="I114" s="85"/>
      <c r="J114" s="85"/>
      <c r="K114" s="85"/>
      <c r="L114" s="85"/>
      <c r="M114" s="85"/>
      <c r="N114" s="85"/>
      <c r="O114" s="85"/>
      <c r="P114" s="85"/>
      <c r="Q114" s="85"/>
      <c r="R114" s="85"/>
      <c r="S114" s="92"/>
      <c r="T114" s="92"/>
      <c r="U114" s="85"/>
      <c r="V114" s="85"/>
      <c r="W114" s="92"/>
      <c r="X114" s="92"/>
      <c r="Y114" s="85"/>
      <c r="Z114" s="85"/>
      <c r="AA114" s="85"/>
      <c r="AB114" s="85"/>
      <c r="AC114" s="85"/>
      <c r="AN114" s="85"/>
      <c r="AO114" s="85"/>
      <c r="AP114" s="376"/>
    </row>
    <row r="115" spans="1:42">
      <c r="A115" s="85"/>
      <c r="B115" s="85"/>
      <c r="C115" s="85"/>
      <c r="D115" s="85"/>
      <c r="E115" s="85"/>
      <c r="F115" s="85"/>
      <c r="G115" s="85"/>
      <c r="H115" s="85"/>
      <c r="I115" s="85"/>
      <c r="J115" s="85"/>
      <c r="K115" s="85"/>
      <c r="L115" s="85"/>
      <c r="M115" s="85"/>
      <c r="N115" s="85"/>
      <c r="O115" s="85"/>
      <c r="P115" s="85"/>
      <c r="Q115" s="85"/>
      <c r="R115" s="85"/>
      <c r="S115" s="92"/>
      <c r="T115" s="92"/>
      <c r="U115" s="85"/>
      <c r="V115" s="85"/>
      <c r="W115" s="92"/>
      <c r="X115" s="92"/>
      <c r="Y115" s="85"/>
      <c r="Z115" s="85"/>
      <c r="AA115" s="85"/>
      <c r="AB115" s="85"/>
      <c r="AC115" s="85"/>
      <c r="AN115" s="85"/>
      <c r="AO115" s="85"/>
      <c r="AP115" s="376"/>
    </row>
    <row r="116" spans="1:42">
      <c r="A116" s="85"/>
      <c r="B116" s="85"/>
      <c r="C116" s="85"/>
      <c r="D116" s="85"/>
      <c r="E116" s="85"/>
      <c r="F116" s="85"/>
      <c r="G116" s="85"/>
      <c r="H116" s="85"/>
      <c r="I116" s="85"/>
      <c r="J116" s="85"/>
      <c r="K116" s="85"/>
      <c r="L116" s="85"/>
      <c r="M116" s="85"/>
      <c r="N116" s="85"/>
      <c r="O116" s="85"/>
      <c r="P116" s="85"/>
      <c r="Q116" s="85"/>
      <c r="R116" s="85"/>
      <c r="S116" s="92"/>
      <c r="T116" s="92"/>
      <c r="U116" s="85"/>
      <c r="V116" s="85"/>
      <c r="W116" s="92"/>
      <c r="X116" s="92"/>
      <c r="Y116" s="85"/>
      <c r="Z116" s="85"/>
      <c r="AA116" s="85"/>
      <c r="AB116" s="85"/>
      <c r="AC116" s="85"/>
      <c r="AN116" s="85"/>
      <c r="AO116" s="85"/>
      <c r="AP116" s="376"/>
    </row>
    <row r="117" spans="1:42">
      <c r="A117" s="85"/>
      <c r="B117" s="85"/>
      <c r="C117" s="85"/>
      <c r="D117" s="85"/>
      <c r="E117" s="85"/>
      <c r="F117" s="85"/>
      <c r="G117" s="85"/>
      <c r="H117" s="85"/>
      <c r="I117" s="85"/>
      <c r="J117" s="85"/>
      <c r="K117" s="85"/>
      <c r="L117" s="85"/>
      <c r="M117" s="85"/>
      <c r="N117" s="85"/>
      <c r="O117" s="85"/>
      <c r="P117" s="85"/>
      <c r="Q117" s="85"/>
      <c r="R117" s="85"/>
      <c r="S117" s="92"/>
      <c r="T117" s="92"/>
      <c r="U117" s="85"/>
      <c r="V117" s="85"/>
      <c r="W117" s="92"/>
      <c r="X117" s="92"/>
      <c r="Y117" s="85"/>
      <c r="Z117" s="85"/>
      <c r="AA117" s="85"/>
      <c r="AB117" s="85"/>
      <c r="AC117" s="85"/>
      <c r="AN117" s="85"/>
      <c r="AO117" s="85"/>
      <c r="AP117" s="376"/>
    </row>
    <row r="118" spans="1:42">
      <c r="A118" s="85"/>
      <c r="B118" s="85"/>
      <c r="C118" s="85"/>
      <c r="D118" s="85"/>
      <c r="E118" s="85"/>
      <c r="F118" s="85"/>
      <c r="G118" s="85"/>
      <c r="H118" s="85"/>
      <c r="I118" s="85"/>
      <c r="J118" s="85"/>
      <c r="K118" s="85"/>
      <c r="L118" s="85"/>
      <c r="M118" s="85"/>
      <c r="N118" s="85"/>
      <c r="O118" s="85"/>
      <c r="P118" s="85"/>
      <c r="Q118" s="85"/>
      <c r="R118" s="85"/>
      <c r="S118" s="92"/>
      <c r="T118" s="92"/>
      <c r="U118" s="85"/>
      <c r="V118" s="85"/>
      <c r="W118" s="92"/>
      <c r="X118" s="92"/>
      <c r="Y118" s="85"/>
      <c r="Z118" s="85"/>
      <c r="AA118" s="85"/>
      <c r="AB118" s="85"/>
      <c r="AC118" s="85"/>
      <c r="AN118" s="85"/>
      <c r="AO118" s="85"/>
      <c r="AP118" s="376"/>
    </row>
    <row r="119" spans="1:42">
      <c r="A119" s="85"/>
      <c r="B119" s="85"/>
      <c r="C119" s="85"/>
      <c r="D119" s="85"/>
      <c r="E119" s="85"/>
      <c r="F119" s="85"/>
      <c r="G119" s="85"/>
      <c r="H119" s="85"/>
      <c r="I119" s="85"/>
      <c r="J119" s="85"/>
      <c r="K119" s="85"/>
      <c r="L119" s="85"/>
      <c r="M119" s="85"/>
      <c r="N119" s="85"/>
      <c r="O119" s="85"/>
      <c r="P119" s="85"/>
      <c r="Q119" s="85"/>
      <c r="R119" s="85"/>
      <c r="S119" s="92"/>
      <c r="T119" s="92"/>
      <c r="U119" s="85"/>
      <c r="V119" s="85"/>
      <c r="W119" s="92"/>
      <c r="X119" s="92"/>
      <c r="Y119" s="85"/>
      <c r="Z119" s="85"/>
      <c r="AA119" s="85"/>
      <c r="AB119" s="85"/>
      <c r="AC119" s="85"/>
      <c r="AN119" s="85"/>
      <c r="AO119" s="85"/>
      <c r="AP119" s="376"/>
    </row>
    <row r="120" spans="1:42">
      <c r="A120" s="85"/>
      <c r="B120" s="85"/>
      <c r="C120" s="85"/>
      <c r="D120" s="85"/>
      <c r="E120" s="85"/>
      <c r="F120" s="85"/>
      <c r="G120" s="85"/>
      <c r="H120" s="85"/>
      <c r="I120" s="85"/>
      <c r="J120" s="85"/>
      <c r="K120" s="85"/>
      <c r="L120" s="85"/>
      <c r="M120" s="85"/>
      <c r="N120" s="85"/>
      <c r="O120" s="85"/>
      <c r="P120" s="85"/>
      <c r="Q120" s="85"/>
      <c r="R120" s="85"/>
      <c r="S120" s="92"/>
      <c r="T120" s="92"/>
      <c r="U120" s="85"/>
      <c r="V120" s="85"/>
      <c r="W120" s="92"/>
      <c r="X120" s="92"/>
      <c r="Y120" s="85"/>
      <c r="Z120" s="85"/>
      <c r="AA120" s="85"/>
      <c r="AB120" s="85"/>
      <c r="AC120" s="85"/>
      <c r="AN120" s="85"/>
      <c r="AO120" s="85"/>
      <c r="AP120" s="376"/>
    </row>
    <row r="121" spans="1:42">
      <c r="A121" s="85"/>
      <c r="B121" s="85"/>
      <c r="C121" s="85"/>
      <c r="D121" s="85"/>
      <c r="E121" s="85"/>
      <c r="F121" s="85"/>
      <c r="G121" s="85"/>
      <c r="H121" s="85"/>
      <c r="I121" s="85"/>
      <c r="J121" s="85"/>
      <c r="K121" s="85"/>
      <c r="L121" s="85"/>
      <c r="M121" s="85"/>
      <c r="N121" s="85"/>
      <c r="O121" s="85"/>
      <c r="P121" s="85"/>
      <c r="Q121" s="85"/>
      <c r="R121" s="85"/>
      <c r="S121" s="92"/>
      <c r="T121" s="92"/>
      <c r="U121" s="85"/>
      <c r="V121" s="85"/>
      <c r="W121" s="92"/>
      <c r="X121" s="92"/>
      <c r="Y121" s="85"/>
      <c r="Z121" s="85"/>
      <c r="AA121" s="85"/>
      <c r="AB121" s="85"/>
      <c r="AC121" s="85"/>
      <c r="AN121" s="85"/>
      <c r="AO121" s="85"/>
      <c r="AP121" s="376"/>
    </row>
    <row r="122" spans="1:42">
      <c r="A122" s="85"/>
      <c r="B122" s="85"/>
      <c r="C122" s="85"/>
      <c r="D122" s="85"/>
      <c r="E122" s="85"/>
      <c r="F122" s="85"/>
      <c r="G122" s="85"/>
      <c r="H122" s="85"/>
      <c r="I122" s="85"/>
      <c r="J122" s="85"/>
      <c r="K122" s="85"/>
      <c r="L122" s="85"/>
      <c r="M122" s="85"/>
      <c r="N122" s="85"/>
      <c r="O122" s="85"/>
      <c r="P122" s="85"/>
      <c r="Q122" s="85"/>
      <c r="R122" s="85"/>
      <c r="S122" s="92"/>
      <c r="T122" s="92"/>
      <c r="U122" s="85"/>
      <c r="V122" s="85"/>
      <c r="W122" s="92"/>
      <c r="X122" s="92"/>
      <c r="Y122" s="85"/>
      <c r="Z122" s="85"/>
      <c r="AA122" s="85"/>
      <c r="AB122" s="85"/>
      <c r="AC122" s="85"/>
      <c r="AN122" s="85"/>
      <c r="AO122" s="85"/>
      <c r="AP122" s="376"/>
    </row>
    <row r="123" spans="1:42">
      <c r="A123" s="85"/>
      <c r="B123" s="85"/>
      <c r="C123" s="85"/>
      <c r="D123" s="85"/>
      <c r="E123" s="85"/>
      <c r="F123" s="85"/>
      <c r="G123" s="85"/>
      <c r="H123" s="85"/>
      <c r="I123" s="85"/>
      <c r="J123" s="85"/>
      <c r="K123" s="85"/>
      <c r="L123" s="85"/>
      <c r="M123" s="85"/>
      <c r="N123" s="85"/>
      <c r="O123" s="85"/>
      <c r="P123" s="85"/>
      <c r="Q123" s="85"/>
      <c r="R123" s="85"/>
      <c r="S123" s="92"/>
      <c r="T123" s="92"/>
      <c r="U123" s="85"/>
      <c r="V123" s="85"/>
      <c r="W123" s="92"/>
      <c r="X123" s="92"/>
      <c r="Y123" s="85"/>
      <c r="Z123" s="85"/>
      <c r="AA123" s="85"/>
      <c r="AB123" s="85"/>
      <c r="AC123" s="85"/>
      <c r="AN123" s="85"/>
      <c r="AO123" s="85"/>
      <c r="AP123" s="376"/>
    </row>
    <row r="124" spans="1:42">
      <c r="A124" s="85"/>
      <c r="B124" s="85"/>
      <c r="C124" s="85"/>
      <c r="D124" s="85"/>
      <c r="E124" s="85"/>
      <c r="F124" s="85"/>
      <c r="G124" s="85"/>
      <c r="H124" s="85"/>
      <c r="I124" s="85"/>
      <c r="J124" s="85"/>
      <c r="K124" s="85"/>
      <c r="L124" s="85"/>
      <c r="M124" s="85"/>
      <c r="N124" s="85"/>
      <c r="O124" s="85"/>
      <c r="P124" s="85"/>
      <c r="Q124" s="85"/>
      <c r="R124" s="85"/>
      <c r="S124" s="92"/>
      <c r="T124" s="92"/>
      <c r="U124" s="85"/>
      <c r="V124" s="85"/>
      <c r="W124" s="92"/>
      <c r="X124" s="92"/>
      <c r="Y124" s="85"/>
      <c r="Z124" s="85"/>
      <c r="AA124" s="85"/>
      <c r="AB124" s="85"/>
      <c r="AC124" s="85"/>
      <c r="AN124" s="85"/>
      <c r="AO124" s="85"/>
      <c r="AP124" s="376"/>
    </row>
    <row r="125" spans="1:42">
      <c r="A125" s="85"/>
      <c r="B125" s="85"/>
      <c r="C125" s="85"/>
      <c r="D125" s="85"/>
      <c r="E125" s="85"/>
      <c r="F125" s="85"/>
      <c r="G125" s="85"/>
      <c r="H125" s="85"/>
      <c r="I125" s="85"/>
      <c r="J125" s="85"/>
      <c r="K125" s="85"/>
      <c r="L125" s="85"/>
      <c r="M125" s="85"/>
      <c r="N125" s="85"/>
      <c r="O125" s="85"/>
      <c r="P125" s="85"/>
      <c r="Q125" s="85"/>
      <c r="R125" s="85"/>
      <c r="S125" s="92"/>
      <c r="T125" s="92"/>
      <c r="U125" s="85"/>
      <c r="V125" s="85"/>
      <c r="W125" s="92"/>
      <c r="X125" s="92"/>
      <c r="Y125" s="85"/>
      <c r="Z125" s="85"/>
      <c r="AA125" s="85"/>
      <c r="AB125" s="85"/>
      <c r="AC125" s="85"/>
      <c r="AN125" s="85"/>
      <c r="AO125" s="85"/>
      <c r="AP125" s="376"/>
    </row>
    <row r="126" spans="1:42">
      <c r="A126" s="85"/>
      <c r="B126" s="85"/>
      <c r="C126" s="85"/>
      <c r="D126" s="85"/>
      <c r="E126" s="85"/>
      <c r="F126" s="85"/>
      <c r="G126" s="85"/>
      <c r="H126" s="85"/>
      <c r="I126" s="85"/>
      <c r="J126" s="85"/>
      <c r="K126" s="85"/>
      <c r="L126" s="85"/>
      <c r="M126" s="85"/>
      <c r="N126" s="85"/>
      <c r="O126" s="85"/>
      <c r="P126" s="85"/>
      <c r="Q126" s="85"/>
      <c r="R126" s="85"/>
      <c r="S126" s="92"/>
      <c r="T126" s="92"/>
      <c r="U126" s="85"/>
      <c r="V126" s="85"/>
      <c r="W126" s="92"/>
      <c r="X126" s="92"/>
      <c r="Y126" s="85"/>
      <c r="Z126" s="85"/>
      <c r="AA126" s="85"/>
      <c r="AB126" s="85"/>
      <c r="AC126" s="85"/>
      <c r="AN126" s="85"/>
      <c r="AO126" s="85"/>
      <c r="AP126" s="376"/>
    </row>
    <row r="127" spans="1:42">
      <c r="A127" s="85"/>
      <c r="B127" s="85"/>
      <c r="C127" s="85"/>
      <c r="D127" s="85"/>
      <c r="E127" s="85"/>
      <c r="F127" s="85"/>
      <c r="G127" s="85"/>
      <c r="H127" s="85"/>
      <c r="I127" s="85"/>
      <c r="J127" s="85"/>
      <c r="K127" s="85"/>
      <c r="L127" s="85"/>
      <c r="M127" s="85"/>
      <c r="N127" s="85"/>
      <c r="O127" s="85"/>
      <c r="P127" s="85"/>
      <c r="Q127" s="85"/>
      <c r="R127" s="85"/>
      <c r="S127" s="92"/>
      <c r="T127" s="92"/>
      <c r="U127" s="85"/>
      <c r="V127" s="85"/>
      <c r="W127" s="92"/>
      <c r="X127" s="92"/>
      <c r="Y127" s="85"/>
      <c r="Z127" s="85"/>
      <c r="AA127" s="85"/>
      <c r="AB127" s="85"/>
      <c r="AC127" s="85"/>
      <c r="AN127" s="85"/>
      <c r="AO127" s="85"/>
      <c r="AP127" s="376"/>
    </row>
    <row r="128" spans="1:42">
      <c r="A128" s="85"/>
      <c r="B128" s="85"/>
      <c r="C128" s="85"/>
      <c r="D128" s="85"/>
      <c r="E128" s="85"/>
      <c r="F128" s="85"/>
      <c r="G128" s="85"/>
      <c r="H128" s="85"/>
      <c r="I128" s="85"/>
      <c r="J128" s="85"/>
      <c r="K128" s="85"/>
      <c r="L128" s="85"/>
      <c r="M128" s="85"/>
      <c r="N128" s="85"/>
      <c r="O128" s="85"/>
      <c r="P128" s="85"/>
      <c r="Q128" s="85"/>
      <c r="R128" s="85"/>
      <c r="S128" s="92"/>
      <c r="T128" s="92"/>
      <c r="U128" s="85"/>
      <c r="V128" s="85"/>
      <c r="W128" s="92"/>
      <c r="X128" s="92"/>
      <c r="Y128" s="85"/>
      <c r="Z128" s="85"/>
      <c r="AA128" s="85"/>
      <c r="AB128" s="85"/>
      <c r="AC128" s="85"/>
      <c r="AN128" s="85"/>
      <c r="AO128" s="85"/>
      <c r="AP128" s="376"/>
    </row>
    <row r="129" spans="1:42">
      <c r="A129" s="85"/>
      <c r="B129" s="85"/>
      <c r="C129" s="85"/>
      <c r="D129" s="85"/>
      <c r="E129" s="85"/>
      <c r="F129" s="85"/>
      <c r="G129" s="85"/>
      <c r="H129" s="85"/>
      <c r="I129" s="85"/>
      <c r="J129" s="85"/>
      <c r="K129" s="85"/>
      <c r="L129" s="85"/>
      <c r="M129" s="85"/>
      <c r="N129" s="85"/>
      <c r="O129" s="85"/>
      <c r="P129" s="85"/>
      <c r="Q129" s="85"/>
      <c r="R129" s="85"/>
      <c r="S129" s="92"/>
      <c r="T129" s="92"/>
      <c r="U129" s="85"/>
      <c r="V129" s="85"/>
      <c r="W129" s="92"/>
      <c r="X129" s="92"/>
      <c r="Y129" s="85"/>
      <c r="Z129" s="85"/>
      <c r="AA129" s="85"/>
      <c r="AB129" s="85"/>
      <c r="AC129" s="85"/>
      <c r="AN129" s="85"/>
      <c r="AO129" s="85"/>
      <c r="AP129" s="376"/>
    </row>
    <row r="130" spans="1:42">
      <c r="A130" s="85"/>
      <c r="B130" s="85"/>
      <c r="C130" s="85"/>
      <c r="D130" s="85"/>
      <c r="E130" s="85"/>
      <c r="F130" s="85"/>
      <c r="G130" s="85"/>
      <c r="H130" s="85"/>
      <c r="I130" s="85"/>
      <c r="J130" s="85"/>
      <c r="K130" s="85"/>
      <c r="L130" s="85"/>
      <c r="M130" s="85"/>
      <c r="N130" s="85"/>
      <c r="O130" s="85"/>
      <c r="P130" s="85"/>
      <c r="Q130" s="85"/>
      <c r="R130" s="85"/>
      <c r="S130" s="92"/>
      <c r="T130" s="92"/>
      <c r="U130" s="85"/>
      <c r="V130" s="85"/>
      <c r="W130" s="92"/>
      <c r="X130" s="92"/>
      <c r="Y130" s="85"/>
      <c r="Z130" s="85"/>
      <c r="AA130" s="85"/>
      <c r="AB130" s="85"/>
      <c r="AC130" s="85"/>
      <c r="AN130" s="85"/>
      <c r="AO130" s="85"/>
      <c r="AP130" s="376"/>
    </row>
    <row r="131" spans="1:42">
      <c r="A131" s="85"/>
      <c r="B131" s="85"/>
      <c r="C131" s="85"/>
      <c r="D131" s="85"/>
      <c r="E131" s="85"/>
      <c r="F131" s="85"/>
      <c r="G131" s="85"/>
      <c r="H131" s="85"/>
      <c r="I131" s="85"/>
      <c r="J131" s="85"/>
      <c r="K131" s="85"/>
      <c r="L131" s="85"/>
      <c r="M131" s="85"/>
      <c r="N131" s="85"/>
      <c r="O131" s="85"/>
      <c r="P131" s="85"/>
      <c r="Q131" s="85"/>
      <c r="R131" s="85"/>
      <c r="S131" s="92"/>
      <c r="T131" s="92"/>
      <c r="U131" s="85"/>
      <c r="V131" s="85"/>
      <c r="W131" s="92"/>
      <c r="X131" s="92"/>
      <c r="Y131" s="85"/>
      <c r="Z131" s="85"/>
      <c r="AA131" s="85"/>
      <c r="AB131" s="85"/>
      <c r="AC131" s="85"/>
      <c r="AN131" s="85"/>
      <c r="AO131" s="85"/>
      <c r="AP131" s="376"/>
    </row>
    <row r="132" spans="1:42">
      <c r="A132" s="85"/>
      <c r="B132" s="85"/>
      <c r="C132" s="85"/>
      <c r="D132" s="85"/>
      <c r="E132" s="85"/>
      <c r="F132" s="85"/>
      <c r="G132" s="85"/>
      <c r="H132" s="85"/>
      <c r="I132" s="85"/>
      <c r="J132" s="85"/>
      <c r="K132" s="85"/>
      <c r="L132" s="85"/>
      <c r="M132" s="85"/>
      <c r="N132" s="85"/>
      <c r="O132" s="85"/>
      <c r="P132" s="85"/>
      <c r="Q132" s="85"/>
      <c r="R132" s="85"/>
      <c r="S132" s="92"/>
      <c r="T132" s="92"/>
      <c r="U132" s="85"/>
      <c r="V132" s="85"/>
      <c r="W132" s="92"/>
      <c r="X132" s="92"/>
      <c r="Y132" s="85"/>
      <c r="Z132" s="85"/>
      <c r="AA132" s="85"/>
      <c r="AB132" s="85"/>
      <c r="AC132" s="85"/>
      <c r="AN132" s="85"/>
      <c r="AO132" s="85"/>
      <c r="AP132" s="376"/>
    </row>
    <row r="133" spans="1:42">
      <c r="A133" s="85"/>
      <c r="B133" s="85"/>
      <c r="C133" s="85"/>
      <c r="D133" s="85"/>
      <c r="E133" s="85"/>
      <c r="F133" s="85"/>
      <c r="G133" s="85"/>
      <c r="H133" s="85"/>
      <c r="I133" s="85"/>
      <c r="J133" s="85"/>
      <c r="K133" s="85"/>
      <c r="L133" s="85"/>
      <c r="M133" s="85"/>
      <c r="N133" s="85"/>
      <c r="O133" s="85"/>
      <c r="P133" s="85"/>
      <c r="Q133" s="85"/>
      <c r="R133" s="85"/>
      <c r="S133" s="92"/>
      <c r="T133" s="92"/>
      <c r="U133" s="85"/>
      <c r="V133" s="85"/>
      <c r="W133" s="92"/>
      <c r="X133" s="92"/>
      <c r="Y133" s="85"/>
      <c r="Z133" s="85"/>
      <c r="AA133" s="85"/>
      <c r="AB133" s="85"/>
      <c r="AC133" s="85"/>
      <c r="AN133" s="85"/>
      <c r="AO133" s="85"/>
      <c r="AP133" s="376"/>
    </row>
    <row r="134" spans="1:42">
      <c r="A134" s="85"/>
      <c r="B134" s="85"/>
      <c r="C134" s="85"/>
      <c r="D134" s="85"/>
      <c r="E134" s="85"/>
      <c r="F134" s="85"/>
      <c r="G134" s="85"/>
      <c r="H134" s="85"/>
      <c r="I134" s="85"/>
      <c r="J134" s="85"/>
      <c r="K134" s="85"/>
      <c r="L134" s="85"/>
      <c r="M134" s="85"/>
      <c r="N134" s="85"/>
      <c r="O134" s="85"/>
      <c r="P134" s="85"/>
      <c r="Q134" s="85"/>
      <c r="R134" s="85"/>
      <c r="S134" s="92"/>
      <c r="T134" s="92"/>
      <c r="U134" s="85"/>
      <c r="V134" s="85"/>
      <c r="W134" s="92"/>
      <c r="X134" s="92"/>
      <c r="Y134" s="85"/>
      <c r="Z134" s="85"/>
      <c r="AA134" s="85"/>
      <c r="AB134" s="85"/>
      <c r="AC134" s="85"/>
      <c r="AN134" s="85"/>
      <c r="AO134" s="85"/>
      <c r="AP134" s="376"/>
    </row>
    <row r="135" spans="1:42">
      <c r="A135" s="85"/>
      <c r="B135" s="85"/>
      <c r="C135" s="85"/>
      <c r="D135" s="85"/>
      <c r="E135" s="85"/>
      <c r="F135" s="85"/>
      <c r="G135" s="85"/>
      <c r="H135" s="85"/>
      <c r="I135" s="85"/>
      <c r="J135" s="85"/>
      <c r="K135" s="85"/>
      <c r="L135" s="85"/>
      <c r="M135" s="85"/>
      <c r="N135" s="85"/>
      <c r="O135" s="85"/>
      <c r="P135" s="85"/>
      <c r="Q135" s="85"/>
      <c r="R135" s="85"/>
      <c r="S135" s="92"/>
      <c r="T135" s="92"/>
      <c r="U135" s="85"/>
      <c r="V135" s="85"/>
      <c r="W135" s="92"/>
      <c r="X135" s="92"/>
      <c r="Y135" s="85"/>
      <c r="Z135" s="85"/>
      <c r="AA135" s="85"/>
      <c r="AB135" s="85"/>
      <c r="AC135" s="85"/>
      <c r="AN135" s="85"/>
      <c r="AO135" s="85"/>
      <c r="AP135" s="376"/>
    </row>
    <row r="136" spans="1:42">
      <c r="A136" s="85"/>
      <c r="B136" s="85"/>
      <c r="C136" s="85"/>
      <c r="D136" s="85"/>
      <c r="E136" s="85"/>
      <c r="F136" s="85"/>
      <c r="G136" s="85"/>
      <c r="H136" s="85"/>
      <c r="I136" s="85"/>
      <c r="J136" s="85"/>
      <c r="K136" s="85"/>
      <c r="L136" s="85"/>
      <c r="M136" s="85"/>
      <c r="N136" s="85"/>
      <c r="O136" s="85"/>
      <c r="P136" s="85"/>
      <c r="Q136" s="85"/>
      <c r="R136" s="85"/>
      <c r="S136" s="92"/>
      <c r="T136" s="92"/>
      <c r="U136" s="85"/>
      <c r="V136" s="85"/>
      <c r="W136" s="92"/>
      <c r="X136" s="92"/>
      <c r="Y136" s="85"/>
      <c r="Z136" s="85"/>
      <c r="AA136" s="85"/>
      <c r="AB136" s="85"/>
      <c r="AC136" s="85"/>
      <c r="AN136" s="85"/>
      <c r="AO136" s="85"/>
      <c r="AP136" s="376"/>
    </row>
    <row r="137" spans="1:42">
      <c r="A137" s="85"/>
      <c r="B137" s="85"/>
      <c r="C137" s="85"/>
      <c r="D137" s="85"/>
      <c r="E137" s="85"/>
      <c r="F137" s="85"/>
      <c r="G137" s="85"/>
      <c r="H137" s="85"/>
      <c r="I137" s="85"/>
      <c r="J137" s="85"/>
      <c r="K137" s="85"/>
      <c r="L137" s="85"/>
      <c r="M137" s="85"/>
      <c r="N137" s="85"/>
      <c r="O137" s="85"/>
      <c r="P137" s="85"/>
      <c r="Q137" s="85"/>
      <c r="R137" s="85"/>
      <c r="S137" s="92"/>
      <c r="T137" s="92"/>
      <c r="U137" s="85"/>
      <c r="V137" s="85"/>
      <c r="W137" s="92"/>
      <c r="X137" s="92"/>
      <c r="Y137" s="85"/>
      <c r="Z137" s="85"/>
      <c r="AA137" s="85"/>
      <c r="AB137" s="85"/>
      <c r="AC137" s="85"/>
      <c r="AN137" s="85"/>
      <c r="AO137" s="85"/>
      <c r="AP137" s="376"/>
    </row>
    <row r="138" spans="1:42">
      <c r="A138" s="85"/>
      <c r="B138" s="85"/>
      <c r="C138" s="85"/>
      <c r="D138" s="85"/>
      <c r="E138" s="85"/>
      <c r="F138" s="85"/>
      <c r="G138" s="85"/>
      <c r="H138" s="85"/>
      <c r="I138" s="85"/>
      <c r="J138" s="85"/>
      <c r="K138" s="85"/>
      <c r="L138" s="85"/>
      <c r="M138" s="85"/>
      <c r="N138" s="85"/>
      <c r="O138" s="85"/>
      <c r="P138" s="85"/>
      <c r="Q138" s="85"/>
      <c r="R138" s="85"/>
      <c r="S138" s="92"/>
      <c r="T138" s="92"/>
      <c r="U138" s="85"/>
      <c r="V138" s="85"/>
      <c r="W138" s="92"/>
      <c r="X138" s="92"/>
      <c r="Y138" s="85"/>
      <c r="Z138" s="85"/>
      <c r="AA138" s="85"/>
      <c r="AB138" s="85"/>
      <c r="AC138" s="85"/>
      <c r="AN138" s="85"/>
      <c r="AO138" s="85"/>
      <c r="AP138" s="376"/>
    </row>
    <row r="139" spans="1:42">
      <c r="A139" s="85"/>
      <c r="B139" s="85"/>
      <c r="C139" s="85"/>
      <c r="D139" s="85"/>
      <c r="E139" s="85"/>
      <c r="F139" s="85"/>
      <c r="G139" s="85"/>
      <c r="H139" s="85"/>
      <c r="I139" s="85"/>
      <c r="J139" s="85"/>
      <c r="K139" s="85"/>
      <c r="L139" s="85"/>
      <c r="M139" s="85"/>
      <c r="N139" s="85"/>
      <c r="O139" s="85"/>
      <c r="P139" s="85"/>
      <c r="Q139" s="85"/>
      <c r="R139" s="85"/>
      <c r="S139" s="92"/>
      <c r="T139" s="92"/>
      <c r="U139" s="85"/>
      <c r="V139" s="85"/>
      <c r="W139" s="92"/>
      <c r="X139" s="92"/>
      <c r="Y139" s="85"/>
      <c r="Z139" s="85"/>
      <c r="AA139" s="85"/>
      <c r="AB139" s="85"/>
      <c r="AC139" s="85"/>
      <c r="AN139" s="85"/>
      <c r="AO139" s="85"/>
      <c r="AP139" s="376"/>
    </row>
    <row r="140" spans="1:42">
      <c r="A140" s="85"/>
      <c r="B140" s="85"/>
      <c r="C140" s="85"/>
      <c r="D140" s="85"/>
      <c r="E140" s="85"/>
      <c r="F140" s="85"/>
      <c r="G140" s="85"/>
      <c r="H140" s="85"/>
      <c r="I140" s="85"/>
      <c r="J140" s="85"/>
      <c r="K140" s="85"/>
      <c r="L140" s="85"/>
      <c r="M140" s="85"/>
      <c r="N140" s="85"/>
      <c r="O140" s="85"/>
      <c r="P140" s="85"/>
      <c r="Q140" s="85"/>
      <c r="R140" s="85"/>
      <c r="S140" s="92"/>
      <c r="T140" s="92"/>
      <c r="U140" s="85"/>
      <c r="V140" s="85"/>
      <c r="W140" s="92"/>
      <c r="X140" s="92"/>
      <c r="Y140" s="85"/>
      <c r="Z140" s="85"/>
      <c r="AA140" s="85"/>
      <c r="AB140" s="85"/>
      <c r="AC140" s="85"/>
      <c r="AN140" s="85"/>
      <c r="AO140" s="85"/>
      <c r="AP140" s="376"/>
    </row>
    <row r="141" spans="1:42">
      <c r="A141" s="85"/>
      <c r="B141" s="85"/>
      <c r="C141" s="85"/>
      <c r="D141" s="85"/>
      <c r="E141" s="85"/>
      <c r="F141" s="85"/>
      <c r="G141" s="85"/>
      <c r="H141" s="85"/>
      <c r="I141" s="85"/>
      <c r="J141" s="85"/>
      <c r="K141" s="85"/>
      <c r="L141" s="85"/>
      <c r="M141" s="85"/>
      <c r="N141" s="85"/>
      <c r="O141" s="85"/>
      <c r="P141" s="85"/>
      <c r="Q141" s="85"/>
      <c r="R141" s="85"/>
      <c r="S141" s="92"/>
      <c r="T141" s="92"/>
      <c r="U141" s="85"/>
      <c r="V141" s="85"/>
      <c r="W141" s="92"/>
      <c r="X141" s="92"/>
      <c r="Y141" s="85"/>
      <c r="Z141" s="85"/>
      <c r="AA141" s="85"/>
      <c r="AB141" s="85"/>
      <c r="AC141" s="85"/>
      <c r="AN141" s="85"/>
      <c r="AO141" s="85"/>
      <c r="AP141" s="376"/>
    </row>
    <row r="142" spans="1:42">
      <c r="A142" s="85"/>
      <c r="B142" s="85"/>
      <c r="C142" s="85"/>
      <c r="D142" s="85"/>
      <c r="E142" s="85"/>
      <c r="F142" s="85"/>
      <c r="G142" s="85"/>
      <c r="H142" s="85"/>
      <c r="I142" s="85"/>
      <c r="J142" s="85"/>
      <c r="K142" s="85"/>
      <c r="L142" s="85"/>
      <c r="M142" s="85"/>
      <c r="N142" s="85"/>
      <c r="O142" s="85"/>
      <c r="P142" s="85"/>
      <c r="Q142" s="85"/>
      <c r="R142" s="85"/>
      <c r="S142" s="92"/>
      <c r="T142" s="92"/>
      <c r="U142" s="85"/>
      <c r="V142" s="85"/>
      <c r="W142" s="92"/>
      <c r="X142" s="92"/>
      <c r="Y142" s="85"/>
      <c r="Z142" s="85"/>
      <c r="AA142" s="85"/>
      <c r="AB142" s="85"/>
      <c r="AC142" s="85"/>
      <c r="AN142" s="85"/>
      <c r="AO142" s="85"/>
      <c r="AP142" s="376"/>
    </row>
    <row r="143" spans="1:42">
      <c r="A143" s="85"/>
      <c r="B143" s="85"/>
      <c r="C143" s="85"/>
      <c r="D143" s="85"/>
      <c r="E143" s="85"/>
      <c r="F143" s="85"/>
      <c r="G143" s="85"/>
      <c r="H143" s="85"/>
      <c r="I143" s="85"/>
      <c r="J143" s="85"/>
      <c r="K143" s="85"/>
      <c r="L143" s="85"/>
      <c r="M143" s="85"/>
      <c r="N143" s="85"/>
      <c r="O143" s="85"/>
      <c r="P143" s="85"/>
      <c r="Q143" s="85"/>
      <c r="R143" s="85"/>
      <c r="S143" s="92"/>
      <c r="T143" s="92"/>
      <c r="U143" s="85"/>
      <c r="V143" s="85"/>
      <c r="W143" s="92"/>
      <c r="X143" s="92"/>
      <c r="Y143" s="85"/>
      <c r="Z143" s="85"/>
      <c r="AA143" s="85"/>
      <c r="AB143" s="85"/>
      <c r="AC143" s="85"/>
      <c r="AN143" s="85"/>
      <c r="AO143" s="85"/>
      <c r="AP143" s="376"/>
    </row>
    <row r="144" spans="1:42">
      <c r="A144" s="85"/>
      <c r="B144" s="85"/>
      <c r="C144" s="85"/>
      <c r="D144" s="85"/>
      <c r="E144" s="85"/>
      <c r="F144" s="85"/>
      <c r="G144" s="85"/>
      <c r="H144" s="85"/>
      <c r="I144" s="85"/>
      <c r="J144" s="85"/>
      <c r="K144" s="85"/>
      <c r="L144" s="85"/>
      <c r="M144" s="85"/>
      <c r="N144" s="85"/>
      <c r="O144" s="85"/>
      <c r="P144" s="85"/>
      <c r="Q144" s="85"/>
      <c r="R144" s="85"/>
      <c r="S144" s="92"/>
      <c r="T144" s="92"/>
      <c r="U144" s="85"/>
      <c r="V144" s="85"/>
      <c r="W144" s="92"/>
      <c r="X144" s="92"/>
      <c r="Y144" s="85"/>
      <c r="Z144" s="85"/>
      <c r="AA144" s="85"/>
      <c r="AB144" s="85"/>
      <c r="AC144" s="85"/>
      <c r="AN144" s="85"/>
      <c r="AO144" s="85"/>
      <c r="AP144" s="376"/>
    </row>
    <row r="145" spans="1:42">
      <c r="A145" s="85"/>
      <c r="B145" s="85"/>
      <c r="C145" s="85"/>
      <c r="D145" s="85"/>
      <c r="E145" s="85"/>
      <c r="F145" s="85"/>
      <c r="G145" s="85"/>
      <c r="H145" s="85"/>
      <c r="I145" s="85"/>
      <c r="J145" s="85"/>
      <c r="K145" s="85"/>
      <c r="L145" s="85"/>
      <c r="M145" s="85"/>
      <c r="N145" s="85"/>
      <c r="O145" s="85"/>
      <c r="P145" s="85"/>
      <c r="Q145" s="85"/>
      <c r="R145" s="85"/>
      <c r="S145" s="92"/>
      <c r="T145" s="92"/>
      <c r="U145" s="85"/>
      <c r="V145" s="85"/>
      <c r="W145" s="92"/>
      <c r="X145" s="92"/>
      <c r="Y145" s="85"/>
      <c r="Z145" s="85"/>
      <c r="AA145" s="85"/>
      <c r="AB145" s="85"/>
      <c r="AC145" s="85"/>
      <c r="AN145" s="85"/>
      <c r="AO145" s="85"/>
      <c r="AP145" s="376"/>
    </row>
    <row r="146" spans="1:42">
      <c r="A146" s="85"/>
      <c r="B146" s="85"/>
      <c r="C146" s="85"/>
      <c r="D146" s="85"/>
      <c r="E146" s="85"/>
      <c r="F146" s="85"/>
      <c r="G146" s="85"/>
      <c r="H146" s="85"/>
      <c r="I146" s="85"/>
      <c r="J146" s="85"/>
      <c r="K146" s="85"/>
      <c r="L146" s="85"/>
      <c r="M146" s="85"/>
      <c r="N146" s="85"/>
      <c r="O146" s="85"/>
      <c r="P146" s="85"/>
      <c r="Q146" s="85"/>
      <c r="R146" s="85"/>
      <c r="S146" s="92"/>
      <c r="T146" s="92"/>
      <c r="U146" s="85"/>
      <c r="V146" s="85"/>
      <c r="W146" s="92"/>
      <c r="X146" s="92"/>
      <c r="Y146" s="85"/>
      <c r="Z146" s="85"/>
      <c r="AA146" s="85"/>
      <c r="AB146" s="85"/>
      <c r="AC146" s="85"/>
      <c r="AN146" s="85"/>
      <c r="AO146" s="85"/>
      <c r="AP146" s="376"/>
    </row>
    <row r="147" spans="1:42">
      <c r="A147" s="85"/>
      <c r="B147" s="85"/>
      <c r="C147" s="85"/>
      <c r="D147" s="85"/>
      <c r="E147" s="85"/>
      <c r="F147" s="85"/>
      <c r="G147" s="85"/>
      <c r="H147" s="85"/>
      <c r="I147" s="85"/>
      <c r="J147" s="85"/>
      <c r="K147" s="85"/>
      <c r="L147" s="85"/>
      <c r="M147" s="85"/>
      <c r="N147" s="85"/>
      <c r="O147" s="85"/>
      <c r="P147" s="85"/>
      <c r="Q147" s="85"/>
      <c r="R147" s="85"/>
      <c r="S147" s="92"/>
      <c r="T147" s="92"/>
      <c r="U147" s="85"/>
      <c r="V147" s="85"/>
      <c r="W147" s="92"/>
      <c r="X147" s="92"/>
      <c r="Y147" s="85"/>
      <c r="Z147" s="85"/>
      <c r="AA147" s="85"/>
      <c r="AB147" s="85"/>
      <c r="AC147" s="85"/>
      <c r="AN147" s="85"/>
      <c r="AO147" s="85"/>
      <c r="AP147" s="376"/>
    </row>
    <row r="148" spans="1:42">
      <c r="A148" s="85"/>
      <c r="B148" s="85"/>
      <c r="C148" s="85"/>
      <c r="D148" s="85"/>
      <c r="E148" s="85"/>
      <c r="F148" s="85"/>
      <c r="G148" s="85"/>
      <c r="H148" s="85"/>
      <c r="I148" s="85"/>
      <c r="J148" s="85"/>
      <c r="K148" s="85"/>
      <c r="L148" s="85"/>
      <c r="M148" s="85"/>
      <c r="N148" s="85"/>
      <c r="O148" s="85"/>
      <c r="P148" s="85"/>
      <c r="Q148" s="85"/>
      <c r="R148" s="85"/>
      <c r="S148" s="92"/>
      <c r="T148" s="92"/>
      <c r="U148" s="85"/>
      <c r="V148" s="85"/>
      <c r="W148" s="92"/>
      <c r="X148" s="92"/>
      <c r="Y148" s="85"/>
      <c r="Z148" s="85"/>
      <c r="AA148" s="85"/>
      <c r="AB148" s="85"/>
      <c r="AC148" s="85"/>
      <c r="AN148" s="85"/>
      <c r="AO148" s="85"/>
      <c r="AP148" s="376"/>
    </row>
    <row r="149" spans="1:42">
      <c r="A149" s="85"/>
      <c r="B149" s="85"/>
      <c r="C149" s="85"/>
      <c r="D149" s="85"/>
      <c r="E149" s="85"/>
      <c r="F149" s="85"/>
      <c r="G149" s="85"/>
      <c r="H149" s="85"/>
      <c r="I149" s="85"/>
      <c r="J149" s="85"/>
      <c r="K149" s="85"/>
      <c r="L149" s="85"/>
      <c r="M149" s="85"/>
      <c r="N149" s="85"/>
      <c r="O149" s="85"/>
      <c r="P149" s="85"/>
      <c r="Q149" s="85"/>
      <c r="R149" s="85"/>
      <c r="S149" s="92"/>
      <c r="T149" s="92"/>
      <c r="U149" s="85"/>
      <c r="V149" s="85"/>
      <c r="W149" s="92"/>
      <c r="X149" s="92"/>
      <c r="Y149" s="85"/>
      <c r="Z149" s="85"/>
      <c r="AA149" s="85"/>
      <c r="AB149" s="85"/>
      <c r="AC149" s="85"/>
      <c r="AN149" s="85"/>
      <c r="AO149" s="85"/>
      <c r="AP149" s="376"/>
    </row>
    <row r="150" spans="1:42">
      <c r="A150" s="85"/>
      <c r="B150" s="85"/>
      <c r="C150" s="85"/>
      <c r="D150" s="85"/>
      <c r="E150" s="85"/>
      <c r="F150" s="85"/>
      <c r="G150" s="85"/>
      <c r="H150" s="85"/>
      <c r="I150" s="85"/>
      <c r="J150" s="85"/>
      <c r="K150" s="85"/>
      <c r="L150" s="85"/>
      <c r="M150" s="85"/>
      <c r="N150" s="85"/>
      <c r="O150" s="85"/>
      <c r="P150" s="85"/>
      <c r="Q150" s="85"/>
      <c r="R150" s="85"/>
      <c r="S150" s="92"/>
      <c r="T150" s="92"/>
      <c r="U150" s="85"/>
      <c r="V150" s="85"/>
      <c r="W150" s="92"/>
      <c r="X150" s="92"/>
      <c r="Y150" s="85"/>
      <c r="Z150" s="85"/>
      <c r="AA150" s="85"/>
      <c r="AB150" s="85"/>
      <c r="AC150" s="85"/>
      <c r="AN150" s="85"/>
      <c r="AO150" s="85"/>
      <c r="AP150" s="376"/>
    </row>
    <row r="151" spans="1:42">
      <c r="A151" s="85"/>
      <c r="B151" s="85"/>
      <c r="C151" s="85"/>
      <c r="D151" s="85"/>
      <c r="E151" s="85"/>
      <c r="F151" s="85"/>
      <c r="G151" s="85"/>
      <c r="H151" s="85"/>
      <c r="I151" s="85"/>
      <c r="J151" s="85"/>
      <c r="K151" s="85"/>
      <c r="L151" s="85"/>
      <c r="M151" s="85"/>
      <c r="N151" s="85"/>
      <c r="O151" s="85"/>
      <c r="P151" s="85"/>
      <c r="Q151" s="85"/>
      <c r="R151" s="85"/>
      <c r="S151" s="92"/>
      <c r="T151" s="92"/>
      <c r="U151" s="85"/>
      <c r="V151" s="85"/>
      <c r="W151" s="92"/>
      <c r="X151" s="92"/>
      <c r="Y151" s="85"/>
      <c r="Z151" s="85"/>
      <c r="AA151" s="85"/>
      <c r="AB151" s="85"/>
      <c r="AC151" s="85"/>
      <c r="AN151" s="85"/>
      <c r="AO151" s="85"/>
      <c r="AP151" s="376"/>
    </row>
    <row r="152" spans="1:42">
      <c r="A152" s="85"/>
      <c r="B152" s="85"/>
      <c r="C152" s="85"/>
      <c r="D152" s="85"/>
      <c r="E152" s="85"/>
      <c r="F152" s="85"/>
      <c r="G152" s="85"/>
      <c r="H152" s="85"/>
      <c r="I152" s="85"/>
      <c r="J152" s="85"/>
      <c r="K152" s="85"/>
      <c r="L152" s="85"/>
      <c r="M152" s="85"/>
      <c r="N152" s="85"/>
      <c r="O152" s="85"/>
      <c r="P152" s="85"/>
      <c r="Q152" s="85"/>
      <c r="R152" s="85"/>
      <c r="S152" s="92"/>
      <c r="T152" s="92"/>
      <c r="U152" s="85"/>
      <c r="V152" s="85"/>
      <c r="W152" s="92"/>
      <c r="X152" s="92"/>
      <c r="Y152" s="85"/>
      <c r="Z152" s="85"/>
      <c r="AA152" s="85"/>
      <c r="AB152" s="85"/>
      <c r="AC152" s="85"/>
      <c r="AN152" s="85"/>
      <c r="AO152" s="85"/>
      <c r="AP152" s="376"/>
    </row>
    <row r="153" spans="1:42">
      <c r="A153" s="85"/>
      <c r="B153" s="85"/>
      <c r="C153" s="85"/>
      <c r="D153" s="85"/>
      <c r="E153" s="85"/>
      <c r="F153" s="85"/>
      <c r="G153" s="85"/>
      <c r="H153" s="85"/>
      <c r="I153" s="85"/>
      <c r="J153" s="85"/>
      <c r="K153" s="85"/>
      <c r="L153" s="85"/>
      <c r="M153" s="85"/>
      <c r="N153" s="85"/>
      <c r="O153" s="85"/>
      <c r="P153" s="85"/>
      <c r="Q153" s="85"/>
      <c r="R153" s="85"/>
      <c r="S153" s="92"/>
      <c r="T153" s="92"/>
      <c r="U153" s="85"/>
      <c r="V153" s="85"/>
      <c r="W153" s="92"/>
      <c r="X153" s="92"/>
      <c r="Y153" s="85"/>
      <c r="Z153" s="85"/>
      <c r="AA153" s="85"/>
      <c r="AB153" s="85"/>
      <c r="AC153" s="85"/>
      <c r="AN153" s="85"/>
      <c r="AO153" s="85"/>
      <c r="AP153" s="376"/>
    </row>
    <row r="154" spans="1:42">
      <c r="A154" s="85"/>
      <c r="B154" s="85"/>
      <c r="C154" s="85"/>
      <c r="D154" s="85"/>
      <c r="E154" s="85"/>
      <c r="F154" s="85"/>
      <c r="G154" s="85"/>
      <c r="H154" s="85"/>
      <c r="I154" s="85"/>
      <c r="J154" s="85"/>
      <c r="K154" s="85"/>
      <c r="L154" s="85"/>
      <c r="M154" s="85"/>
      <c r="N154" s="85"/>
      <c r="O154" s="85"/>
      <c r="P154" s="85"/>
      <c r="Q154" s="85"/>
      <c r="R154" s="85"/>
      <c r="S154" s="92"/>
      <c r="T154" s="92"/>
      <c r="U154" s="85"/>
      <c r="V154" s="85"/>
      <c r="W154" s="92"/>
      <c r="X154" s="92"/>
      <c r="Y154" s="85"/>
      <c r="Z154" s="85"/>
      <c r="AA154" s="85"/>
      <c r="AB154" s="85"/>
      <c r="AC154" s="85"/>
      <c r="AN154" s="85"/>
      <c r="AO154" s="85"/>
      <c r="AP154" s="376"/>
    </row>
    <row r="155" spans="1:42">
      <c r="A155" s="85"/>
      <c r="B155" s="85"/>
      <c r="C155" s="85"/>
      <c r="D155" s="85"/>
      <c r="E155" s="85"/>
      <c r="F155" s="85"/>
      <c r="G155" s="85"/>
      <c r="H155" s="85"/>
      <c r="I155" s="85"/>
      <c r="J155" s="85"/>
      <c r="K155" s="85"/>
      <c r="L155" s="85"/>
      <c r="M155" s="85"/>
      <c r="N155" s="85"/>
      <c r="O155" s="85"/>
      <c r="P155" s="85"/>
      <c r="Q155" s="85"/>
      <c r="R155" s="85"/>
      <c r="S155" s="92"/>
      <c r="T155" s="92"/>
      <c r="U155" s="85"/>
      <c r="V155" s="85"/>
      <c r="W155" s="92"/>
      <c r="X155" s="92"/>
      <c r="Y155" s="85"/>
      <c r="Z155" s="85"/>
      <c r="AA155" s="85"/>
      <c r="AB155" s="85"/>
      <c r="AC155" s="85"/>
      <c r="AN155" s="85"/>
      <c r="AO155" s="85"/>
      <c r="AP155" s="376"/>
    </row>
    <row r="156" spans="1:42">
      <c r="A156" s="85"/>
      <c r="B156" s="85"/>
      <c r="C156" s="85"/>
      <c r="D156" s="85"/>
      <c r="E156" s="85"/>
      <c r="F156" s="85"/>
      <c r="G156" s="85"/>
      <c r="H156" s="85"/>
      <c r="I156" s="85"/>
      <c r="J156" s="85"/>
      <c r="K156" s="85"/>
      <c r="L156" s="85"/>
      <c r="M156" s="85"/>
      <c r="N156" s="85"/>
      <c r="O156" s="85"/>
      <c r="P156" s="85"/>
      <c r="Q156" s="85"/>
      <c r="R156" s="85"/>
      <c r="S156" s="92"/>
      <c r="T156" s="92"/>
      <c r="U156" s="85"/>
      <c r="V156" s="85"/>
      <c r="W156" s="92"/>
      <c r="X156" s="92"/>
      <c r="Y156" s="85"/>
      <c r="Z156" s="85"/>
      <c r="AA156" s="85"/>
      <c r="AB156" s="85"/>
      <c r="AC156" s="85"/>
      <c r="AN156" s="85"/>
      <c r="AO156" s="85"/>
      <c r="AP156" s="376"/>
    </row>
    <row r="157" spans="1:42">
      <c r="A157" s="85"/>
      <c r="B157" s="85"/>
      <c r="C157" s="85"/>
      <c r="D157" s="85"/>
      <c r="E157" s="85"/>
      <c r="F157" s="85"/>
      <c r="G157" s="85"/>
      <c r="H157" s="85"/>
      <c r="I157" s="85"/>
      <c r="J157" s="85"/>
      <c r="K157" s="85"/>
      <c r="L157" s="85"/>
      <c r="M157" s="85"/>
      <c r="N157" s="85"/>
      <c r="O157" s="85"/>
      <c r="P157" s="85"/>
      <c r="Q157" s="85"/>
      <c r="R157" s="85"/>
      <c r="S157" s="92"/>
      <c r="T157" s="92"/>
      <c r="U157" s="85"/>
      <c r="V157" s="85"/>
      <c r="W157" s="92"/>
      <c r="X157" s="92"/>
      <c r="Y157" s="85"/>
      <c r="Z157" s="85"/>
      <c r="AA157" s="85"/>
      <c r="AB157" s="85"/>
      <c r="AC157" s="85"/>
      <c r="AN157" s="85"/>
      <c r="AO157" s="85"/>
      <c r="AP157" s="376"/>
    </row>
    <row r="158" spans="1:42">
      <c r="A158" s="85"/>
      <c r="B158" s="85"/>
      <c r="C158" s="85"/>
      <c r="D158" s="85"/>
      <c r="E158" s="85"/>
      <c r="F158" s="85"/>
      <c r="G158" s="85"/>
      <c r="H158" s="85"/>
      <c r="I158" s="85"/>
      <c r="J158" s="85"/>
      <c r="K158" s="85"/>
      <c r="L158" s="85"/>
      <c r="M158" s="85"/>
      <c r="N158" s="85"/>
      <c r="O158" s="85"/>
      <c r="P158" s="85"/>
      <c r="Q158" s="85"/>
      <c r="R158" s="85"/>
      <c r="S158" s="92"/>
      <c r="T158" s="92"/>
      <c r="U158" s="85"/>
      <c r="V158" s="85"/>
      <c r="W158" s="92"/>
      <c r="X158" s="92"/>
      <c r="Y158" s="85"/>
      <c r="Z158" s="85"/>
      <c r="AA158" s="85"/>
      <c r="AB158" s="85"/>
      <c r="AC158" s="85"/>
      <c r="AN158" s="85"/>
      <c r="AO158" s="85"/>
      <c r="AP158" s="376"/>
    </row>
    <row r="159" spans="1:42">
      <c r="A159" s="85"/>
      <c r="B159" s="85"/>
      <c r="C159" s="85"/>
      <c r="D159" s="85"/>
      <c r="E159" s="85"/>
      <c r="F159" s="85"/>
      <c r="G159" s="85"/>
      <c r="H159" s="85"/>
      <c r="I159" s="85"/>
      <c r="J159" s="85"/>
      <c r="K159" s="85"/>
      <c r="L159" s="85"/>
      <c r="M159" s="85"/>
      <c r="N159" s="85"/>
      <c r="O159" s="85"/>
      <c r="P159" s="85"/>
      <c r="Q159" s="85"/>
      <c r="R159" s="85"/>
      <c r="S159" s="92"/>
      <c r="T159" s="92"/>
      <c r="U159" s="85"/>
      <c r="V159" s="85"/>
      <c r="W159" s="92"/>
      <c r="X159" s="92"/>
      <c r="Y159" s="85"/>
      <c r="Z159" s="85"/>
      <c r="AA159" s="85"/>
      <c r="AB159" s="85"/>
      <c r="AC159" s="85"/>
      <c r="AN159" s="85"/>
      <c r="AO159" s="85"/>
      <c r="AP159" s="376"/>
    </row>
    <row r="160" spans="1:42">
      <c r="A160" s="85"/>
      <c r="B160" s="85"/>
      <c r="C160" s="85"/>
      <c r="D160" s="85"/>
      <c r="E160" s="85"/>
      <c r="F160" s="85"/>
      <c r="G160" s="85"/>
      <c r="H160" s="85"/>
      <c r="I160" s="85"/>
      <c r="J160" s="85"/>
      <c r="K160" s="85"/>
      <c r="L160" s="85"/>
      <c r="M160" s="85"/>
      <c r="N160" s="85"/>
      <c r="O160" s="85"/>
      <c r="P160" s="85"/>
      <c r="Q160" s="85"/>
      <c r="R160" s="85"/>
      <c r="S160" s="92"/>
      <c r="T160" s="92"/>
      <c r="U160" s="85"/>
      <c r="V160" s="85"/>
      <c r="W160" s="92"/>
      <c r="X160" s="92"/>
      <c r="Y160" s="85"/>
      <c r="Z160" s="85"/>
      <c r="AA160" s="85"/>
      <c r="AB160" s="85"/>
      <c r="AC160" s="85"/>
      <c r="AN160" s="85"/>
      <c r="AO160" s="85"/>
      <c r="AP160" s="376"/>
    </row>
    <row r="161" spans="1:42">
      <c r="A161" s="85"/>
      <c r="B161" s="85"/>
      <c r="C161" s="85"/>
      <c r="D161" s="85"/>
      <c r="E161" s="85"/>
      <c r="F161" s="85"/>
      <c r="G161" s="85"/>
      <c r="H161" s="85"/>
      <c r="I161" s="85"/>
      <c r="J161" s="85"/>
      <c r="K161" s="85"/>
      <c r="L161" s="85"/>
      <c r="M161" s="85"/>
      <c r="N161" s="85"/>
      <c r="O161" s="85"/>
      <c r="P161" s="85"/>
      <c r="Q161" s="85"/>
      <c r="R161" s="85"/>
      <c r="S161" s="92"/>
      <c r="T161" s="92"/>
      <c r="U161" s="85"/>
      <c r="V161" s="85"/>
      <c r="W161" s="92"/>
      <c r="X161" s="92"/>
      <c r="Y161" s="85"/>
      <c r="Z161" s="85"/>
      <c r="AA161" s="85"/>
      <c r="AB161" s="85"/>
      <c r="AC161" s="85"/>
      <c r="AN161" s="85"/>
      <c r="AO161" s="85"/>
      <c r="AP161" s="376"/>
    </row>
    <row r="162" spans="1:42">
      <c r="A162" s="85"/>
      <c r="B162" s="85"/>
      <c r="C162" s="85"/>
      <c r="D162" s="85"/>
      <c r="E162" s="85"/>
      <c r="F162" s="85"/>
      <c r="G162" s="85"/>
      <c r="H162" s="85"/>
      <c r="I162" s="85"/>
      <c r="J162" s="85"/>
      <c r="K162" s="85"/>
      <c r="L162" s="85"/>
      <c r="M162" s="85"/>
      <c r="N162" s="85"/>
      <c r="O162" s="85"/>
      <c r="P162" s="85"/>
      <c r="Q162" s="85"/>
      <c r="R162" s="85"/>
      <c r="S162" s="92"/>
      <c r="T162" s="92"/>
      <c r="U162" s="85"/>
      <c r="V162" s="85"/>
      <c r="W162" s="92"/>
      <c r="X162" s="92"/>
      <c r="Y162" s="85"/>
      <c r="Z162" s="85"/>
      <c r="AA162" s="85"/>
      <c r="AB162" s="85"/>
      <c r="AC162" s="85"/>
      <c r="AN162" s="85"/>
      <c r="AO162" s="85"/>
      <c r="AP162" s="376"/>
    </row>
    <row r="163" spans="1:42">
      <c r="A163" s="85"/>
      <c r="B163" s="85"/>
      <c r="C163" s="85"/>
      <c r="D163" s="85"/>
      <c r="E163" s="85"/>
      <c r="F163" s="85"/>
      <c r="G163" s="85"/>
      <c r="H163" s="85"/>
      <c r="I163" s="85"/>
      <c r="J163" s="85"/>
      <c r="K163" s="85"/>
      <c r="L163" s="85"/>
      <c r="M163" s="85"/>
      <c r="N163" s="85"/>
      <c r="O163" s="85"/>
      <c r="P163" s="85"/>
      <c r="Q163" s="85"/>
      <c r="R163" s="85"/>
      <c r="S163" s="92"/>
      <c r="T163" s="92"/>
      <c r="U163" s="85"/>
      <c r="V163" s="85"/>
      <c r="W163" s="92"/>
      <c r="X163" s="92"/>
      <c r="Y163" s="85"/>
      <c r="Z163" s="85"/>
      <c r="AA163" s="85"/>
      <c r="AB163" s="85"/>
      <c r="AC163" s="85"/>
      <c r="AN163" s="85"/>
      <c r="AO163" s="85"/>
      <c r="AP163" s="376"/>
    </row>
    <row r="164" spans="1:42">
      <c r="A164" s="85"/>
      <c r="B164" s="85"/>
      <c r="C164" s="85"/>
      <c r="D164" s="85"/>
      <c r="E164" s="85"/>
      <c r="F164" s="85"/>
      <c r="G164" s="85"/>
      <c r="H164" s="85"/>
      <c r="I164" s="85"/>
      <c r="J164" s="85"/>
      <c r="K164" s="85"/>
      <c r="L164" s="85"/>
      <c r="M164" s="85"/>
      <c r="N164" s="85"/>
      <c r="O164" s="85"/>
      <c r="P164" s="85"/>
      <c r="Q164" s="85"/>
      <c r="R164" s="85"/>
      <c r="S164" s="92"/>
      <c r="T164" s="92"/>
      <c r="U164" s="85"/>
      <c r="V164" s="85"/>
      <c r="W164" s="92"/>
      <c r="X164" s="92"/>
      <c r="Y164" s="85"/>
      <c r="Z164" s="85"/>
      <c r="AA164" s="85"/>
      <c r="AB164" s="85"/>
      <c r="AC164" s="85"/>
      <c r="AN164" s="85"/>
      <c r="AO164" s="85"/>
      <c r="AP164" s="376"/>
    </row>
    <row r="165" spans="1:42">
      <c r="A165" s="85"/>
      <c r="B165" s="85"/>
      <c r="C165" s="85"/>
      <c r="D165" s="85"/>
      <c r="E165" s="85"/>
      <c r="F165" s="85"/>
      <c r="G165" s="85"/>
      <c r="H165" s="85"/>
      <c r="I165" s="85"/>
      <c r="J165" s="85"/>
      <c r="K165" s="85"/>
      <c r="L165" s="85"/>
      <c r="M165" s="85"/>
      <c r="N165" s="85"/>
      <c r="O165" s="85"/>
      <c r="P165" s="85"/>
      <c r="Q165" s="85"/>
      <c r="R165" s="85"/>
      <c r="S165" s="92"/>
      <c r="T165" s="92"/>
      <c r="U165" s="85"/>
      <c r="V165" s="85"/>
      <c r="W165" s="92"/>
      <c r="X165" s="92"/>
      <c r="Y165" s="85"/>
      <c r="Z165" s="85"/>
      <c r="AA165" s="85"/>
      <c r="AB165" s="85"/>
      <c r="AC165" s="85"/>
      <c r="AN165" s="85"/>
      <c r="AO165" s="85"/>
      <c r="AP165" s="376"/>
    </row>
    <row r="166" spans="1:42">
      <c r="A166" s="85"/>
      <c r="B166" s="85"/>
      <c r="C166" s="85"/>
      <c r="D166" s="85"/>
      <c r="E166" s="85"/>
      <c r="F166" s="85"/>
      <c r="G166" s="85"/>
      <c r="H166" s="85"/>
      <c r="I166" s="85"/>
      <c r="J166" s="85"/>
      <c r="K166" s="85"/>
      <c r="L166" s="85"/>
      <c r="M166" s="85"/>
      <c r="N166" s="85"/>
      <c r="O166" s="85"/>
      <c r="P166" s="85"/>
      <c r="Q166" s="85"/>
      <c r="R166" s="85"/>
      <c r="S166" s="92"/>
      <c r="T166" s="92"/>
      <c r="U166" s="85"/>
      <c r="V166" s="85"/>
      <c r="W166" s="92"/>
      <c r="X166" s="92"/>
      <c r="Y166" s="85"/>
      <c r="Z166" s="85"/>
      <c r="AA166" s="85"/>
      <c r="AB166" s="85"/>
      <c r="AC166" s="85"/>
      <c r="AN166" s="85"/>
      <c r="AO166" s="85"/>
      <c r="AP166" s="376"/>
    </row>
    <row r="167" spans="1:42">
      <c r="A167" s="85"/>
      <c r="B167" s="85"/>
      <c r="C167" s="85"/>
      <c r="D167" s="85"/>
      <c r="E167" s="85"/>
      <c r="F167" s="85"/>
      <c r="G167" s="85"/>
      <c r="H167" s="85"/>
      <c r="I167" s="85"/>
      <c r="J167" s="85"/>
      <c r="K167" s="85"/>
      <c r="L167" s="85"/>
      <c r="M167" s="85"/>
      <c r="N167" s="85"/>
      <c r="O167" s="85"/>
      <c r="P167" s="85"/>
      <c r="Q167" s="85"/>
      <c r="R167" s="85"/>
      <c r="S167" s="92"/>
      <c r="T167" s="92"/>
      <c r="U167" s="85"/>
      <c r="V167" s="85"/>
      <c r="W167" s="92"/>
      <c r="X167" s="92"/>
      <c r="Y167" s="85"/>
      <c r="Z167" s="85"/>
      <c r="AA167" s="85"/>
      <c r="AB167" s="85"/>
      <c r="AC167" s="85"/>
      <c r="AN167" s="85"/>
      <c r="AO167" s="85"/>
      <c r="AP167" s="376"/>
    </row>
    <row r="168" spans="1:42">
      <c r="A168" s="85"/>
      <c r="B168" s="85"/>
      <c r="C168" s="85"/>
      <c r="D168" s="85"/>
      <c r="E168" s="85"/>
      <c r="F168" s="85"/>
      <c r="G168" s="85"/>
      <c r="H168" s="85"/>
      <c r="I168" s="85"/>
      <c r="J168" s="85"/>
      <c r="K168" s="85"/>
      <c r="L168" s="85"/>
      <c r="M168" s="85"/>
      <c r="N168" s="85"/>
      <c r="O168" s="85"/>
      <c r="P168" s="85"/>
      <c r="Q168" s="85"/>
      <c r="R168" s="85"/>
      <c r="S168" s="92"/>
      <c r="T168" s="92"/>
      <c r="U168" s="85"/>
      <c r="V168" s="85"/>
      <c r="W168" s="92"/>
      <c r="X168" s="92"/>
      <c r="Y168" s="85"/>
      <c r="Z168" s="85"/>
      <c r="AA168" s="85"/>
      <c r="AB168" s="85"/>
      <c r="AC168" s="85"/>
      <c r="AN168" s="85"/>
      <c r="AO168" s="85"/>
      <c r="AP168" s="376"/>
    </row>
    <row r="169" spans="1:42">
      <c r="A169" s="85"/>
      <c r="B169" s="85"/>
      <c r="C169" s="85"/>
      <c r="D169" s="85"/>
      <c r="E169" s="85"/>
      <c r="F169" s="85"/>
      <c r="G169" s="85"/>
      <c r="H169" s="85"/>
      <c r="I169" s="85"/>
      <c r="J169" s="85"/>
      <c r="K169" s="85"/>
      <c r="L169" s="85"/>
      <c r="M169" s="85"/>
      <c r="N169" s="85"/>
      <c r="O169" s="85"/>
      <c r="P169" s="85"/>
      <c r="Q169" s="85"/>
      <c r="R169" s="85"/>
      <c r="S169" s="92"/>
      <c r="T169" s="92"/>
      <c r="U169" s="85"/>
      <c r="V169" s="85"/>
      <c r="W169" s="92"/>
      <c r="X169" s="92"/>
      <c r="Y169" s="85"/>
      <c r="Z169" s="85"/>
      <c r="AA169" s="85"/>
      <c r="AB169" s="85"/>
      <c r="AC169" s="85"/>
      <c r="AN169" s="85"/>
      <c r="AO169" s="85"/>
      <c r="AP169" s="376"/>
    </row>
    <row r="170" spans="1:42">
      <c r="A170" s="85"/>
      <c r="B170" s="85"/>
      <c r="C170" s="85"/>
      <c r="D170" s="85"/>
      <c r="E170" s="85"/>
      <c r="F170" s="85"/>
      <c r="G170" s="85"/>
      <c r="H170" s="85"/>
      <c r="I170" s="85"/>
      <c r="J170" s="85"/>
      <c r="K170" s="85"/>
      <c r="L170" s="85"/>
      <c r="M170" s="85"/>
      <c r="N170" s="85"/>
      <c r="O170" s="85"/>
      <c r="P170" s="85"/>
      <c r="Q170" s="85"/>
      <c r="R170" s="85"/>
      <c r="S170" s="92"/>
      <c r="T170" s="92"/>
      <c r="U170" s="85"/>
      <c r="V170" s="85"/>
      <c r="W170" s="92"/>
      <c r="X170" s="92"/>
      <c r="Y170" s="85"/>
      <c r="Z170" s="85"/>
      <c r="AA170" s="85"/>
      <c r="AB170" s="85"/>
      <c r="AC170" s="85"/>
      <c r="AN170" s="85"/>
      <c r="AO170" s="85"/>
      <c r="AP170" s="376"/>
    </row>
    <row r="171" spans="1:42">
      <c r="A171" s="85"/>
      <c r="B171" s="85"/>
      <c r="C171" s="85"/>
      <c r="D171" s="85"/>
      <c r="E171" s="85"/>
      <c r="F171" s="85"/>
      <c r="G171" s="85"/>
      <c r="H171" s="85"/>
      <c r="I171" s="85"/>
      <c r="J171" s="85"/>
      <c r="K171" s="85"/>
      <c r="L171" s="85"/>
      <c r="M171" s="85"/>
      <c r="N171" s="85"/>
      <c r="O171" s="85"/>
      <c r="P171" s="85"/>
      <c r="Q171" s="85"/>
      <c r="R171" s="85"/>
      <c r="S171" s="92"/>
      <c r="T171" s="92"/>
      <c r="U171" s="85"/>
      <c r="V171" s="85"/>
      <c r="W171" s="92"/>
      <c r="X171" s="92"/>
      <c r="Y171" s="85"/>
      <c r="Z171" s="85"/>
      <c r="AA171" s="85"/>
      <c r="AB171" s="85"/>
      <c r="AC171" s="85"/>
      <c r="AN171" s="85"/>
      <c r="AO171" s="85"/>
      <c r="AP171" s="376"/>
    </row>
    <row r="172" spans="1:42">
      <c r="A172" s="85"/>
      <c r="B172" s="85"/>
      <c r="C172" s="85"/>
      <c r="D172" s="85"/>
      <c r="E172" s="85"/>
      <c r="F172" s="85"/>
      <c r="G172" s="85"/>
      <c r="H172" s="85"/>
      <c r="I172" s="85"/>
      <c r="J172" s="85"/>
      <c r="K172" s="85"/>
      <c r="L172" s="85"/>
      <c r="M172" s="85"/>
      <c r="N172" s="85"/>
      <c r="O172" s="85"/>
      <c r="P172" s="85"/>
      <c r="Q172" s="85"/>
      <c r="R172" s="85"/>
      <c r="S172" s="92"/>
      <c r="T172" s="92"/>
      <c r="U172" s="85"/>
      <c r="V172" s="85"/>
      <c r="W172" s="92"/>
      <c r="X172" s="92"/>
      <c r="Y172" s="85"/>
      <c r="Z172" s="85"/>
      <c r="AA172" s="85"/>
      <c r="AB172" s="85"/>
      <c r="AC172" s="85"/>
      <c r="AN172" s="85"/>
      <c r="AO172" s="85"/>
      <c r="AP172" s="376"/>
    </row>
    <row r="173" spans="1:42">
      <c r="A173" s="85"/>
      <c r="B173" s="85"/>
      <c r="C173" s="85"/>
      <c r="D173" s="85"/>
      <c r="E173" s="85"/>
      <c r="F173" s="85"/>
      <c r="G173" s="85"/>
      <c r="H173" s="85"/>
      <c r="I173" s="85"/>
      <c r="J173" s="85"/>
      <c r="K173" s="85"/>
      <c r="L173" s="85"/>
      <c r="M173" s="85"/>
      <c r="N173" s="85"/>
      <c r="O173" s="85"/>
      <c r="P173" s="85"/>
      <c r="Q173" s="85"/>
      <c r="R173" s="85"/>
      <c r="S173" s="92"/>
      <c r="T173" s="92"/>
      <c r="U173" s="85"/>
      <c r="V173" s="85"/>
      <c r="W173" s="92"/>
      <c r="X173" s="92"/>
      <c r="Y173" s="85"/>
      <c r="Z173" s="85"/>
      <c r="AA173" s="85"/>
      <c r="AB173" s="85"/>
      <c r="AC173" s="85"/>
      <c r="AN173" s="85"/>
      <c r="AO173" s="85"/>
      <c r="AP173" s="376"/>
    </row>
    <row r="174" spans="1:42">
      <c r="A174" s="85"/>
      <c r="B174" s="85"/>
      <c r="C174" s="85"/>
      <c r="D174" s="85"/>
      <c r="E174" s="85"/>
      <c r="F174" s="85"/>
      <c r="G174" s="85"/>
      <c r="H174" s="85"/>
      <c r="I174" s="85"/>
      <c r="J174" s="85"/>
      <c r="K174" s="85"/>
      <c r="L174" s="85"/>
      <c r="M174" s="85"/>
      <c r="N174" s="85"/>
      <c r="O174" s="85"/>
      <c r="P174" s="85"/>
      <c r="Q174" s="85"/>
      <c r="R174" s="85"/>
      <c r="S174" s="92"/>
      <c r="T174" s="92"/>
      <c r="U174" s="85"/>
      <c r="V174" s="85"/>
      <c r="W174" s="92"/>
      <c r="X174" s="92"/>
      <c r="Y174" s="85"/>
      <c r="Z174" s="85"/>
      <c r="AA174" s="85"/>
      <c r="AB174" s="85"/>
      <c r="AC174" s="85"/>
      <c r="AN174" s="85"/>
      <c r="AO174" s="85"/>
      <c r="AP174" s="376"/>
    </row>
    <row r="175" spans="1:42">
      <c r="A175" s="85"/>
      <c r="B175" s="85"/>
      <c r="C175" s="85"/>
      <c r="D175" s="85"/>
      <c r="E175" s="85"/>
      <c r="F175" s="85"/>
      <c r="G175" s="85"/>
      <c r="H175" s="85"/>
      <c r="I175" s="85"/>
      <c r="J175" s="85"/>
      <c r="K175" s="85"/>
      <c r="L175" s="85"/>
      <c r="M175" s="85"/>
      <c r="N175" s="85"/>
      <c r="O175" s="85"/>
      <c r="P175" s="85"/>
      <c r="Q175" s="85"/>
      <c r="R175" s="85"/>
      <c r="S175" s="92"/>
      <c r="T175" s="92"/>
      <c r="U175" s="85"/>
      <c r="V175" s="85"/>
      <c r="W175" s="92"/>
      <c r="X175" s="92"/>
      <c r="Y175" s="85"/>
      <c r="Z175" s="85"/>
      <c r="AA175" s="85"/>
      <c r="AB175" s="85"/>
      <c r="AC175" s="85"/>
      <c r="AN175" s="85"/>
      <c r="AO175" s="85"/>
      <c r="AP175" s="376"/>
    </row>
    <row r="176" spans="1:42">
      <c r="A176" s="85"/>
      <c r="B176" s="85"/>
      <c r="C176" s="85"/>
      <c r="D176" s="85"/>
      <c r="E176" s="85"/>
      <c r="F176" s="85"/>
      <c r="G176" s="85"/>
      <c r="H176" s="85"/>
      <c r="I176" s="85"/>
      <c r="J176" s="85"/>
      <c r="K176" s="85"/>
      <c r="L176" s="85"/>
      <c r="M176" s="85"/>
      <c r="N176" s="85"/>
      <c r="O176" s="85"/>
      <c r="P176" s="85"/>
      <c r="Q176" s="85"/>
      <c r="R176" s="85"/>
      <c r="S176" s="92"/>
      <c r="T176" s="92"/>
      <c r="U176" s="85"/>
      <c r="V176" s="85"/>
      <c r="W176" s="92"/>
      <c r="X176" s="92"/>
      <c r="Y176" s="85"/>
      <c r="Z176" s="85"/>
      <c r="AA176" s="85"/>
      <c r="AB176" s="85"/>
      <c r="AC176" s="85"/>
      <c r="AN176" s="85"/>
      <c r="AO176" s="85"/>
      <c r="AP176" s="376"/>
    </row>
    <row r="177" spans="1:42">
      <c r="A177" s="85"/>
      <c r="B177" s="85"/>
      <c r="C177" s="85"/>
      <c r="D177" s="85"/>
      <c r="E177" s="85"/>
      <c r="F177" s="85"/>
      <c r="G177" s="85"/>
      <c r="H177" s="85"/>
      <c r="I177" s="85"/>
      <c r="J177" s="85"/>
      <c r="K177" s="85"/>
      <c r="L177" s="85"/>
      <c r="M177" s="85"/>
      <c r="N177" s="85"/>
      <c r="O177" s="85"/>
      <c r="P177" s="85"/>
      <c r="Q177" s="85"/>
      <c r="R177" s="85"/>
      <c r="S177" s="92"/>
      <c r="T177" s="92"/>
      <c r="U177" s="85"/>
      <c r="V177" s="85"/>
      <c r="W177" s="92"/>
      <c r="X177" s="92"/>
      <c r="Y177" s="85"/>
      <c r="Z177" s="85"/>
      <c r="AA177" s="85"/>
      <c r="AB177" s="85"/>
      <c r="AC177" s="85"/>
      <c r="AN177" s="85"/>
      <c r="AO177" s="85"/>
      <c r="AP177" s="376"/>
    </row>
    <row r="178" spans="1:42">
      <c r="A178" s="85"/>
      <c r="B178" s="85"/>
      <c r="C178" s="85"/>
      <c r="D178" s="85"/>
      <c r="E178" s="85"/>
      <c r="F178" s="85"/>
      <c r="G178" s="85"/>
      <c r="H178" s="85"/>
      <c r="I178" s="85"/>
      <c r="J178" s="85"/>
      <c r="K178" s="85"/>
      <c r="L178" s="85"/>
      <c r="M178" s="85"/>
      <c r="N178" s="85"/>
      <c r="O178" s="85"/>
      <c r="P178" s="85"/>
      <c r="Q178" s="85"/>
      <c r="R178" s="85"/>
      <c r="S178" s="92"/>
      <c r="T178" s="92"/>
      <c r="U178" s="85"/>
      <c r="V178" s="85"/>
      <c r="W178" s="92"/>
      <c r="X178" s="92"/>
      <c r="Y178" s="85"/>
      <c r="Z178" s="85"/>
      <c r="AA178" s="85"/>
      <c r="AB178" s="85"/>
      <c r="AC178" s="85"/>
      <c r="AN178" s="85"/>
      <c r="AO178" s="85"/>
      <c r="AP178" s="376"/>
    </row>
    <row r="179" spans="1:42">
      <c r="A179" s="85"/>
      <c r="B179" s="85"/>
      <c r="C179" s="85"/>
      <c r="D179" s="85"/>
      <c r="E179" s="85"/>
      <c r="F179" s="85"/>
      <c r="G179" s="85"/>
      <c r="H179" s="85"/>
      <c r="I179" s="85"/>
      <c r="J179" s="85"/>
      <c r="K179" s="85"/>
      <c r="L179" s="85"/>
      <c r="M179" s="85"/>
      <c r="N179" s="85"/>
      <c r="O179" s="85"/>
      <c r="P179" s="85"/>
      <c r="Q179" s="85"/>
      <c r="R179" s="85"/>
      <c r="S179" s="92"/>
      <c r="T179" s="92"/>
      <c r="U179" s="85"/>
      <c r="V179" s="85"/>
      <c r="W179" s="92"/>
      <c r="X179" s="92"/>
      <c r="Y179" s="85"/>
      <c r="Z179" s="85"/>
      <c r="AA179" s="85"/>
      <c r="AB179" s="85"/>
      <c r="AC179" s="85"/>
      <c r="AN179" s="85"/>
      <c r="AO179" s="85"/>
      <c r="AP179" s="376"/>
    </row>
    <row r="180" spans="1:42">
      <c r="A180" s="85"/>
      <c r="B180" s="85"/>
      <c r="C180" s="85"/>
      <c r="D180" s="85"/>
      <c r="E180" s="85"/>
      <c r="F180" s="85"/>
      <c r="G180" s="85"/>
      <c r="H180" s="85"/>
      <c r="I180" s="85"/>
      <c r="J180" s="85"/>
      <c r="K180" s="85"/>
      <c r="L180" s="85"/>
      <c r="M180" s="85"/>
      <c r="N180" s="85"/>
      <c r="O180" s="85"/>
      <c r="P180" s="85"/>
      <c r="Q180" s="85"/>
      <c r="R180" s="85"/>
      <c r="S180" s="92"/>
      <c r="T180" s="92"/>
      <c r="U180" s="85"/>
      <c r="V180" s="85"/>
      <c r="W180" s="92"/>
      <c r="X180" s="92"/>
      <c r="Y180" s="85"/>
      <c r="Z180" s="85"/>
      <c r="AA180" s="85"/>
      <c r="AB180" s="85"/>
      <c r="AC180" s="85"/>
      <c r="AN180" s="85"/>
      <c r="AO180" s="85"/>
      <c r="AP180" s="376"/>
    </row>
    <row r="181" spans="1:42">
      <c r="A181" s="85"/>
      <c r="B181" s="85"/>
      <c r="C181" s="85"/>
      <c r="D181" s="85"/>
      <c r="E181" s="85"/>
      <c r="F181" s="85"/>
      <c r="G181" s="85"/>
      <c r="H181" s="85"/>
      <c r="I181" s="85"/>
      <c r="J181" s="85"/>
      <c r="K181" s="85"/>
      <c r="L181" s="85"/>
      <c r="M181" s="85"/>
      <c r="N181" s="85"/>
      <c r="O181" s="85"/>
      <c r="P181" s="85"/>
      <c r="Q181" s="85"/>
      <c r="R181" s="85"/>
      <c r="S181" s="92"/>
      <c r="T181" s="92"/>
      <c r="U181" s="85"/>
      <c r="V181" s="85"/>
      <c r="W181" s="92"/>
      <c r="X181" s="92"/>
      <c r="Y181" s="85"/>
      <c r="Z181" s="85"/>
      <c r="AA181" s="85"/>
      <c r="AB181" s="85"/>
      <c r="AC181" s="85"/>
      <c r="AN181" s="85"/>
      <c r="AO181" s="85"/>
      <c r="AP181" s="376"/>
    </row>
    <row r="182" spans="1:42">
      <c r="A182" s="85"/>
      <c r="B182" s="85"/>
      <c r="C182" s="85"/>
      <c r="D182" s="85"/>
      <c r="E182" s="85"/>
      <c r="F182" s="85"/>
      <c r="G182" s="85"/>
      <c r="H182" s="85"/>
      <c r="I182" s="85"/>
      <c r="J182" s="85"/>
      <c r="K182" s="85"/>
      <c r="L182" s="85"/>
      <c r="M182" s="85"/>
      <c r="N182" s="85"/>
      <c r="O182" s="85"/>
      <c r="P182" s="85"/>
      <c r="Q182" s="85"/>
      <c r="R182" s="85"/>
      <c r="S182" s="92"/>
      <c r="T182" s="92"/>
      <c r="U182" s="85"/>
      <c r="V182" s="85"/>
      <c r="W182" s="92"/>
      <c r="X182" s="92"/>
      <c r="Y182" s="85"/>
      <c r="Z182" s="85"/>
      <c r="AA182" s="85"/>
      <c r="AB182" s="85"/>
      <c r="AC182" s="85"/>
      <c r="AN182" s="85"/>
      <c r="AO182" s="85"/>
      <c r="AP182" s="376"/>
    </row>
    <row r="183" spans="1:42">
      <c r="A183" s="85"/>
      <c r="B183" s="85"/>
      <c r="C183" s="85"/>
      <c r="D183" s="85"/>
      <c r="E183" s="85"/>
      <c r="F183" s="85"/>
      <c r="G183" s="85"/>
      <c r="H183" s="85"/>
      <c r="I183" s="85"/>
      <c r="J183" s="85"/>
      <c r="K183" s="85"/>
      <c r="L183" s="85"/>
      <c r="M183" s="85"/>
      <c r="N183" s="85"/>
      <c r="O183" s="85"/>
      <c r="P183" s="85"/>
      <c r="Q183" s="85"/>
      <c r="R183" s="85"/>
      <c r="S183" s="92"/>
      <c r="T183" s="92"/>
      <c r="U183" s="85"/>
      <c r="V183" s="85"/>
      <c r="W183" s="92"/>
      <c r="X183" s="92"/>
      <c r="Y183" s="85"/>
      <c r="Z183" s="85"/>
      <c r="AA183" s="85"/>
      <c r="AB183" s="85"/>
      <c r="AC183" s="85"/>
      <c r="AN183" s="85"/>
      <c r="AO183" s="85"/>
      <c r="AP183" s="376"/>
    </row>
    <row r="184" spans="1:42">
      <c r="A184" s="85"/>
      <c r="B184" s="85"/>
      <c r="C184" s="85"/>
      <c r="D184" s="85"/>
      <c r="E184" s="85"/>
      <c r="F184" s="85"/>
      <c r="G184" s="85"/>
      <c r="H184" s="85"/>
      <c r="I184" s="85"/>
      <c r="J184" s="85"/>
      <c r="K184" s="85"/>
      <c r="L184" s="85"/>
      <c r="M184" s="85"/>
      <c r="N184" s="85"/>
      <c r="O184" s="85"/>
      <c r="P184" s="85"/>
      <c r="Q184" s="85"/>
      <c r="R184" s="85"/>
      <c r="S184" s="92"/>
      <c r="T184" s="92"/>
      <c r="U184" s="85"/>
      <c r="V184" s="85"/>
      <c r="W184" s="92"/>
      <c r="X184" s="92"/>
      <c r="Y184" s="85"/>
      <c r="Z184" s="85"/>
      <c r="AA184" s="85"/>
      <c r="AB184" s="85"/>
      <c r="AC184" s="85"/>
      <c r="AN184" s="85"/>
      <c r="AO184" s="85"/>
      <c r="AP184" s="376"/>
    </row>
    <row r="185" spans="1:42">
      <c r="A185" s="85"/>
      <c r="B185" s="85"/>
      <c r="C185" s="85"/>
      <c r="D185" s="85"/>
      <c r="E185" s="85"/>
      <c r="F185" s="85"/>
      <c r="G185" s="85"/>
      <c r="H185" s="85"/>
      <c r="I185" s="85"/>
      <c r="J185" s="85"/>
      <c r="K185" s="85"/>
      <c r="L185" s="85"/>
      <c r="M185" s="85"/>
      <c r="N185" s="85"/>
      <c r="O185" s="85"/>
      <c r="P185" s="85"/>
      <c r="Q185" s="85"/>
      <c r="R185" s="85"/>
      <c r="S185" s="92"/>
      <c r="T185" s="92"/>
      <c r="U185" s="85"/>
      <c r="V185" s="85"/>
      <c r="W185" s="92"/>
      <c r="X185" s="92"/>
      <c r="Y185" s="85"/>
      <c r="Z185" s="85"/>
      <c r="AA185" s="85"/>
      <c r="AB185" s="85"/>
      <c r="AC185" s="85"/>
      <c r="AN185" s="85"/>
      <c r="AO185" s="85"/>
      <c r="AP185" s="376"/>
    </row>
    <row r="186" spans="1:42">
      <c r="A186" s="85"/>
      <c r="B186" s="85"/>
      <c r="C186" s="85"/>
      <c r="D186" s="85"/>
      <c r="E186" s="85"/>
      <c r="F186" s="85"/>
      <c r="G186" s="85"/>
      <c r="H186" s="85"/>
      <c r="I186" s="85"/>
      <c r="J186" s="85"/>
      <c r="K186" s="85"/>
      <c r="L186" s="85"/>
      <c r="M186" s="85"/>
      <c r="N186" s="85"/>
      <c r="O186" s="85"/>
      <c r="P186" s="85"/>
      <c r="Q186" s="85"/>
      <c r="R186" s="85"/>
      <c r="S186" s="92"/>
      <c r="T186" s="92"/>
      <c r="U186" s="85"/>
      <c r="V186" s="85"/>
      <c r="W186" s="92"/>
      <c r="X186" s="92"/>
      <c r="Y186" s="85"/>
      <c r="Z186" s="85"/>
      <c r="AA186" s="85"/>
      <c r="AB186" s="85"/>
      <c r="AC186" s="85"/>
      <c r="AN186" s="85"/>
      <c r="AO186" s="85"/>
      <c r="AP186" s="376"/>
    </row>
    <row r="187" spans="1:42">
      <c r="A187" s="85"/>
      <c r="B187" s="85"/>
      <c r="C187" s="85"/>
      <c r="D187" s="85"/>
      <c r="E187" s="85"/>
      <c r="F187" s="85"/>
      <c r="G187" s="85"/>
      <c r="H187" s="85"/>
      <c r="I187" s="85"/>
      <c r="J187" s="85"/>
      <c r="K187" s="85"/>
      <c r="L187" s="85"/>
      <c r="M187" s="85"/>
      <c r="N187" s="85"/>
      <c r="O187" s="85"/>
      <c r="P187" s="85"/>
      <c r="Q187" s="85"/>
      <c r="R187" s="85"/>
      <c r="S187" s="92"/>
      <c r="T187" s="92"/>
      <c r="U187" s="85"/>
      <c r="V187" s="85"/>
      <c r="W187" s="92"/>
      <c r="X187" s="92"/>
      <c r="Y187" s="85"/>
      <c r="Z187" s="85"/>
      <c r="AA187" s="85"/>
      <c r="AB187" s="85"/>
      <c r="AC187" s="85"/>
      <c r="AN187" s="85"/>
      <c r="AO187" s="85"/>
      <c r="AP187" s="376"/>
    </row>
    <row r="188" spans="1:42">
      <c r="A188" s="85"/>
      <c r="B188" s="85"/>
      <c r="C188" s="85"/>
      <c r="D188" s="85"/>
      <c r="E188" s="85"/>
      <c r="F188" s="85"/>
      <c r="G188" s="85"/>
      <c r="H188" s="85"/>
      <c r="I188" s="85"/>
      <c r="J188" s="85"/>
      <c r="K188" s="85"/>
      <c r="L188" s="85"/>
      <c r="M188" s="85"/>
      <c r="N188" s="85"/>
      <c r="O188" s="85"/>
      <c r="P188" s="85"/>
      <c r="Q188" s="85"/>
      <c r="R188" s="85"/>
      <c r="S188" s="92"/>
      <c r="T188" s="92"/>
      <c r="U188" s="85"/>
      <c r="V188" s="85"/>
      <c r="W188" s="92"/>
      <c r="X188" s="92"/>
      <c r="Y188" s="85"/>
      <c r="Z188" s="85"/>
      <c r="AA188" s="85"/>
      <c r="AB188" s="85"/>
      <c r="AC188" s="85"/>
      <c r="AN188" s="85"/>
      <c r="AO188" s="85"/>
      <c r="AP188" s="376"/>
    </row>
    <row r="189" spans="1:42">
      <c r="A189" s="85"/>
      <c r="B189" s="85"/>
      <c r="C189" s="85"/>
      <c r="D189" s="85"/>
      <c r="E189" s="85"/>
      <c r="F189" s="85"/>
      <c r="G189" s="85"/>
      <c r="H189" s="85"/>
      <c r="I189" s="85"/>
      <c r="J189" s="85"/>
      <c r="K189" s="85"/>
      <c r="L189" s="85"/>
      <c r="M189" s="85"/>
      <c r="N189" s="85"/>
      <c r="O189" s="85"/>
      <c r="P189" s="85"/>
      <c r="Q189" s="85"/>
      <c r="R189" s="85"/>
      <c r="S189" s="92"/>
      <c r="T189" s="92"/>
      <c r="U189" s="85"/>
      <c r="V189" s="85"/>
      <c r="W189" s="92"/>
      <c r="X189" s="92"/>
      <c r="Y189" s="85"/>
      <c r="Z189" s="85"/>
      <c r="AA189" s="85"/>
      <c r="AB189" s="85"/>
      <c r="AC189" s="85"/>
      <c r="AN189" s="85"/>
      <c r="AO189" s="85"/>
      <c r="AP189" s="376"/>
    </row>
    <row r="190" spans="1:42">
      <c r="A190" s="85"/>
      <c r="B190" s="85"/>
      <c r="C190" s="85"/>
      <c r="D190" s="85"/>
      <c r="E190" s="85"/>
      <c r="F190" s="85"/>
      <c r="G190" s="85"/>
      <c r="H190" s="85"/>
      <c r="I190" s="85"/>
      <c r="J190" s="85"/>
      <c r="K190" s="85"/>
      <c r="L190" s="85"/>
      <c r="M190" s="85"/>
      <c r="N190" s="85"/>
      <c r="O190" s="85"/>
      <c r="P190" s="85"/>
      <c r="Q190" s="85"/>
      <c r="R190" s="85"/>
      <c r="S190" s="92"/>
      <c r="T190" s="92"/>
      <c r="U190" s="85"/>
      <c r="V190" s="85"/>
      <c r="W190" s="92"/>
      <c r="X190" s="92"/>
      <c r="Y190" s="85"/>
      <c r="Z190" s="85"/>
      <c r="AA190" s="85"/>
      <c r="AB190" s="85"/>
      <c r="AC190" s="85"/>
      <c r="AN190" s="85"/>
      <c r="AO190" s="85"/>
      <c r="AP190" s="376"/>
    </row>
    <row r="191" spans="1:42">
      <c r="A191" s="85"/>
      <c r="B191" s="85"/>
      <c r="C191" s="85"/>
      <c r="D191" s="85"/>
      <c r="E191" s="85"/>
      <c r="F191" s="85"/>
      <c r="G191" s="85"/>
      <c r="H191" s="85"/>
      <c r="I191" s="85"/>
      <c r="J191" s="85"/>
      <c r="K191" s="85"/>
      <c r="L191" s="85"/>
      <c r="M191" s="85"/>
      <c r="N191" s="85"/>
      <c r="O191" s="85"/>
      <c r="P191" s="85"/>
      <c r="Q191" s="85"/>
      <c r="R191" s="85"/>
      <c r="S191" s="92"/>
      <c r="T191" s="92"/>
      <c r="U191" s="85"/>
      <c r="V191" s="85"/>
      <c r="W191" s="92"/>
      <c r="X191" s="92"/>
      <c r="Y191" s="85"/>
      <c r="Z191" s="85"/>
      <c r="AA191" s="85"/>
      <c r="AB191" s="85"/>
      <c r="AC191" s="85"/>
      <c r="AN191" s="85"/>
      <c r="AO191" s="85"/>
      <c r="AP191" s="376"/>
    </row>
    <row r="192" spans="1:42">
      <c r="A192" s="85"/>
      <c r="B192" s="85"/>
      <c r="C192" s="85"/>
      <c r="D192" s="85"/>
      <c r="E192" s="85"/>
      <c r="F192" s="85"/>
      <c r="G192" s="85"/>
      <c r="H192" s="85"/>
      <c r="I192" s="85"/>
      <c r="J192" s="85"/>
      <c r="K192" s="85"/>
      <c r="L192" s="85"/>
      <c r="M192" s="85"/>
      <c r="N192" s="85"/>
      <c r="O192" s="85"/>
      <c r="P192" s="85"/>
      <c r="Q192" s="85"/>
      <c r="R192" s="85"/>
      <c r="S192" s="92"/>
      <c r="T192" s="92"/>
      <c r="U192" s="85"/>
      <c r="V192" s="85"/>
      <c r="W192" s="92"/>
      <c r="X192" s="92"/>
      <c r="Y192" s="85"/>
      <c r="Z192" s="85"/>
      <c r="AA192" s="85"/>
      <c r="AB192" s="85"/>
      <c r="AC192" s="85"/>
      <c r="AN192" s="85"/>
      <c r="AO192" s="85"/>
      <c r="AP192" s="376"/>
    </row>
    <row r="193" spans="1:42">
      <c r="A193" s="85"/>
      <c r="B193" s="85"/>
      <c r="C193" s="85"/>
      <c r="D193" s="85"/>
      <c r="E193" s="85"/>
      <c r="F193" s="85"/>
      <c r="G193" s="85"/>
      <c r="H193" s="85"/>
      <c r="I193" s="85"/>
      <c r="J193" s="85"/>
      <c r="K193" s="85"/>
      <c r="L193" s="85"/>
      <c r="M193" s="85"/>
      <c r="N193" s="85"/>
      <c r="O193" s="85"/>
      <c r="P193" s="85"/>
      <c r="Q193" s="85"/>
      <c r="R193" s="85"/>
      <c r="S193" s="92"/>
      <c r="T193" s="92"/>
      <c r="U193" s="85"/>
      <c r="V193" s="85"/>
      <c r="W193" s="92"/>
      <c r="X193" s="92"/>
      <c r="Y193" s="85"/>
      <c r="Z193" s="85"/>
      <c r="AA193" s="85"/>
      <c r="AB193" s="85"/>
      <c r="AC193" s="85"/>
      <c r="AN193" s="85"/>
      <c r="AO193" s="85"/>
      <c r="AP193" s="376"/>
    </row>
    <row r="194" spans="1:42">
      <c r="A194" s="85"/>
      <c r="B194" s="85"/>
      <c r="C194" s="85"/>
      <c r="D194" s="85"/>
      <c r="E194" s="85"/>
      <c r="F194" s="85"/>
      <c r="G194" s="85"/>
      <c r="H194" s="85"/>
      <c r="I194" s="85"/>
      <c r="J194" s="85"/>
      <c r="K194" s="85"/>
      <c r="L194" s="85"/>
      <c r="M194" s="85"/>
      <c r="N194" s="85"/>
      <c r="O194" s="85"/>
      <c r="P194" s="85"/>
      <c r="Q194" s="85"/>
      <c r="R194" s="85"/>
      <c r="S194" s="92"/>
      <c r="T194" s="92"/>
      <c r="U194" s="85"/>
      <c r="V194" s="85"/>
      <c r="W194" s="92"/>
      <c r="X194" s="92"/>
      <c r="Y194" s="85"/>
      <c r="Z194" s="85"/>
      <c r="AA194" s="85"/>
      <c r="AB194" s="85"/>
      <c r="AC194" s="85"/>
      <c r="AN194" s="85"/>
      <c r="AO194" s="85"/>
      <c r="AP194" s="376"/>
    </row>
    <row r="195" spans="1:42">
      <c r="A195" s="85"/>
      <c r="B195" s="85"/>
      <c r="C195" s="85"/>
      <c r="D195" s="85"/>
      <c r="E195" s="85"/>
      <c r="F195" s="85"/>
      <c r="G195" s="85"/>
      <c r="H195" s="85"/>
      <c r="I195" s="85"/>
      <c r="J195" s="85"/>
      <c r="K195" s="85"/>
      <c r="L195" s="85"/>
      <c r="M195" s="85"/>
      <c r="N195" s="85"/>
      <c r="O195" s="85"/>
      <c r="P195" s="85"/>
      <c r="Q195" s="85"/>
      <c r="R195" s="85"/>
      <c r="S195" s="92"/>
      <c r="T195" s="92"/>
      <c r="U195" s="85"/>
      <c r="V195" s="85"/>
      <c r="W195" s="92"/>
      <c r="X195" s="92"/>
      <c r="Y195" s="85"/>
      <c r="Z195" s="85"/>
      <c r="AA195" s="85"/>
      <c r="AB195" s="85"/>
      <c r="AC195" s="85"/>
      <c r="AN195" s="85"/>
      <c r="AO195" s="85"/>
      <c r="AP195" s="376"/>
    </row>
    <row r="196" spans="1:42">
      <c r="A196" s="85"/>
      <c r="B196" s="85"/>
      <c r="C196" s="85"/>
      <c r="D196" s="85"/>
      <c r="E196" s="85"/>
      <c r="F196" s="85"/>
      <c r="G196" s="85"/>
      <c r="H196" s="85"/>
      <c r="I196" s="85"/>
      <c r="J196" s="85"/>
      <c r="K196" s="85"/>
      <c r="L196" s="85"/>
      <c r="M196" s="85"/>
      <c r="N196" s="85"/>
      <c r="O196" s="85"/>
      <c r="P196" s="85"/>
      <c r="Q196" s="85"/>
      <c r="R196" s="85"/>
      <c r="S196" s="92"/>
      <c r="T196" s="92"/>
      <c r="U196" s="85"/>
      <c r="V196" s="85"/>
      <c r="W196" s="92"/>
      <c r="X196" s="92"/>
      <c r="Y196" s="85"/>
      <c r="Z196" s="85"/>
      <c r="AA196" s="85"/>
      <c r="AB196" s="85"/>
      <c r="AC196" s="85"/>
      <c r="AN196" s="85"/>
      <c r="AO196" s="85"/>
      <c r="AP196" s="376"/>
    </row>
    <row r="197" spans="1:42">
      <c r="A197" s="85"/>
      <c r="B197" s="85"/>
      <c r="C197" s="85"/>
      <c r="D197" s="85"/>
      <c r="E197" s="85"/>
      <c r="F197" s="85"/>
      <c r="G197" s="85"/>
      <c r="H197" s="85"/>
      <c r="I197" s="85"/>
      <c r="J197" s="85"/>
      <c r="K197" s="85"/>
      <c r="L197" s="85"/>
      <c r="M197" s="85"/>
      <c r="N197" s="85"/>
      <c r="O197" s="85"/>
      <c r="P197" s="85"/>
      <c r="Q197" s="85"/>
      <c r="R197" s="85"/>
      <c r="S197" s="92"/>
      <c r="T197" s="92"/>
      <c r="U197" s="85"/>
      <c r="V197" s="85"/>
      <c r="W197" s="92"/>
      <c r="X197" s="92"/>
      <c r="Y197" s="85"/>
      <c r="Z197" s="85"/>
      <c r="AA197" s="85"/>
      <c r="AB197" s="85"/>
      <c r="AC197" s="85"/>
      <c r="AN197" s="85"/>
      <c r="AO197" s="85"/>
      <c r="AP197" s="376"/>
    </row>
    <row r="198" spans="1:42">
      <c r="A198" s="85"/>
      <c r="B198" s="85"/>
      <c r="C198" s="85"/>
      <c r="D198" s="85"/>
      <c r="E198" s="85"/>
      <c r="F198" s="85"/>
      <c r="G198" s="85"/>
      <c r="H198" s="85"/>
      <c r="I198" s="85"/>
      <c r="J198" s="85"/>
      <c r="K198" s="85"/>
      <c r="L198" s="85"/>
      <c r="M198" s="85"/>
      <c r="N198" s="85"/>
      <c r="O198" s="85"/>
      <c r="P198" s="85"/>
      <c r="Q198" s="85"/>
      <c r="R198" s="85"/>
      <c r="S198" s="92"/>
      <c r="T198" s="92"/>
      <c r="U198" s="85"/>
      <c r="V198" s="85"/>
      <c r="W198" s="92"/>
      <c r="X198" s="92"/>
      <c r="Y198" s="85"/>
      <c r="Z198" s="85"/>
      <c r="AA198" s="85"/>
      <c r="AB198" s="85"/>
      <c r="AC198" s="85"/>
      <c r="AN198" s="85"/>
      <c r="AO198" s="85"/>
      <c r="AP198" s="376"/>
    </row>
    <row r="199" spans="1:42">
      <c r="A199" s="85"/>
      <c r="B199" s="85"/>
      <c r="C199" s="85"/>
      <c r="D199" s="85"/>
      <c r="E199" s="85"/>
      <c r="F199" s="85"/>
      <c r="G199" s="85"/>
      <c r="H199" s="85"/>
      <c r="I199" s="85"/>
      <c r="J199" s="85"/>
      <c r="K199" s="85"/>
      <c r="L199" s="85"/>
      <c r="M199" s="85"/>
      <c r="N199" s="85"/>
      <c r="O199" s="85"/>
      <c r="P199" s="85"/>
      <c r="Q199" s="85"/>
      <c r="R199" s="85"/>
      <c r="S199" s="92"/>
      <c r="T199" s="92"/>
      <c r="U199" s="85"/>
      <c r="V199" s="85"/>
      <c r="W199" s="92"/>
      <c r="X199" s="92"/>
      <c r="Y199" s="85"/>
      <c r="Z199" s="85"/>
      <c r="AA199" s="85"/>
      <c r="AB199" s="85"/>
      <c r="AC199" s="85"/>
      <c r="AN199" s="85"/>
      <c r="AO199" s="85"/>
      <c r="AP199" s="376"/>
    </row>
    <row r="200" spans="1:42">
      <c r="A200" s="85"/>
      <c r="B200" s="85"/>
      <c r="C200" s="85"/>
      <c r="D200" s="85"/>
      <c r="E200" s="85"/>
      <c r="F200" s="85"/>
      <c r="G200" s="85"/>
      <c r="H200" s="85"/>
      <c r="I200" s="85"/>
      <c r="J200" s="85"/>
      <c r="K200" s="85"/>
      <c r="L200" s="85"/>
      <c r="M200" s="85"/>
      <c r="N200" s="85"/>
      <c r="O200" s="85"/>
      <c r="P200" s="85"/>
      <c r="Q200" s="85"/>
      <c r="R200" s="85"/>
      <c r="S200" s="92"/>
      <c r="T200" s="92"/>
      <c r="U200" s="85"/>
      <c r="V200" s="85"/>
      <c r="W200" s="92"/>
      <c r="X200" s="92"/>
      <c r="Y200" s="85"/>
      <c r="Z200" s="85"/>
      <c r="AA200" s="85"/>
      <c r="AB200" s="85"/>
      <c r="AC200" s="85"/>
      <c r="AN200" s="85"/>
      <c r="AO200" s="85"/>
      <c r="AP200" s="376"/>
    </row>
    <row r="201" spans="1:42">
      <c r="A201" s="85"/>
      <c r="B201" s="85"/>
      <c r="C201" s="85"/>
      <c r="D201" s="85"/>
      <c r="E201" s="85"/>
      <c r="F201" s="85"/>
      <c r="G201" s="85"/>
      <c r="H201" s="85"/>
      <c r="I201" s="85"/>
      <c r="J201" s="85"/>
      <c r="K201" s="85"/>
      <c r="L201" s="85"/>
      <c r="M201" s="85"/>
      <c r="N201" s="85"/>
      <c r="O201" s="85"/>
      <c r="P201" s="85"/>
      <c r="Q201" s="85"/>
      <c r="R201" s="85"/>
      <c r="S201" s="92"/>
      <c r="T201" s="92"/>
      <c r="U201" s="85"/>
      <c r="V201" s="85"/>
      <c r="W201" s="92"/>
      <c r="X201" s="92"/>
      <c r="Y201" s="85"/>
      <c r="Z201" s="85"/>
      <c r="AA201" s="85"/>
      <c r="AB201" s="85"/>
      <c r="AC201" s="85"/>
      <c r="AN201" s="85"/>
      <c r="AO201" s="85"/>
      <c r="AP201" s="376"/>
    </row>
    <row r="202" spans="1:42">
      <c r="A202" s="85"/>
      <c r="B202" s="85"/>
      <c r="C202" s="85"/>
      <c r="D202" s="85"/>
      <c r="E202" s="85"/>
      <c r="F202" s="85"/>
      <c r="G202" s="85"/>
      <c r="H202" s="85"/>
      <c r="I202" s="85"/>
      <c r="J202" s="85"/>
      <c r="K202" s="85"/>
      <c r="L202" s="85"/>
      <c r="M202" s="85"/>
      <c r="N202" s="85"/>
      <c r="O202" s="85"/>
      <c r="P202" s="85"/>
      <c r="Q202" s="85"/>
      <c r="R202" s="85"/>
      <c r="S202" s="92"/>
      <c r="T202" s="92"/>
      <c r="U202" s="85"/>
      <c r="V202" s="85"/>
      <c r="W202" s="92"/>
      <c r="X202" s="92"/>
      <c r="Y202" s="85"/>
      <c r="Z202" s="85"/>
      <c r="AA202" s="85"/>
      <c r="AB202" s="85"/>
      <c r="AC202" s="85"/>
      <c r="AN202" s="85"/>
      <c r="AO202" s="85"/>
      <c r="AP202" s="376"/>
    </row>
    <row r="203" spans="1:42">
      <c r="A203" s="85"/>
      <c r="B203" s="85"/>
      <c r="C203" s="85"/>
      <c r="D203" s="85"/>
      <c r="E203" s="85"/>
      <c r="F203" s="85"/>
      <c r="G203" s="85"/>
      <c r="H203" s="85"/>
      <c r="I203" s="85"/>
      <c r="J203" s="85"/>
      <c r="K203" s="85"/>
      <c r="L203" s="85"/>
      <c r="M203" s="85"/>
      <c r="N203" s="85"/>
      <c r="O203" s="85"/>
      <c r="P203" s="85"/>
      <c r="Q203" s="85"/>
      <c r="R203" s="85"/>
      <c r="S203" s="92"/>
      <c r="T203" s="92"/>
      <c r="U203" s="85"/>
      <c r="V203" s="85"/>
      <c r="W203" s="92"/>
      <c r="X203" s="92"/>
      <c r="Y203" s="85"/>
      <c r="Z203" s="85"/>
      <c r="AA203" s="85"/>
      <c r="AB203" s="85"/>
      <c r="AC203" s="85"/>
      <c r="AN203" s="85"/>
      <c r="AO203" s="85"/>
      <c r="AP203" s="376"/>
    </row>
    <row r="204" spans="1:42">
      <c r="A204" s="85"/>
      <c r="B204" s="85"/>
      <c r="C204" s="85"/>
      <c r="D204" s="85"/>
      <c r="E204" s="85"/>
      <c r="F204" s="85"/>
      <c r="G204" s="85"/>
      <c r="H204" s="85"/>
      <c r="I204" s="85"/>
      <c r="J204" s="85"/>
      <c r="K204" s="85"/>
      <c r="L204" s="85"/>
      <c r="M204" s="85"/>
      <c r="N204" s="85"/>
      <c r="O204" s="85"/>
      <c r="P204" s="85"/>
      <c r="Q204" s="85"/>
      <c r="R204" s="85"/>
      <c r="S204" s="92"/>
      <c r="T204" s="92"/>
      <c r="U204" s="85"/>
      <c r="V204" s="85"/>
      <c r="W204" s="92"/>
      <c r="X204" s="92"/>
      <c r="Y204" s="85"/>
      <c r="Z204" s="85"/>
      <c r="AA204" s="85"/>
      <c r="AB204" s="85"/>
      <c r="AC204" s="85"/>
      <c r="AN204" s="85"/>
      <c r="AO204" s="85"/>
      <c r="AP204" s="376"/>
    </row>
    <row r="205" spans="1:42">
      <c r="A205" s="85"/>
      <c r="B205" s="85"/>
      <c r="C205" s="85"/>
      <c r="D205" s="85"/>
      <c r="E205" s="85"/>
      <c r="F205" s="85"/>
      <c r="G205" s="85"/>
      <c r="H205" s="85"/>
      <c r="I205" s="85"/>
      <c r="J205" s="85"/>
      <c r="K205" s="85"/>
      <c r="L205" s="85"/>
      <c r="M205" s="85"/>
      <c r="N205" s="85"/>
      <c r="O205" s="85"/>
      <c r="P205" s="85"/>
      <c r="Q205" s="85"/>
      <c r="R205" s="85"/>
      <c r="S205" s="92"/>
      <c r="T205" s="92"/>
      <c r="U205" s="85"/>
      <c r="V205" s="85"/>
      <c r="W205" s="92"/>
      <c r="X205" s="92"/>
      <c r="Y205" s="85"/>
      <c r="Z205" s="85"/>
      <c r="AA205" s="85"/>
      <c r="AB205" s="85"/>
      <c r="AC205" s="85"/>
      <c r="AN205" s="85"/>
      <c r="AO205" s="85"/>
      <c r="AP205" s="376"/>
    </row>
    <row r="206" spans="1:42">
      <c r="A206" s="85"/>
      <c r="B206" s="85"/>
      <c r="C206" s="85"/>
      <c r="D206" s="85"/>
      <c r="E206" s="85"/>
      <c r="F206" s="85"/>
      <c r="G206" s="85"/>
      <c r="H206" s="85"/>
      <c r="I206" s="85"/>
      <c r="J206" s="85"/>
      <c r="K206" s="85"/>
      <c r="L206" s="85"/>
      <c r="M206" s="85"/>
      <c r="N206" s="85"/>
      <c r="O206" s="85"/>
      <c r="P206" s="85"/>
      <c r="Q206" s="85"/>
      <c r="R206" s="85"/>
      <c r="S206" s="92"/>
      <c r="T206" s="92"/>
      <c r="U206" s="85"/>
      <c r="V206" s="85"/>
      <c r="W206" s="92"/>
      <c r="X206" s="92"/>
      <c r="Y206" s="85"/>
      <c r="Z206" s="85"/>
      <c r="AA206" s="85"/>
      <c r="AB206" s="85"/>
      <c r="AC206" s="85"/>
      <c r="AN206" s="85"/>
      <c r="AO206" s="85"/>
      <c r="AP206" s="376"/>
    </row>
    <row r="207" spans="1:42">
      <c r="A207" s="85"/>
      <c r="B207" s="85"/>
      <c r="C207" s="85"/>
      <c r="D207" s="85"/>
      <c r="E207" s="85"/>
      <c r="F207" s="85"/>
      <c r="G207" s="85"/>
      <c r="H207" s="85"/>
      <c r="I207" s="85"/>
      <c r="J207" s="85"/>
      <c r="K207" s="85"/>
      <c r="L207" s="85"/>
      <c r="M207" s="85"/>
      <c r="N207" s="85"/>
      <c r="O207" s="85"/>
      <c r="P207" s="85"/>
      <c r="Q207" s="85"/>
      <c r="R207" s="85"/>
      <c r="S207" s="92"/>
      <c r="T207" s="92"/>
      <c r="U207" s="85"/>
      <c r="V207" s="85"/>
      <c r="W207" s="92"/>
      <c r="X207" s="92"/>
      <c r="Y207" s="85"/>
      <c r="Z207" s="85"/>
      <c r="AA207" s="85"/>
      <c r="AB207" s="85"/>
      <c r="AC207" s="85"/>
      <c r="AN207" s="85"/>
      <c r="AO207" s="85"/>
      <c r="AP207" s="376"/>
    </row>
    <row r="208" spans="1:42">
      <c r="A208" s="85"/>
      <c r="B208" s="85"/>
      <c r="C208" s="85"/>
      <c r="D208" s="85"/>
      <c r="E208" s="85"/>
      <c r="F208" s="85"/>
      <c r="G208" s="85"/>
      <c r="H208" s="85"/>
      <c r="I208" s="85"/>
      <c r="J208" s="85"/>
      <c r="K208" s="85"/>
      <c r="L208" s="85"/>
      <c r="M208" s="85"/>
      <c r="N208" s="85"/>
      <c r="O208" s="85"/>
      <c r="P208" s="85"/>
      <c r="Q208" s="85"/>
      <c r="R208" s="85"/>
      <c r="S208" s="92"/>
      <c r="T208" s="92"/>
      <c r="U208" s="85"/>
      <c r="V208" s="85"/>
      <c r="W208" s="92"/>
      <c r="X208" s="92"/>
      <c r="Y208" s="85"/>
      <c r="Z208" s="85"/>
      <c r="AA208" s="85"/>
      <c r="AB208" s="85"/>
      <c r="AC208" s="85"/>
      <c r="AN208" s="85"/>
      <c r="AO208" s="85"/>
      <c r="AP208" s="376"/>
    </row>
    <row r="209" spans="1:42">
      <c r="A209" s="85"/>
      <c r="B209" s="85"/>
      <c r="C209" s="85"/>
      <c r="D209" s="85"/>
      <c r="E209" s="85"/>
      <c r="F209" s="85"/>
      <c r="G209" s="85"/>
      <c r="H209" s="85"/>
      <c r="I209" s="85"/>
      <c r="J209" s="85"/>
      <c r="K209" s="85"/>
      <c r="L209" s="85"/>
      <c r="M209" s="85"/>
      <c r="N209" s="85"/>
      <c r="O209" s="85"/>
      <c r="P209" s="85"/>
      <c r="Q209" s="85"/>
      <c r="R209" s="85"/>
      <c r="S209" s="92"/>
      <c r="T209" s="92"/>
      <c r="U209" s="85"/>
      <c r="V209" s="85"/>
      <c r="W209" s="92"/>
      <c r="X209" s="92"/>
      <c r="Y209" s="85"/>
      <c r="Z209" s="85"/>
      <c r="AA209" s="85"/>
      <c r="AB209" s="85"/>
      <c r="AC209" s="85"/>
      <c r="AN209" s="85"/>
      <c r="AO209" s="85"/>
      <c r="AP209" s="376"/>
    </row>
    <row r="210" spans="1:42">
      <c r="A210" s="85"/>
      <c r="B210" s="85"/>
      <c r="C210" s="85"/>
      <c r="D210" s="85"/>
      <c r="E210" s="85"/>
      <c r="F210" s="85"/>
      <c r="G210" s="85"/>
      <c r="H210" s="85"/>
      <c r="I210" s="85"/>
      <c r="J210" s="85"/>
      <c r="K210" s="85"/>
      <c r="L210" s="85"/>
      <c r="M210" s="85"/>
      <c r="N210" s="85"/>
      <c r="O210" s="85"/>
      <c r="P210" s="85"/>
      <c r="Q210" s="85"/>
      <c r="R210" s="85"/>
      <c r="S210" s="92"/>
      <c r="T210" s="92"/>
      <c r="U210" s="85"/>
      <c r="V210" s="85"/>
      <c r="W210" s="92"/>
      <c r="X210" s="92"/>
      <c r="Y210" s="85"/>
      <c r="Z210" s="85"/>
      <c r="AA210" s="85"/>
      <c r="AB210" s="85"/>
      <c r="AC210" s="85"/>
      <c r="AN210" s="85"/>
      <c r="AO210" s="85"/>
      <c r="AP210" s="376"/>
    </row>
    <row r="211" spans="1:42">
      <c r="A211" s="85"/>
      <c r="B211" s="85"/>
      <c r="C211" s="85"/>
      <c r="D211" s="85"/>
      <c r="E211" s="85"/>
      <c r="F211" s="85"/>
      <c r="G211" s="85"/>
      <c r="H211" s="85"/>
      <c r="I211" s="85"/>
      <c r="J211" s="85"/>
      <c r="K211" s="85"/>
      <c r="L211" s="85"/>
      <c r="M211" s="85"/>
      <c r="N211" s="85"/>
      <c r="O211" s="85"/>
      <c r="P211" s="85"/>
      <c r="Q211" s="85"/>
      <c r="R211" s="85"/>
      <c r="S211" s="92"/>
      <c r="T211" s="92"/>
      <c r="U211" s="85"/>
      <c r="V211" s="85"/>
      <c r="W211" s="92"/>
      <c r="X211" s="92"/>
      <c r="Y211" s="85"/>
      <c r="Z211" s="85"/>
      <c r="AA211" s="85"/>
      <c r="AB211" s="85"/>
      <c r="AC211" s="85"/>
      <c r="AN211" s="85"/>
      <c r="AO211" s="85"/>
      <c r="AP211" s="376"/>
    </row>
    <row r="212" spans="1:42">
      <c r="A212" s="85"/>
      <c r="B212" s="85"/>
      <c r="C212" s="85"/>
      <c r="D212" s="85"/>
      <c r="E212" s="85"/>
      <c r="F212" s="85"/>
      <c r="G212" s="85"/>
      <c r="H212" s="85"/>
      <c r="I212" s="85"/>
      <c r="J212" s="85"/>
      <c r="K212" s="85"/>
      <c r="L212" s="85"/>
      <c r="M212" s="85"/>
      <c r="N212" s="85"/>
      <c r="O212" s="85"/>
      <c r="P212" s="85"/>
      <c r="Q212" s="85"/>
      <c r="R212" s="85"/>
      <c r="S212" s="92"/>
      <c r="T212" s="92"/>
      <c r="U212" s="85"/>
      <c r="V212" s="85"/>
      <c r="W212" s="92"/>
      <c r="X212" s="92"/>
      <c r="Y212" s="85"/>
      <c r="Z212" s="85"/>
      <c r="AA212" s="85"/>
      <c r="AB212" s="85"/>
      <c r="AC212" s="85"/>
      <c r="AN212" s="85"/>
      <c r="AO212" s="85"/>
      <c r="AP212" s="376"/>
    </row>
    <row r="213" spans="1:42">
      <c r="A213" s="85"/>
      <c r="B213" s="85"/>
      <c r="C213" s="85"/>
      <c r="D213" s="85"/>
      <c r="E213" s="85"/>
      <c r="F213" s="85"/>
      <c r="G213" s="85"/>
      <c r="H213" s="85"/>
      <c r="I213" s="85"/>
      <c r="J213" s="85"/>
      <c r="K213" s="85"/>
      <c r="L213" s="85"/>
      <c r="M213" s="85"/>
      <c r="N213" s="85"/>
      <c r="O213" s="85"/>
      <c r="P213" s="85"/>
      <c r="Q213" s="85"/>
      <c r="R213" s="85"/>
      <c r="S213" s="92"/>
      <c r="T213" s="92"/>
      <c r="U213" s="85"/>
      <c r="V213" s="85"/>
      <c r="W213" s="92"/>
      <c r="X213" s="92"/>
      <c r="Y213" s="85"/>
      <c r="Z213" s="85"/>
      <c r="AA213" s="85"/>
      <c r="AB213" s="85"/>
      <c r="AC213" s="85"/>
      <c r="AN213" s="85"/>
      <c r="AO213" s="85"/>
      <c r="AP213" s="376"/>
    </row>
    <row r="214" spans="1:42">
      <c r="A214" s="85"/>
      <c r="B214" s="85"/>
      <c r="C214" s="85"/>
      <c r="D214" s="85"/>
      <c r="E214" s="85"/>
      <c r="F214" s="85"/>
      <c r="G214" s="85"/>
      <c r="H214" s="85"/>
      <c r="I214" s="85"/>
      <c r="J214" s="85"/>
      <c r="K214" s="85"/>
      <c r="L214" s="85"/>
      <c r="M214" s="85"/>
      <c r="N214" s="85"/>
      <c r="O214" s="85"/>
      <c r="P214" s="85"/>
      <c r="Q214" s="85"/>
      <c r="R214" s="85"/>
      <c r="S214" s="92"/>
      <c r="T214" s="92"/>
      <c r="U214" s="85"/>
      <c r="V214" s="85"/>
      <c r="W214" s="92"/>
      <c r="X214" s="92"/>
      <c r="Y214" s="85"/>
      <c r="Z214" s="85"/>
      <c r="AA214" s="85"/>
      <c r="AB214" s="85"/>
      <c r="AC214" s="85"/>
      <c r="AN214" s="85"/>
      <c r="AO214" s="85"/>
      <c r="AP214" s="376"/>
    </row>
    <row r="215" spans="1:42">
      <c r="A215" s="85"/>
      <c r="B215" s="85"/>
      <c r="C215" s="85"/>
      <c r="D215" s="85"/>
      <c r="E215" s="85"/>
      <c r="F215" s="85"/>
      <c r="G215" s="85"/>
      <c r="H215" s="85"/>
      <c r="I215" s="85"/>
      <c r="J215" s="85"/>
      <c r="K215" s="85"/>
      <c r="L215" s="85"/>
      <c r="M215" s="85"/>
      <c r="N215" s="85"/>
      <c r="O215" s="85"/>
      <c r="P215" s="85"/>
      <c r="Q215" s="85"/>
      <c r="R215" s="85"/>
      <c r="S215" s="92"/>
      <c r="T215" s="92"/>
      <c r="U215" s="85"/>
      <c r="V215" s="85"/>
      <c r="W215" s="92"/>
      <c r="X215" s="92"/>
      <c r="Y215" s="85"/>
      <c r="Z215" s="85"/>
      <c r="AA215" s="85"/>
      <c r="AB215" s="85"/>
      <c r="AC215" s="85"/>
      <c r="AN215" s="85"/>
      <c r="AO215" s="85"/>
      <c r="AP215" s="376"/>
    </row>
    <row r="216" spans="1:42">
      <c r="A216" s="85"/>
      <c r="B216" s="85"/>
      <c r="C216" s="85"/>
      <c r="D216" s="85"/>
      <c r="E216" s="85"/>
      <c r="F216" s="85"/>
      <c r="G216" s="85"/>
      <c r="H216" s="85"/>
      <c r="I216" s="85"/>
      <c r="J216" s="85"/>
      <c r="K216" s="85"/>
      <c r="L216" s="85"/>
      <c r="M216" s="85"/>
      <c r="N216" s="85"/>
      <c r="O216" s="85"/>
      <c r="P216" s="85"/>
      <c r="Q216" s="85"/>
      <c r="R216" s="85"/>
      <c r="S216" s="92"/>
      <c r="T216" s="92"/>
      <c r="U216" s="85"/>
      <c r="V216" s="85"/>
      <c r="W216" s="92"/>
      <c r="X216" s="92"/>
      <c r="Y216" s="85"/>
      <c r="Z216" s="85"/>
      <c r="AA216" s="85"/>
      <c r="AB216" s="85"/>
      <c r="AC216" s="85"/>
      <c r="AN216" s="85"/>
      <c r="AO216" s="85"/>
      <c r="AP216" s="376"/>
    </row>
    <row r="217" spans="1:42">
      <c r="A217" s="85"/>
      <c r="B217" s="85"/>
      <c r="C217" s="85"/>
      <c r="D217" s="85"/>
      <c r="E217" s="85"/>
      <c r="F217" s="85"/>
      <c r="G217" s="85"/>
      <c r="H217" s="85"/>
      <c r="I217" s="85"/>
      <c r="J217" s="85"/>
      <c r="K217" s="85"/>
      <c r="L217" s="85"/>
      <c r="M217" s="85"/>
      <c r="N217" s="85"/>
      <c r="O217" s="85"/>
      <c r="P217" s="85"/>
      <c r="Q217" s="85"/>
      <c r="R217" s="85"/>
      <c r="S217" s="92"/>
      <c r="T217" s="92"/>
      <c r="U217" s="85"/>
      <c r="V217" s="85"/>
      <c r="W217" s="92"/>
      <c r="X217" s="92"/>
      <c r="Y217" s="85"/>
      <c r="Z217" s="85"/>
      <c r="AA217" s="85"/>
      <c r="AB217" s="85"/>
      <c r="AC217" s="85"/>
      <c r="AN217" s="85"/>
      <c r="AO217" s="85"/>
      <c r="AP217" s="376"/>
    </row>
    <row r="218" spans="1:42">
      <c r="A218" s="85"/>
      <c r="B218" s="85"/>
      <c r="C218" s="85"/>
      <c r="D218" s="85"/>
      <c r="E218" s="85"/>
      <c r="F218" s="85"/>
      <c r="G218" s="85"/>
      <c r="H218" s="85"/>
      <c r="I218" s="85"/>
      <c r="J218" s="85"/>
      <c r="K218" s="85"/>
      <c r="L218" s="85"/>
      <c r="M218" s="85"/>
      <c r="N218" s="85"/>
      <c r="O218" s="85"/>
      <c r="P218" s="85"/>
      <c r="Q218" s="85"/>
      <c r="R218" s="85"/>
      <c r="S218" s="92"/>
      <c r="T218" s="92"/>
      <c r="U218" s="85"/>
      <c r="V218" s="85"/>
      <c r="W218" s="92"/>
      <c r="X218" s="92"/>
      <c r="Y218" s="85"/>
      <c r="Z218" s="85"/>
      <c r="AA218" s="85"/>
      <c r="AB218" s="85"/>
      <c r="AC218" s="85"/>
      <c r="AN218" s="85"/>
      <c r="AO218" s="85"/>
      <c r="AP218" s="376"/>
    </row>
    <row r="219" spans="1:42">
      <c r="A219" s="85"/>
      <c r="B219" s="85"/>
      <c r="C219" s="85"/>
      <c r="D219" s="85"/>
      <c r="E219" s="85"/>
      <c r="F219" s="85"/>
      <c r="G219" s="85"/>
      <c r="H219" s="85"/>
      <c r="I219" s="85"/>
      <c r="J219" s="85"/>
      <c r="K219" s="85"/>
      <c r="L219" s="85"/>
      <c r="M219" s="85"/>
      <c r="N219" s="85"/>
      <c r="O219" s="85"/>
      <c r="P219" s="85"/>
      <c r="Q219" s="85"/>
      <c r="R219" s="85"/>
      <c r="S219" s="92"/>
      <c r="T219" s="92"/>
      <c r="U219" s="85"/>
      <c r="V219" s="85"/>
      <c r="W219" s="92"/>
      <c r="X219" s="92"/>
      <c r="Y219" s="85"/>
      <c r="Z219" s="85"/>
      <c r="AA219" s="85"/>
      <c r="AB219" s="85"/>
      <c r="AC219" s="85"/>
      <c r="AN219" s="85"/>
      <c r="AO219" s="85"/>
      <c r="AP219" s="376"/>
    </row>
    <row r="220" spans="1:42">
      <c r="A220" s="85"/>
      <c r="B220" s="85"/>
      <c r="C220" s="85"/>
      <c r="D220" s="85"/>
      <c r="E220" s="85"/>
      <c r="F220" s="85"/>
      <c r="G220" s="85"/>
      <c r="H220" s="85"/>
      <c r="I220" s="85"/>
      <c r="J220" s="85"/>
      <c r="K220" s="85"/>
      <c r="L220" s="85"/>
      <c r="M220" s="85"/>
      <c r="N220" s="85"/>
      <c r="O220" s="85"/>
      <c r="P220" s="85"/>
      <c r="Q220" s="85"/>
      <c r="R220" s="85"/>
      <c r="S220" s="92"/>
      <c r="T220" s="92"/>
      <c r="U220" s="85"/>
      <c r="V220" s="85"/>
      <c r="W220" s="92"/>
      <c r="X220" s="92"/>
      <c r="Y220" s="85"/>
      <c r="Z220" s="85"/>
      <c r="AA220" s="85"/>
      <c r="AB220" s="85"/>
      <c r="AC220" s="85"/>
      <c r="AN220" s="85"/>
      <c r="AO220" s="85"/>
      <c r="AP220" s="376"/>
    </row>
    <row r="221" spans="1:42">
      <c r="A221" s="85"/>
      <c r="B221" s="85"/>
      <c r="C221" s="85"/>
      <c r="D221" s="85"/>
      <c r="E221" s="85"/>
      <c r="F221" s="85"/>
      <c r="G221" s="85"/>
      <c r="H221" s="85"/>
      <c r="I221" s="85"/>
      <c r="J221" s="85"/>
      <c r="K221" s="85"/>
      <c r="L221" s="85"/>
      <c r="M221" s="85"/>
      <c r="N221" s="85"/>
      <c r="O221" s="85"/>
      <c r="P221" s="85"/>
      <c r="Q221" s="85"/>
      <c r="R221" s="85"/>
      <c r="S221" s="92"/>
      <c r="T221" s="92"/>
      <c r="U221" s="85"/>
      <c r="V221" s="85"/>
      <c r="W221" s="92"/>
      <c r="X221" s="92"/>
      <c r="Y221" s="85"/>
      <c r="Z221" s="85"/>
      <c r="AA221" s="85"/>
      <c r="AB221" s="85"/>
      <c r="AC221" s="85"/>
      <c r="AN221" s="85"/>
      <c r="AO221" s="85"/>
      <c r="AP221" s="376"/>
    </row>
    <row r="222" spans="1:42">
      <c r="A222" s="85"/>
      <c r="B222" s="85"/>
      <c r="C222" s="85"/>
      <c r="D222" s="85"/>
      <c r="E222" s="85"/>
      <c r="F222" s="85"/>
      <c r="G222" s="85"/>
      <c r="H222" s="85"/>
      <c r="I222" s="85"/>
      <c r="J222" s="85"/>
      <c r="K222" s="85"/>
      <c r="L222" s="85"/>
      <c r="M222" s="85"/>
      <c r="N222" s="85"/>
      <c r="O222" s="85"/>
      <c r="P222" s="85"/>
      <c r="Q222" s="85"/>
      <c r="R222" s="85"/>
      <c r="S222" s="92"/>
      <c r="T222" s="92"/>
      <c r="U222" s="85"/>
      <c r="V222" s="85"/>
      <c r="W222" s="92"/>
      <c r="X222" s="92"/>
      <c r="Y222" s="85"/>
      <c r="Z222" s="85"/>
      <c r="AA222" s="85"/>
      <c r="AB222" s="85"/>
      <c r="AC222" s="85"/>
      <c r="AN222" s="85"/>
      <c r="AO222" s="85"/>
      <c r="AP222" s="376"/>
    </row>
    <row r="223" spans="1:42">
      <c r="A223" s="85"/>
      <c r="B223" s="85"/>
      <c r="C223" s="85"/>
      <c r="D223" s="85"/>
      <c r="E223" s="85"/>
      <c r="F223" s="85"/>
      <c r="G223" s="85"/>
      <c r="H223" s="85"/>
      <c r="I223" s="85"/>
      <c r="J223" s="85"/>
      <c r="K223" s="85"/>
      <c r="L223" s="85"/>
      <c r="M223" s="85"/>
      <c r="N223" s="85"/>
      <c r="O223" s="85"/>
      <c r="P223" s="85"/>
      <c r="Q223" s="85"/>
      <c r="R223" s="85"/>
      <c r="S223" s="92"/>
      <c r="T223" s="92"/>
      <c r="U223" s="85"/>
      <c r="V223" s="85"/>
      <c r="W223" s="92"/>
      <c r="X223" s="92"/>
      <c r="Y223" s="85"/>
      <c r="Z223" s="85"/>
      <c r="AA223" s="85"/>
      <c r="AB223" s="85"/>
      <c r="AC223" s="85"/>
      <c r="AN223" s="85"/>
      <c r="AO223" s="85"/>
      <c r="AP223" s="376"/>
    </row>
    <row r="224" spans="1:42">
      <c r="A224" s="85"/>
      <c r="B224" s="85"/>
      <c r="C224" s="85"/>
      <c r="D224" s="85"/>
      <c r="E224" s="85"/>
      <c r="F224" s="85"/>
      <c r="G224" s="85"/>
      <c r="H224" s="85"/>
      <c r="I224" s="85"/>
      <c r="J224" s="85"/>
      <c r="K224" s="85"/>
      <c r="L224" s="85"/>
      <c r="M224" s="85"/>
      <c r="N224" s="85"/>
      <c r="O224" s="85"/>
      <c r="P224" s="85"/>
      <c r="Q224" s="85"/>
      <c r="R224" s="85"/>
      <c r="S224" s="92"/>
      <c r="T224" s="92"/>
      <c r="U224" s="85"/>
      <c r="V224" s="85"/>
      <c r="W224" s="92"/>
      <c r="X224" s="92"/>
      <c r="Y224" s="85"/>
      <c r="Z224" s="85"/>
      <c r="AA224" s="85"/>
      <c r="AB224" s="85"/>
      <c r="AC224" s="85"/>
      <c r="AN224" s="85"/>
      <c r="AO224" s="85"/>
      <c r="AP224" s="376"/>
    </row>
    <row r="225" spans="1:42">
      <c r="A225" s="85"/>
      <c r="B225" s="85"/>
      <c r="C225" s="85"/>
      <c r="D225" s="85"/>
      <c r="E225" s="85"/>
      <c r="F225" s="85"/>
      <c r="G225" s="85"/>
      <c r="H225" s="85"/>
      <c r="I225" s="85"/>
      <c r="J225" s="85"/>
      <c r="K225" s="85"/>
      <c r="L225" s="85"/>
      <c r="M225" s="85"/>
      <c r="N225" s="85"/>
      <c r="O225" s="85"/>
      <c r="P225" s="85"/>
      <c r="Q225" s="85"/>
      <c r="R225" s="85"/>
      <c r="S225" s="92"/>
      <c r="T225" s="92"/>
      <c r="U225" s="85"/>
      <c r="V225" s="85"/>
      <c r="W225" s="92"/>
      <c r="X225" s="92"/>
      <c r="Y225" s="85"/>
      <c r="Z225" s="85"/>
      <c r="AA225" s="85"/>
      <c r="AB225" s="85"/>
      <c r="AC225" s="85"/>
      <c r="AN225" s="85"/>
      <c r="AO225" s="85"/>
      <c r="AP225" s="376"/>
    </row>
    <row r="226" spans="1:42">
      <c r="A226" s="85"/>
      <c r="B226" s="85"/>
      <c r="C226" s="85"/>
      <c r="D226" s="85"/>
      <c r="E226" s="85"/>
      <c r="F226" s="85"/>
      <c r="G226" s="85"/>
      <c r="H226" s="85"/>
      <c r="I226" s="85"/>
      <c r="J226" s="85"/>
      <c r="K226" s="85"/>
      <c r="L226" s="85"/>
      <c r="M226" s="85"/>
      <c r="N226" s="85"/>
      <c r="O226" s="85"/>
      <c r="P226" s="85"/>
      <c r="Q226" s="85"/>
      <c r="R226" s="85"/>
      <c r="S226" s="92"/>
      <c r="T226" s="92"/>
      <c r="U226" s="85"/>
      <c r="V226" s="85"/>
      <c r="W226" s="92"/>
      <c r="X226" s="92"/>
      <c r="Y226" s="85"/>
      <c r="Z226" s="85"/>
      <c r="AA226" s="85"/>
      <c r="AB226" s="85"/>
      <c r="AC226" s="85"/>
      <c r="AN226" s="85"/>
      <c r="AO226" s="85"/>
      <c r="AP226" s="376"/>
    </row>
    <row r="227" spans="1:42">
      <c r="A227" s="85"/>
      <c r="B227" s="85"/>
      <c r="C227" s="85"/>
      <c r="D227" s="85"/>
      <c r="E227" s="85"/>
      <c r="F227" s="85"/>
      <c r="G227" s="85"/>
      <c r="H227" s="85"/>
      <c r="I227" s="85"/>
      <c r="J227" s="85"/>
      <c r="K227" s="85"/>
      <c r="L227" s="85"/>
      <c r="M227" s="85"/>
      <c r="N227" s="85"/>
      <c r="O227" s="85"/>
      <c r="P227" s="85"/>
      <c r="Q227" s="85"/>
      <c r="R227" s="85"/>
      <c r="S227" s="92"/>
      <c r="T227" s="92"/>
      <c r="U227" s="85"/>
      <c r="V227" s="85"/>
      <c r="W227" s="92"/>
      <c r="X227" s="92"/>
      <c r="Y227" s="85"/>
      <c r="Z227" s="85"/>
      <c r="AA227" s="85"/>
      <c r="AB227" s="85"/>
      <c r="AC227" s="85"/>
      <c r="AN227" s="85"/>
      <c r="AO227" s="85"/>
      <c r="AP227" s="376"/>
    </row>
    <row r="228" spans="1:42">
      <c r="A228" s="85"/>
      <c r="B228" s="85"/>
      <c r="C228" s="85"/>
      <c r="D228" s="85"/>
      <c r="E228" s="85"/>
      <c r="F228" s="85"/>
      <c r="G228" s="85"/>
      <c r="H228" s="85"/>
      <c r="I228" s="85"/>
      <c r="J228" s="85"/>
      <c r="K228" s="85"/>
      <c r="L228" s="85"/>
      <c r="M228" s="85"/>
      <c r="N228" s="85"/>
      <c r="O228" s="85"/>
      <c r="P228" s="85"/>
      <c r="Q228" s="85"/>
      <c r="R228" s="85"/>
      <c r="S228" s="92"/>
      <c r="T228" s="92"/>
      <c r="U228" s="85"/>
      <c r="V228" s="85"/>
      <c r="W228" s="92"/>
      <c r="X228" s="92"/>
      <c r="Y228" s="85"/>
      <c r="Z228" s="85"/>
      <c r="AA228" s="85"/>
      <c r="AB228" s="85"/>
      <c r="AC228" s="85"/>
      <c r="AN228" s="85"/>
      <c r="AO228" s="85"/>
      <c r="AP228" s="376"/>
    </row>
    <row r="229" spans="1:42">
      <c r="A229" s="85"/>
      <c r="B229" s="85"/>
      <c r="C229" s="85"/>
      <c r="D229" s="85"/>
      <c r="E229" s="85"/>
      <c r="F229" s="85"/>
      <c r="G229" s="85"/>
      <c r="H229" s="85"/>
      <c r="I229" s="85"/>
      <c r="J229" s="85"/>
      <c r="K229" s="85"/>
      <c r="L229" s="85"/>
      <c r="M229" s="85"/>
      <c r="N229" s="85"/>
      <c r="O229" s="85"/>
      <c r="P229" s="85"/>
      <c r="Q229" s="85"/>
      <c r="R229" s="85"/>
      <c r="S229" s="92"/>
      <c r="T229" s="92"/>
      <c r="U229" s="85"/>
      <c r="V229" s="85"/>
      <c r="W229" s="92"/>
      <c r="X229" s="92"/>
      <c r="Y229" s="85"/>
      <c r="Z229" s="85"/>
      <c r="AA229" s="85"/>
      <c r="AB229" s="85"/>
      <c r="AC229" s="85"/>
      <c r="AN229" s="85"/>
      <c r="AO229" s="85"/>
      <c r="AP229" s="376"/>
    </row>
    <row r="230" spans="1:42">
      <c r="A230" s="85"/>
      <c r="B230" s="85"/>
      <c r="C230" s="85"/>
      <c r="D230" s="85"/>
      <c r="E230" s="85"/>
      <c r="F230" s="85"/>
      <c r="G230" s="85"/>
      <c r="H230" s="85"/>
      <c r="I230" s="85"/>
      <c r="J230" s="85"/>
      <c r="K230" s="85"/>
      <c r="L230" s="85"/>
      <c r="M230" s="85"/>
      <c r="N230" s="85"/>
      <c r="O230" s="85"/>
      <c r="P230" s="85"/>
      <c r="Q230" s="85"/>
      <c r="R230" s="85"/>
      <c r="S230" s="92"/>
      <c r="T230" s="92"/>
      <c r="U230" s="85"/>
      <c r="V230" s="85"/>
      <c r="W230" s="92"/>
      <c r="X230" s="92"/>
      <c r="Y230" s="85"/>
      <c r="Z230" s="85"/>
      <c r="AA230" s="85"/>
      <c r="AB230" s="85"/>
      <c r="AC230" s="85"/>
      <c r="AN230" s="85"/>
      <c r="AO230" s="85"/>
      <c r="AP230" s="376"/>
    </row>
    <row r="231" spans="1:42">
      <c r="A231" s="85"/>
      <c r="B231" s="85"/>
      <c r="C231" s="85"/>
      <c r="D231" s="85"/>
      <c r="E231" s="85"/>
      <c r="F231" s="85"/>
      <c r="G231" s="85"/>
      <c r="H231" s="85"/>
      <c r="I231" s="85"/>
      <c r="J231" s="85"/>
      <c r="K231" s="85"/>
      <c r="L231" s="85"/>
      <c r="M231" s="85"/>
      <c r="N231" s="85"/>
      <c r="O231" s="85"/>
      <c r="P231" s="85"/>
      <c r="Q231" s="85"/>
      <c r="R231" s="85"/>
      <c r="S231" s="92"/>
      <c r="T231" s="92"/>
      <c r="U231" s="85"/>
      <c r="V231" s="85"/>
      <c r="W231" s="92"/>
      <c r="X231" s="92"/>
      <c r="Y231" s="85"/>
      <c r="Z231" s="85"/>
      <c r="AA231" s="85"/>
      <c r="AB231" s="85"/>
      <c r="AC231" s="85"/>
      <c r="AN231" s="85"/>
      <c r="AO231" s="85"/>
      <c r="AP231" s="376"/>
    </row>
    <row r="232" spans="1:42">
      <c r="A232" s="85"/>
      <c r="B232" s="85"/>
      <c r="C232" s="85"/>
      <c r="D232" s="85"/>
      <c r="E232" s="85"/>
      <c r="F232" s="85"/>
      <c r="G232" s="85"/>
      <c r="H232" s="85"/>
      <c r="I232" s="85"/>
      <c r="J232" s="85"/>
      <c r="K232" s="85"/>
      <c r="L232" s="85"/>
      <c r="M232" s="85"/>
      <c r="N232" s="85"/>
      <c r="O232" s="85"/>
      <c r="P232" s="85"/>
      <c r="Q232" s="85"/>
      <c r="R232" s="85"/>
      <c r="S232" s="92"/>
      <c r="T232" s="92"/>
      <c r="U232" s="85"/>
      <c r="V232" s="85"/>
      <c r="W232" s="92"/>
      <c r="X232" s="92"/>
      <c r="Y232" s="85"/>
      <c r="Z232" s="85"/>
      <c r="AA232" s="85"/>
      <c r="AB232" s="85"/>
      <c r="AC232" s="85"/>
      <c r="AN232" s="85"/>
      <c r="AO232" s="85"/>
      <c r="AP232" s="376"/>
    </row>
    <row r="233" spans="1:42">
      <c r="A233" s="85"/>
      <c r="B233" s="85"/>
      <c r="C233" s="85"/>
      <c r="D233" s="85"/>
      <c r="E233" s="85"/>
      <c r="F233" s="85"/>
      <c r="G233" s="85"/>
      <c r="H233" s="85"/>
      <c r="I233" s="85"/>
      <c r="J233" s="85"/>
      <c r="K233" s="85"/>
      <c r="L233" s="85"/>
      <c r="M233" s="85"/>
      <c r="N233" s="85"/>
      <c r="O233" s="85"/>
      <c r="P233" s="85"/>
      <c r="Q233" s="85"/>
      <c r="R233" s="85"/>
      <c r="S233" s="92"/>
      <c r="T233" s="92"/>
      <c r="U233" s="85"/>
      <c r="V233" s="85"/>
      <c r="W233" s="92"/>
      <c r="X233" s="92"/>
      <c r="Y233" s="85"/>
      <c r="Z233" s="85"/>
      <c r="AA233" s="85"/>
      <c r="AB233" s="85"/>
      <c r="AC233" s="85"/>
      <c r="AN233" s="85"/>
      <c r="AO233" s="85"/>
      <c r="AP233" s="376"/>
    </row>
    <row r="234" spans="1:42">
      <c r="A234" s="85"/>
      <c r="B234" s="85"/>
      <c r="C234" s="85"/>
      <c r="D234" s="85"/>
      <c r="E234" s="85"/>
      <c r="F234" s="85"/>
      <c r="G234" s="85"/>
      <c r="H234" s="85"/>
      <c r="I234" s="85"/>
      <c r="J234" s="85"/>
      <c r="K234" s="85"/>
      <c r="L234" s="85"/>
      <c r="M234" s="85"/>
      <c r="N234" s="85"/>
      <c r="O234" s="85"/>
      <c r="P234" s="85"/>
      <c r="Q234" s="85"/>
      <c r="R234" s="85"/>
      <c r="S234" s="92"/>
      <c r="T234" s="92"/>
      <c r="U234" s="85"/>
      <c r="V234" s="85"/>
      <c r="W234" s="92"/>
      <c r="X234" s="92"/>
      <c r="Y234" s="85"/>
      <c r="Z234" s="85"/>
      <c r="AA234" s="85"/>
      <c r="AB234" s="85"/>
      <c r="AC234" s="85"/>
      <c r="AN234" s="85"/>
      <c r="AO234" s="85"/>
      <c r="AP234" s="376"/>
    </row>
    <row r="235" spans="1:42">
      <c r="A235" s="85"/>
      <c r="B235" s="85"/>
      <c r="C235" s="85"/>
      <c r="D235" s="85"/>
      <c r="E235" s="85"/>
      <c r="F235" s="85"/>
      <c r="G235" s="85"/>
      <c r="H235" s="85"/>
      <c r="I235" s="85"/>
      <c r="J235" s="85"/>
      <c r="K235" s="85"/>
      <c r="L235" s="85"/>
      <c r="M235" s="85"/>
      <c r="N235" s="85"/>
      <c r="O235" s="85"/>
      <c r="P235" s="85"/>
      <c r="Q235" s="85"/>
      <c r="R235" s="85"/>
      <c r="S235" s="92"/>
      <c r="T235" s="92"/>
      <c r="U235" s="85"/>
      <c r="V235" s="85"/>
      <c r="W235" s="92"/>
      <c r="X235" s="92"/>
      <c r="Y235" s="85"/>
      <c r="Z235" s="85"/>
      <c r="AA235" s="85"/>
      <c r="AB235" s="85"/>
      <c r="AC235" s="85"/>
      <c r="AN235" s="85"/>
      <c r="AO235" s="85"/>
      <c r="AP235" s="376"/>
    </row>
    <row r="236" spans="1:42">
      <c r="A236" s="85"/>
      <c r="B236" s="85"/>
      <c r="C236" s="85"/>
      <c r="D236" s="85"/>
      <c r="E236" s="85"/>
      <c r="F236" s="85"/>
      <c r="G236" s="85"/>
      <c r="H236" s="85"/>
      <c r="I236" s="85"/>
      <c r="J236" s="85"/>
      <c r="K236" s="85"/>
      <c r="L236" s="85"/>
      <c r="M236" s="85"/>
      <c r="N236" s="85"/>
      <c r="O236" s="85"/>
      <c r="P236" s="85"/>
      <c r="Q236" s="85"/>
      <c r="R236" s="85"/>
      <c r="S236" s="92"/>
      <c r="T236" s="92"/>
      <c r="U236" s="85"/>
      <c r="V236" s="85"/>
      <c r="W236" s="92"/>
      <c r="X236" s="92"/>
      <c r="Y236" s="85"/>
      <c r="Z236" s="85"/>
      <c r="AA236" s="85"/>
      <c r="AB236" s="85"/>
      <c r="AC236" s="85"/>
      <c r="AN236" s="85"/>
      <c r="AO236" s="85"/>
      <c r="AP236" s="376"/>
    </row>
    <row r="237" spans="1:42">
      <c r="A237" s="85"/>
      <c r="B237" s="85"/>
      <c r="C237" s="85"/>
      <c r="D237" s="85"/>
      <c r="E237" s="85"/>
      <c r="F237" s="85"/>
      <c r="G237" s="85"/>
      <c r="H237" s="85"/>
      <c r="I237" s="85"/>
      <c r="J237" s="85"/>
      <c r="K237" s="85"/>
      <c r="L237" s="85"/>
      <c r="M237" s="85"/>
      <c r="N237" s="85"/>
      <c r="O237" s="85"/>
      <c r="P237" s="85"/>
      <c r="Q237" s="85"/>
      <c r="R237" s="85"/>
      <c r="S237" s="92"/>
      <c r="T237" s="92"/>
      <c r="U237" s="85"/>
      <c r="V237" s="85"/>
      <c r="W237" s="92"/>
      <c r="X237" s="92"/>
      <c r="Y237" s="85"/>
      <c r="Z237" s="85"/>
      <c r="AA237" s="85"/>
      <c r="AB237" s="85"/>
      <c r="AC237" s="85"/>
      <c r="AN237" s="85"/>
      <c r="AO237" s="85"/>
      <c r="AP237" s="376"/>
    </row>
    <row r="238" spans="1:42">
      <c r="A238" s="85"/>
      <c r="B238" s="85"/>
      <c r="C238" s="85"/>
      <c r="D238" s="85"/>
      <c r="E238" s="85"/>
      <c r="F238" s="85"/>
      <c r="G238" s="85"/>
      <c r="H238" s="85"/>
      <c r="I238" s="85"/>
      <c r="J238" s="85"/>
      <c r="K238" s="85"/>
      <c r="L238" s="85"/>
      <c r="M238" s="85"/>
      <c r="N238" s="85"/>
      <c r="O238" s="85"/>
      <c r="P238" s="85"/>
      <c r="Q238" s="85"/>
      <c r="R238" s="85"/>
      <c r="S238" s="92"/>
      <c r="T238" s="92"/>
      <c r="U238" s="85"/>
      <c r="V238" s="85"/>
      <c r="W238" s="92"/>
      <c r="X238" s="92"/>
      <c r="Y238" s="85"/>
      <c r="Z238" s="85"/>
      <c r="AA238" s="85"/>
      <c r="AB238" s="85"/>
      <c r="AC238" s="85"/>
      <c r="AN238" s="85"/>
      <c r="AO238" s="85"/>
      <c r="AP238" s="376"/>
    </row>
    <row r="239" spans="1:42">
      <c r="A239" s="85"/>
      <c r="B239" s="85"/>
      <c r="C239" s="85"/>
      <c r="D239" s="85"/>
      <c r="E239" s="85"/>
      <c r="F239" s="85"/>
      <c r="G239" s="85"/>
      <c r="H239" s="85"/>
      <c r="I239" s="85"/>
      <c r="J239" s="85"/>
      <c r="K239" s="85"/>
      <c r="L239" s="85"/>
      <c r="M239" s="85"/>
      <c r="N239" s="85"/>
      <c r="O239" s="85"/>
      <c r="P239" s="85"/>
      <c r="Q239" s="85"/>
      <c r="R239" s="85"/>
      <c r="S239" s="92"/>
      <c r="T239" s="92"/>
      <c r="U239" s="85"/>
      <c r="V239" s="85"/>
      <c r="W239" s="92"/>
      <c r="X239" s="92"/>
      <c r="Y239" s="85"/>
      <c r="Z239" s="85"/>
      <c r="AA239" s="85"/>
      <c r="AB239" s="85"/>
      <c r="AC239" s="85"/>
      <c r="AN239" s="85"/>
      <c r="AO239" s="85"/>
      <c r="AP239" s="376"/>
    </row>
    <row r="240" spans="1:42">
      <c r="A240" s="85"/>
      <c r="B240" s="85"/>
      <c r="C240" s="85"/>
      <c r="D240" s="85"/>
      <c r="E240" s="85"/>
      <c r="F240" s="85"/>
      <c r="G240" s="85"/>
      <c r="H240" s="85"/>
      <c r="I240" s="85"/>
      <c r="J240" s="85"/>
      <c r="K240" s="85"/>
      <c r="L240" s="85"/>
      <c r="M240" s="85"/>
      <c r="N240" s="85"/>
      <c r="O240" s="85"/>
      <c r="P240" s="85"/>
      <c r="Q240" s="85"/>
      <c r="R240" s="85"/>
      <c r="S240" s="92"/>
      <c r="T240" s="92"/>
      <c r="U240" s="85"/>
      <c r="V240" s="85"/>
      <c r="W240" s="92"/>
      <c r="X240" s="92"/>
      <c r="Y240" s="85"/>
      <c r="Z240" s="85"/>
      <c r="AA240" s="85"/>
      <c r="AB240" s="85"/>
      <c r="AC240" s="85"/>
      <c r="AN240" s="85"/>
      <c r="AO240" s="85"/>
      <c r="AP240" s="376"/>
    </row>
    <row r="241" spans="1:42">
      <c r="A241" s="85"/>
      <c r="B241" s="85"/>
      <c r="C241" s="85"/>
      <c r="D241" s="85"/>
      <c r="E241" s="85"/>
      <c r="F241" s="85"/>
      <c r="G241" s="85"/>
      <c r="H241" s="85"/>
      <c r="I241" s="85"/>
      <c r="J241" s="85"/>
      <c r="K241" s="85"/>
      <c r="L241" s="85"/>
      <c r="M241" s="85"/>
      <c r="N241" s="85"/>
      <c r="O241" s="85"/>
      <c r="P241" s="85"/>
      <c r="Q241" s="85"/>
      <c r="R241" s="85"/>
      <c r="S241" s="92"/>
      <c r="T241" s="92"/>
      <c r="U241" s="85"/>
      <c r="V241" s="85"/>
      <c r="W241" s="92"/>
      <c r="X241" s="92"/>
      <c r="Y241" s="85"/>
      <c r="Z241" s="85"/>
      <c r="AA241" s="85"/>
      <c r="AB241" s="85"/>
      <c r="AC241" s="85"/>
      <c r="AN241" s="85"/>
      <c r="AO241" s="85"/>
      <c r="AP241" s="376"/>
    </row>
    <row r="242" spans="1:42">
      <c r="A242" s="85"/>
      <c r="B242" s="85"/>
      <c r="C242" s="85"/>
      <c r="D242" s="85"/>
      <c r="E242" s="85"/>
      <c r="F242" s="85"/>
      <c r="G242" s="85"/>
      <c r="H242" s="85"/>
      <c r="I242" s="85"/>
      <c r="J242" s="85"/>
      <c r="K242" s="85"/>
      <c r="L242" s="85"/>
      <c r="M242" s="85"/>
      <c r="N242" s="85"/>
      <c r="O242" s="85"/>
      <c r="P242" s="85"/>
      <c r="Q242" s="85"/>
      <c r="R242" s="85"/>
      <c r="S242" s="92"/>
      <c r="T242" s="92"/>
      <c r="U242" s="85"/>
      <c r="V242" s="85"/>
      <c r="W242" s="92"/>
      <c r="X242" s="92"/>
      <c r="Y242" s="85"/>
      <c r="Z242" s="85"/>
      <c r="AA242" s="85"/>
      <c r="AB242" s="85"/>
      <c r="AC242" s="85"/>
      <c r="AN242" s="85"/>
      <c r="AO242" s="85"/>
      <c r="AP242" s="376"/>
    </row>
    <row r="243" spans="1:42">
      <c r="A243" s="85"/>
      <c r="B243" s="85"/>
      <c r="C243" s="85"/>
      <c r="D243" s="85"/>
      <c r="E243" s="85"/>
      <c r="F243" s="85"/>
      <c r="G243" s="85"/>
      <c r="H243" s="85"/>
      <c r="I243" s="85"/>
      <c r="J243" s="85"/>
      <c r="K243" s="85"/>
      <c r="L243" s="85"/>
      <c r="M243" s="85"/>
      <c r="N243" s="85"/>
      <c r="O243" s="85"/>
      <c r="P243" s="85"/>
      <c r="Q243" s="85"/>
      <c r="R243" s="85"/>
      <c r="S243" s="92"/>
      <c r="T243" s="92"/>
      <c r="U243" s="85"/>
      <c r="V243" s="85"/>
      <c r="W243" s="92"/>
      <c r="X243" s="92"/>
      <c r="Y243" s="85"/>
      <c r="Z243" s="85"/>
      <c r="AA243" s="85"/>
      <c r="AB243" s="85"/>
      <c r="AC243" s="85"/>
      <c r="AN243" s="85"/>
      <c r="AO243" s="85"/>
      <c r="AP243" s="376"/>
    </row>
    <row r="244" spans="1:42">
      <c r="A244" s="85"/>
      <c r="B244" s="85"/>
      <c r="C244" s="85"/>
      <c r="D244" s="85"/>
      <c r="E244" s="85"/>
      <c r="F244" s="85"/>
      <c r="G244" s="85"/>
      <c r="H244" s="85"/>
      <c r="I244" s="85"/>
      <c r="J244" s="85"/>
      <c r="K244" s="85"/>
      <c r="L244" s="85"/>
      <c r="M244" s="85"/>
      <c r="N244" s="85"/>
      <c r="O244" s="85"/>
      <c r="P244" s="85"/>
      <c r="Q244" s="85"/>
      <c r="R244" s="85"/>
      <c r="S244" s="92"/>
      <c r="T244" s="92"/>
      <c r="U244" s="85"/>
      <c r="V244" s="85"/>
      <c r="W244" s="92"/>
      <c r="X244" s="92"/>
      <c r="Y244" s="85"/>
      <c r="Z244" s="85"/>
      <c r="AA244" s="85"/>
      <c r="AB244" s="85"/>
      <c r="AC244" s="85"/>
      <c r="AN244" s="85"/>
      <c r="AO244" s="85"/>
      <c r="AP244" s="376"/>
    </row>
    <row r="245" spans="1:42">
      <c r="A245" s="85"/>
      <c r="B245" s="85"/>
      <c r="C245" s="85"/>
      <c r="D245" s="85"/>
      <c r="E245" s="85"/>
      <c r="F245" s="85"/>
      <c r="G245" s="85"/>
      <c r="H245" s="85"/>
      <c r="I245" s="85"/>
      <c r="J245" s="85"/>
      <c r="K245" s="85"/>
      <c r="L245" s="85"/>
      <c r="M245" s="85"/>
      <c r="N245" s="85"/>
      <c r="O245" s="85"/>
      <c r="P245" s="85"/>
      <c r="Q245" s="85"/>
      <c r="R245" s="85"/>
      <c r="S245" s="92"/>
      <c r="T245" s="92"/>
      <c r="U245" s="85"/>
      <c r="V245" s="85"/>
      <c r="W245" s="92"/>
      <c r="X245" s="92"/>
      <c r="Y245" s="85"/>
      <c r="Z245" s="85"/>
      <c r="AA245" s="85"/>
      <c r="AB245" s="85"/>
      <c r="AC245" s="85"/>
      <c r="AN245" s="85"/>
      <c r="AO245" s="85"/>
      <c r="AP245" s="376"/>
    </row>
    <row r="246" spans="1:42">
      <c r="A246" s="85"/>
      <c r="B246" s="85"/>
      <c r="C246" s="85"/>
      <c r="D246" s="85"/>
      <c r="E246" s="85"/>
      <c r="F246" s="85"/>
      <c r="G246" s="85"/>
      <c r="H246" s="85"/>
      <c r="I246" s="85"/>
      <c r="J246" s="85"/>
      <c r="K246" s="85"/>
      <c r="L246" s="85"/>
      <c r="M246" s="85"/>
      <c r="N246" s="85"/>
      <c r="O246" s="85"/>
      <c r="P246" s="85"/>
      <c r="Q246" s="85"/>
      <c r="R246" s="85"/>
      <c r="S246" s="92"/>
      <c r="T246" s="92"/>
      <c r="U246" s="85"/>
      <c r="V246" s="85"/>
      <c r="W246" s="92"/>
      <c r="X246" s="92"/>
      <c r="Y246" s="85"/>
      <c r="Z246" s="85"/>
      <c r="AA246" s="85"/>
      <c r="AB246" s="85"/>
      <c r="AC246" s="85"/>
      <c r="AN246" s="85"/>
      <c r="AO246" s="85"/>
      <c r="AP246" s="376"/>
    </row>
    <row r="247" spans="1:42">
      <c r="A247" s="85"/>
      <c r="B247" s="85"/>
      <c r="C247" s="85"/>
      <c r="D247" s="85"/>
      <c r="E247" s="85"/>
      <c r="F247" s="85"/>
      <c r="G247" s="85"/>
      <c r="H247" s="85"/>
      <c r="I247" s="85"/>
      <c r="J247" s="85"/>
      <c r="K247" s="85"/>
      <c r="L247" s="85"/>
      <c r="M247" s="85"/>
      <c r="N247" s="85"/>
      <c r="O247" s="85"/>
      <c r="P247" s="85"/>
      <c r="Q247" s="85"/>
      <c r="R247" s="85"/>
      <c r="S247" s="92"/>
      <c r="T247" s="92"/>
      <c r="U247" s="85"/>
      <c r="V247" s="85"/>
      <c r="W247" s="92"/>
      <c r="X247" s="92"/>
      <c r="Y247" s="85"/>
      <c r="Z247" s="85"/>
      <c r="AA247" s="85"/>
      <c r="AB247" s="85"/>
      <c r="AC247" s="85"/>
      <c r="AN247" s="85"/>
      <c r="AO247" s="85"/>
      <c r="AP247" s="376"/>
    </row>
    <row r="248" spans="1:42">
      <c r="A248" s="85"/>
      <c r="B248" s="85"/>
      <c r="C248" s="85"/>
      <c r="D248" s="85"/>
      <c r="E248" s="85"/>
      <c r="F248" s="85"/>
      <c r="G248" s="85"/>
      <c r="H248" s="85"/>
      <c r="I248" s="85"/>
      <c r="J248" s="85"/>
      <c r="K248" s="85"/>
      <c r="L248" s="85"/>
      <c r="M248" s="85"/>
      <c r="N248" s="85"/>
      <c r="O248" s="85"/>
      <c r="P248" s="85"/>
      <c r="Q248" s="85"/>
      <c r="R248" s="85"/>
      <c r="S248" s="92"/>
      <c r="T248" s="92"/>
      <c r="U248" s="85"/>
      <c r="V248" s="85"/>
      <c r="W248" s="92"/>
      <c r="X248" s="92"/>
      <c r="Y248" s="85"/>
      <c r="Z248" s="85"/>
      <c r="AA248" s="85"/>
      <c r="AB248" s="85"/>
      <c r="AC248" s="85"/>
      <c r="AN248" s="85"/>
      <c r="AO248" s="85"/>
      <c r="AP248" s="376"/>
    </row>
    <row r="249" spans="1:42">
      <c r="A249" s="85"/>
      <c r="B249" s="85"/>
      <c r="C249" s="85"/>
      <c r="D249" s="85"/>
      <c r="E249" s="85"/>
      <c r="F249" s="85"/>
      <c r="G249" s="85"/>
      <c r="H249" s="85"/>
      <c r="I249" s="85"/>
      <c r="J249" s="85"/>
      <c r="K249" s="85"/>
      <c r="L249" s="85"/>
      <c r="M249" s="85"/>
      <c r="N249" s="85"/>
      <c r="O249" s="85"/>
      <c r="P249" s="85"/>
      <c r="Q249" s="85"/>
      <c r="R249" s="85"/>
      <c r="S249" s="92"/>
      <c r="T249" s="92"/>
      <c r="U249" s="85"/>
      <c r="V249" s="85"/>
      <c r="W249" s="92"/>
      <c r="X249" s="92"/>
      <c r="Y249" s="85"/>
      <c r="Z249" s="85"/>
      <c r="AA249" s="85"/>
      <c r="AB249" s="85"/>
      <c r="AC249" s="85"/>
      <c r="AN249" s="85"/>
      <c r="AO249" s="85"/>
      <c r="AP249" s="376"/>
    </row>
    <row r="250" spans="1:42">
      <c r="A250" s="85"/>
      <c r="B250" s="85"/>
      <c r="C250" s="85"/>
      <c r="D250" s="85"/>
      <c r="E250" s="85"/>
      <c r="F250" s="85"/>
      <c r="G250" s="85"/>
      <c r="H250" s="85"/>
      <c r="I250" s="85"/>
      <c r="J250" s="85"/>
      <c r="K250" s="85"/>
      <c r="L250" s="85"/>
      <c r="M250" s="85"/>
      <c r="N250" s="85"/>
      <c r="O250" s="85"/>
      <c r="P250" s="85"/>
      <c r="Q250" s="85"/>
      <c r="R250" s="85"/>
      <c r="S250" s="92"/>
      <c r="T250" s="92"/>
      <c r="U250" s="85"/>
      <c r="V250" s="85"/>
      <c r="W250" s="92"/>
      <c r="X250" s="92"/>
      <c r="Y250" s="85"/>
      <c r="Z250" s="85"/>
      <c r="AA250" s="85"/>
      <c r="AB250" s="85"/>
      <c r="AC250" s="85"/>
      <c r="AN250" s="85"/>
      <c r="AO250" s="85"/>
      <c r="AP250" s="376"/>
    </row>
    <row r="251" spans="1:42">
      <c r="A251" s="85"/>
      <c r="B251" s="85"/>
      <c r="C251" s="85"/>
      <c r="D251" s="85"/>
      <c r="E251" s="85"/>
      <c r="F251" s="85"/>
      <c r="G251" s="85"/>
      <c r="H251" s="85"/>
      <c r="I251" s="85"/>
      <c r="J251" s="85"/>
      <c r="K251" s="85"/>
      <c r="L251" s="85"/>
      <c r="M251" s="85"/>
      <c r="N251" s="85"/>
      <c r="O251" s="85"/>
      <c r="P251" s="85"/>
      <c r="Q251" s="85"/>
      <c r="R251" s="85"/>
      <c r="S251" s="92"/>
      <c r="T251" s="92"/>
      <c r="U251" s="85"/>
      <c r="V251" s="85"/>
      <c r="W251" s="92"/>
      <c r="X251" s="92"/>
      <c r="Y251" s="85"/>
      <c r="Z251" s="85"/>
      <c r="AA251" s="85"/>
      <c r="AB251" s="85"/>
      <c r="AC251" s="85"/>
      <c r="AN251" s="85"/>
      <c r="AO251" s="85"/>
      <c r="AP251" s="376"/>
    </row>
    <row r="252" spans="1:42">
      <c r="A252" s="85"/>
      <c r="B252" s="85"/>
      <c r="C252" s="85"/>
      <c r="D252" s="85"/>
      <c r="E252" s="85"/>
      <c r="F252" s="85"/>
      <c r="G252" s="85"/>
      <c r="H252" s="85"/>
      <c r="I252" s="85"/>
      <c r="J252" s="85"/>
      <c r="K252" s="85"/>
      <c r="L252" s="85"/>
      <c r="M252" s="85"/>
      <c r="N252" s="85"/>
      <c r="O252" s="85"/>
      <c r="P252" s="85"/>
      <c r="Q252" s="85"/>
      <c r="R252" s="85"/>
      <c r="S252" s="92"/>
      <c r="T252" s="92"/>
      <c r="U252" s="85"/>
      <c r="V252" s="85"/>
      <c r="W252" s="92"/>
      <c r="X252" s="92"/>
      <c r="Y252" s="85"/>
      <c r="Z252" s="85"/>
      <c r="AA252" s="85"/>
      <c r="AB252" s="85"/>
      <c r="AC252" s="85"/>
      <c r="AN252" s="85"/>
      <c r="AO252" s="85"/>
      <c r="AP252" s="376"/>
    </row>
    <row r="253" spans="1:42">
      <c r="A253" s="85"/>
      <c r="B253" s="85"/>
      <c r="C253" s="85"/>
      <c r="D253" s="85"/>
      <c r="E253" s="85"/>
      <c r="F253" s="85"/>
      <c r="G253" s="85"/>
      <c r="H253" s="85"/>
      <c r="I253" s="85"/>
      <c r="J253" s="85"/>
      <c r="K253" s="85"/>
      <c r="L253" s="85"/>
      <c r="M253" s="85"/>
      <c r="N253" s="85"/>
      <c r="O253" s="85"/>
      <c r="P253" s="85"/>
      <c r="Q253" s="85"/>
      <c r="R253" s="85"/>
      <c r="S253" s="92"/>
      <c r="T253" s="92"/>
      <c r="U253" s="85"/>
      <c r="V253" s="85"/>
      <c r="W253" s="92"/>
      <c r="X253" s="92"/>
      <c r="Y253" s="85"/>
      <c r="Z253" s="85"/>
      <c r="AA253" s="85"/>
      <c r="AB253" s="85"/>
      <c r="AC253" s="85"/>
      <c r="AN253" s="85"/>
      <c r="AO253" s="85"/>
      <c r="AP253" s="376"/>
    </row>
    <row r="254" spans="1:42">
      <c r="A254" s="85"/>
      <c r="B254" s="85"/>
      <c r="C254" s="85"/>
      <c r="D254" s="85"/>
      <c r="E254" s="85"/>
      <c r="F254" s="85"/>
      <c r="G254" s="85"/>
      <c r="H254" s="85"/>
      <c r="I254" s="85"/>
      <c r="J254" s="85"/>
      <c r="K254" s="85"/>
      <c r="L254" s="85"/>
      <c r="M254" s="85"/>
      <c r="N254" s="85"/>
      <c r="O254" s="85"/>
      <c r="P254" s="85"/>
      <c r="Q254" s="85"/>
      <c r="R254" s="85"/>
      <c r="S254" s="92"/>
      <c r="T254" s="92"/>
      <c r="U254" s="85"/>
      <c r="V254" s="85"/>
      <c r="W254" s="92"/>
      <c r="X254" s="92"/>
      <c r="Y254" s="85"/>
      <c r="Z254" s="85"/>
      <c r="AA254" s="85"/>
      <c r="AB254" s="85"/>
      <c r="AC254" s="85"/>
      <c r="AN254" s="85"/>
      <c r="AO254" s="85"/>
      <c r="AP254" s="376"/>
    </row>
    <row r="255" spans="1:42">
      <c r="A255" s="85"/>
      <c r="B255" s="85"/>
      <c r="C255" s="85"/>
      <c r="D255" s="85"/>
      <c r="E255" s="85"/>
      <c r="F255" s="85"/>
      <c r="G255" s="85"/>
      <c r="H255" s="85"/>
      <c r="I255" s="85"/>
      <c r="J255" s="85"/>
      <c r="K255" s="85"/>
      <c r="L255" s="85"/>
      <c r="M255" s="85"/>
      <c r="N255" s="85"/>
      <c r="O255" s="85"/>
      <c r="P255" s="85"/>
      <c r="Q255" s="85"/>
      <c r="R255" s="85"/>
      <c r="S255" s="92"/>
      <c r="T255" s="92"/>
      <c r="U255" s="85"/>
      <c r="V255" s="85"/>
      <c r="W255" s="92"/>
      <c r="X255" s="92"/>
      <c r="Y255" s="85"/>
      <c r="Z255" s="85"/>
      <c r="AA255" s="85"/>
      <c r="AB255" s="85"/>
      <c r="AC255" s="85"/>
      <c r="AN255" s="85"/>
      <c r="AO255" s="85"/>
      <c r="AP255" s="376"/>
    </row>
    <row r="256" spans="1:42">
      <c r="A256" s="85"/>
      <c r="B256" s="85"/>
      <c r="C256" s="85"/>
      <c r="D256" s="85"/>
      <c r="E256" s="85"/>
      <c r="F256" s="85"/>
      <c r="G256" s="85"/>
      <c r="H256" s="85"/>
      <c r="I256" s="85"/>
      <c r="J256" s="85"/>
      <c r="K256" s="85"/>
      <c r="L256" s="85"/>
      <c r="M256" s="85"/>
      <c r="N256" s="85"/>
      <c r="O256" s="85"/>
      <c r="P256" s="85"/>
      <c r="Q256" s="85"/>
      <c r="R256" s="85"/>
      <c r="S256" s="92"/>
      <c r="T256" s="92"/>
      <c r="U256" s="85"/>
      <c r="V256" s="85"/>
      <c r="W256" s="92"/>
      <c r="X256" s="92"/>
      <c r="Y256" s="85"/>
      <c r="Z256" s="85"/>
      <c r="AA256" s="85"/>
      <c r="AB256" s="85"/>
      <c r="AC256" s="85"/>
      <c r="AN256" s="85"/>
      <c r="AO256" s="85"/>
      <c r="AP256" s="376"/>
    </row>
    <row r="257" spans="1:42">
      <c r="A257" s="85"/>
      <c r="B257" s="85"/>
      <c r="C257" s="85"/>
      <c r="D257" s="85"/>
      <c r="E257" s="85"/>
      <c r="F257" s="85"/>
      <c r="G257" s="85"/>
      <c r="H257" s="85"/>
      <c r="I257" s="85"/>
      <c r="J257" s="85"/>
      <c r="K257" s="85"/>
      <c r="L257" s="85"/>
      <c r="M257" s="85"/>
      <c r="N257" s="85"/>
      <c r="O257" s="85"/>
      <c r="P257" s="85"/>
      <c r="Q257" s="85"/>
      <c r="R257" s="85"/>
      <c r="S257" s="92"/>
      <c r="T257" s="92"/>
      <c r="U257" s="85"/>
      <c r="V257" s="85"/>
      <c r="W257" s="92"/>
      <c r="X257" s="92"/>
      <c r="Y257" s="85"/>
      <c r="Z257" s="85"/>
      <c r="AA257" s="85"/>
      <c r="AB257" s="85"/>
      <c r="AC257" s="85"/>
      <c r="AN257" s="85"/>
      <c r="AO257" s="85"/>
      <c r="AP257" s="376"/>
    </row>
    <row r="258" spans="1:42">
      <c r="A258" s="85"/>
      <c r="B258" s="85"/>
      <c r="C258" s="85"/>
      <c r="D258" s="85"/>
      <c r="E258" s="85"/>
      <c r="F258" s="85"/>
      <c r="G258" s="85"/>
      <c r="H258" s="85"/>
      <c r="I258" s="85"/>
      <c r="J258" s="85"/>
      <c r="K258" s="85"/>
      <c r="L258" s="85"/>
      <c r="M258" s="85"/>
      <c r="N258" s="85"/>
      <c r="O258" s="85"/>
      <c r="P258" s="85"/>
      <c r="Q258" s="85"/>
      <c r="R258" s="85"/>
      <c r="S258" s="92"/>
      <c r="T258" s="92"/>
      <c r="U258" s="85"/>
      <c r="V258" s="85"/>
      <c r="W258" s="92"/>
      <c r="X258" s="92"/>
      <c r="Y258" s="85"/>
      <c r="Z258" s="85"/>
      <c r="AA258" s="85"/>
      <c r="AB258" s="85"/>
      <c r="AC258" s="85"/>
      <c r="AN258" s="85"/>
      <c r="AO258" s="85"/>
      <c r="AP258" s="376"/>
    </row>
    <row r="259" spans="1:42">
      <c r="A259" s="85"/>
      <c r="B259" s="85"/>
      <c r="C259" s="85"/>
      <c r="D259" s="85"/>
      <c r="E259" s="85"/>
      <c r="F259" s="85"/>
      <c r="G259" s="85"/>
      <c r="H259" s="85"/>
      <c r="I259" s="85"/>
      <c r="J259" s="85"/>
      <c r="K259" s="85"/>
      <c r="L259" s="85"/>
      <c r="M259" s="85"/>
      <c r="N259" s="85"/>
      <c r="O259" s="85"/>
      <c r="P259" s="85"/>
      <c r="Q259" s="85"/>
      <c r="R259" s="85"/>
      <c r="S259" s="92"/>
      <c r="T259" s="92"/>
      <c r="U259" s="85"/>
      <c r="V259" s="85"/>
      <c r="W259" s="92"/>
      <c r="X259" s="92"/>
      <c r="Y259" s="85"/>
      <c r="Z259" s="85"/>
      <c r="AA259" s="85"/>
      <c r="AB259" s="85"/>
      <c r="AC259" s="85"/>
      <c r="AN259" s="85"/>
      <c r="AO259" s="85"/>
      <c r="AP259" s="376"/>
    </row>
    <row r="260" spans="1:42">
      <c r="A260" s="85"/>
      <c r="B260" s="85"/>
      <c r="C260" s="85"/>
      <c r="D260" s="85"/>
      <c r="E260" s="85"/>
      <c r="F260" s="85"/>
      <c r="G260" s="85"/>
      <c r="H260" s="85"/>
      <c r="I260" s="85"/>
      <c r="J260" s="85"/>
      <c r="K260" s="85"/>
      <c r="L260" s="85"/>
      <c r="M260" s="85"/>
      <c r="N260" s="85"/>
      <c r="O260" s="85"/>
      <c r="P260" s="85"/>
      <c r="Q260" s="85"/>
      <c r="R260" s="85"/>
      <c r="S260" s="92"/>
      <c r="T260" s="92"/>
      <c r="U260" s="85"/>
      <c r="V260" s="85"/>
      <c r="W260" s="92"/>
      <c r="X260" s="92"/>
      <c r="Y260" s="85"/>
      <c r="Z260" s="85"/>
      <c r="AA260" s="85"/>
      <c r="AB260" s="85"/>
      <c r="AC260" s="85"/>
      <c r="AN260" s="85"/>
      <c r="AO260" s="85"/>
      <c r="AP260" s="376"/>
    </row>
    <row r="261" spans="1:42">
      <c r="A261" s="85"/>
      <c r="B261" s="85"/>
      <c r="C261" s="85"/>
      <c r="D261" s="85"/>
      <c r="E261" s="85"/>
      <c r="F261" s="85"/>
      <c r="G261" s="85"/>
      <c r="H261" s="85"/>
      <c r="I261" s="85"/>
      <c r="J261" s="85"/>
      <c r="K261" s="85"/>
      <c r="L261" s="85"/>
      <c r="M261" s="85"/>
      <c r="N261" s="85"/>
      <c r="O261" s="85"/>
      <c r="P261" s="85"/>
      <c r="Q261" s="85"/>
      <c r="R261" s="85"/>
      <c r="S261" s="92"/>
      <c r="T261" s="92"/>
      <c r="U261" s="85"/>
      <c r="V261" s="85"/>
      <c r="W261" s="92"/>
      <c r="X261" s="92"/>
      <c r="Y261" s="85"/>
      <c r="Z261" s="85"/>
      <c r="AA261" s="85"/>
      <c r="AB261" s="85"/>
      <c r="AC261" s="85"/>
      <c r="AN261" s="85"/>
      <c r="AO261" s="85"/>
      <c r="AP261" s="376"/>
    </row>
    <row r="262" spans="1:42">
      <c r="A262" s="85"/>
      <c r="B262" s="85"/>
      <c r="C262" s="85"/>
      <c r="D262" s="85"/>
      <c r="E262" s="85"/>
      <c r="F262" s="85"/>
      <c r="G262" s="85"/>
      <c r="H262" s="85"/>
      <c r="I262" s="85"/>
      <c r="J262" s="85"/>
      <c r="K262" s="85"/>
      <c r="L262" s="85"/>
      <c r="M262" s="85"/>
      <c r="N262" s="85"/>
      <c r="O262" s="85"/>
      <c r="P262" s="85"/>
      <c r="Q262" s="85"/>
      <c r="R262" s="85"/>
      <c r="S262" s="92"/>
      <c r="T262" s="92"/>
      <c r="U262" s="85"/>
      <c r="V262" s="85"/>
      <c r="W262" s="92"/>
      <c r="X262" s="92"/>
      <c r="Y262" s="85"/>
      <c r="Z262" s="85"/>
      <c r="AA262" s="85"/>
      <c r="AB262" s="85"/>
      <c r="AC262" s="85"/>
      <c r="AN262" s="85"/>
      <c r="AO262" s="85"/>
      <c r="AP262" s="376"/>
    </row>
    <row r="263" spans="1:42">
      <c r="A263" s="85"/>
      <c r="B263" s="85"/>
      <c r="C263" s="85"/>
      <c r="D263" s="85"/>
      <c r="E263" s="85"/>
      <c r="F263" s="85"/>
      <c r="G263" s="85"/>
      <c r="H263" s="85"/>
      <c r="I263" s="85"/>
      <c r="J263" s="85"/>
      <c r="K263" s="85"/>
      <c r="L263" s="85"/>
      <c r="M263" s="85"/>
      <c r="N263" s="85"/>
      <c r="O263" s="85"/>
      <c r="P263" s="85"/>
      <c r="Q263" s="85"/>
      <c r="R263" s="85"/>
      <c r="S263" s="92"/>
      <c r="T263" s="92"/>
      <c r="U263" s="85"/>
      <c r="V263" s="85"/>
      <c r="W263" s="92"/>
      <c r="X263" s="92"/>
      <c r="Y263" s="85"/>
      <c r="Z263" s="85"/>
      <c r="AA263" s="85"/>
      <c r="AB263" s="85"/>
      <c r="AC263" s="85"/>
      <c r="AN263" s="85"/>
      <c r="AO263" s="85"/>
      <c r="AP263" s="376"/>
    </row>
    <row r="264" spans="1:42">
      <c r="A264" s="85"/>
      <c r="B264" s="85"/>
      <c r="C264" s="85"/>
      <c r="D264" s="85"/>
      <c r="E264" s="85"/>
      <c r="F264" s="85"/>
      <c r="G264" s="85"/>
      <c r="H264" s="85"/>
      <c r="I264" s="85"/>
      <c r="J264" s="85"/>
      <c r="K264" s="85"/>
      <c r="L264" s="85"/>
      <c r="M264" s="85"/>
      <c r="N264" s="85"/>
      <c r="O264" s="85"/>
      <c r="P264" s="85"/>
      <c r="Q264" s="85"/>
      <c r="R264" s="85"/>
      <c r="S264" s="92"/>
      <c r="T264" s="92"/>
      <c r="U264" s="85"/>
      <c r="V264" s="85"/>
      <c r="W264" s="92"/>
      <c r="X264" s="92"/>
      <c r="Y264" s="85"/>
      <c r="Z264" s="85"/>
      <c r="AA264" s="85"/>
      <c r="AB264" s="85"/>
      <c r="AC264" s="85"/>
      <c r="AN264" s="85"/>
      <c r="AO264" s="85"/>
      <c r="AP264" s="376"/>
    </row>
    <row r="265" spans="1:42">
      <c r="A265" s="85"/>
      <c r="B265" s="85"/>
      <c r="C265" s="85"/>
      <c r="D265" s="85"/>
      <c r="E265" s="85"/>
      <c r="F265" s="85"/>
      <c r="G265" s="85"/>
      <c r="H265" s="85"/>
      <c r="I265" s="85"/>
      <c r="J265" s="85"/>
      <c r="K265" s="85"/>
      <c r="L265" s="85"/>
      <c r="M265" s="85"/>
      <c r="N265" s="85"/>
      <c r="O265" s="85"/>
      <c r="P265" s="85"/>
      <c r="Q265" s="85"/>
      <c r="R265" s="85"/>
      <c r="S265" s="92"/>
      <c r="T265" s="92"/>
      <c r="U265" s="85"/>
      <c r="V265" s="85"/>
      <c r="W265" s="92"/>
      <c r="X265" s="92"/>
      <c r="Y265" s="85"/>
      <c r="Z265" s="85"/>
      <c r="AA265" s="85"/>
      <c r="AB265" s="85"/>
      <c r="AC265" s="85"/>
      <c r="AN265" s="85"/>
      <c r="AO265" s="85"/>
      <c r="AP265" s="376"/>
    </row>
    <row r="266" spans="1:42">
      <c r="A266" s="85"/>
      <c r="B266" s="85"/>
      <c r="C266" s="85"/>
      <c r="D266" s="85"/>
      <c r="E266" s="85"/>
      <c r="F266" s="85"/>
      <c r="G266" s="85"/>
      <c r="H266" s="85"/>
      <c r="I266" s="85"/>
      <c r="J266" s="85"/>
      <c r="K266" s="85"/>
      <c r="L266" s="85"/>
      <c r="M266" s="85"/>
      <c r="N266" s="85"/>
      <c r="O266" s="85"/>
      <c r="P266" s="85"/>
      <c r="Q266" s="85"/>
      <c r="R266" s="85"/>
      <c r="S266" s="92"/>
      <c r="T266" s="92"/>
      <c r="U266" s="85"/>
      <c r="V266" s="85"/>
      <c r="W266" s="92"/>
      <c r="X266" s="92"/>
      <c r="Y266" s="85"/>
      <c r="Z266" s="85"/>
      <c r="AA266" s="85"/>
      <c r="AB266" s="85"/>
      <c r="AC266" s="85"/>
      <c r="AN266" s="85"/>
      <c r="AO266" s="85"/>
      <c r="AP266" s="376"/>
    </row>
    <row r="267" spans="1:42">
      <c r="A267" s="85"/>
      <c r="B267" s="85"/>
      <c r="C267" s="85"/>
      <c r="D267" s="85"/>
      <c r="E267" s="85"/>
      <c r="F267" s="85"/>
      <c r="G267" s="85"/>
      <c r="H267" s="85"/>
      <c r="I267" s="85"/>
      <c r="J267" s="85"/>
      <c r="K267" s="85"/>
      <c r="L267" s="85"/>
      <c r="M267" s="85"/>
      <c r="N267" s="85"/>
      <c r="O267" s="85"/>
      <c r="P267" s="85"/>
      <c r="Q267" s="85"/>
      <c r="R267" s="85"/>
      <c r="S267" s="92"/>
      <c r="T267" s="92"/>
      <c r="U267" s="85"/>
      <c r="V267" s="85"/>
      <c r="W267" s="92"/>
      <c r="X267" s="92"/>
      <c r="Y267" s="85"/>
      <c r="Z267" s="85"/>
      <c r="AA267" s="85"/>
      <c r="AB267" s="85"/>
      <c r="AC267" s="85"/>
      <c r="AN267" s="85"/>
      <c r="AO267" s="85"/>
      <c r="AP267" s="376"/>
    </row>
    <row r="268" spans="1:42">
      <c r="A268" s="85"/>
      <c r="B268" s="85"/>
      <c r="C268" s="85"/>
      <c r="D268" s="85"/>
      <c r="E268" s="85"/>
      <c r="F268" s="85"/>
      <c r="G268" s="85"/>
      <c r="H268" s="85"/>
      <c r="I268" s="85"/>
      <c r="J268" s="85"/>
      <c r="K268" s="85"/>
      <c r="L268" s="85"/>
      <c r="M268" s="85"/>
      <c r="N268" s="85"/>
      <c r="O268" s="85"/>
      <c r="P268" s="85"/>
      <c r="Q268" s="85"/>
      <c r="R268" s="85"/>
      <c r="S268" s="92"/>
      <c r="T268" s="92"/>
      <c r="U268" s="85"/>
      <c r="V268" s="85"/>
      <c r="W268" s="92"/>
      <c r="X268" s="92"/>
      <c r="Y268" s="85"/>
      <c r="Z268" s="85"/>
      <c r="AA268" s="85"/>
      <c r="AB268" s="85"/>
      <c r="AC268" s="85"/>
      <c r="AN268" s="85"/>
      <c r="AO268" s="85"/>
      <c r="AP268" s="376"/>
    </row>
    <row r="269" spans="1:42">
      <c r="A269" s="85"/>
      <c r="B269" s="85"/>
      <c r="C269" s="85"/>
      <c r="D269" s="85"/>
      <c r="E269" s="85"/>
      <c r="F269" s="85"/>
      <c r="G269" s="85"/>
      <c r="H269" s="85"/>
      <c r="I269" s="85"/>
      <c r="J269" s="85"/>
      <c r="K269" s="85"/>
      <c r="L269" s="85"/>
      <c r="M269" s="85"/>
      <c r="N269" s="85"/>
      <c r="O269" s="85"/>
      <c r="P269" s="85"/>
      <c r="Q269" s="85"/>
      <c r="R269" s="85"/>
      <c r="S269" s="92"/>
      <c r="T269" s="92"/>
      <c r="U269" s="85"/>
      <c r="V269" s="85"/>
      <c r="W269" s="92"/>
      <c r="X269" s="92"/>
      <c r="Y269" s="85"/>
      <c r="Z269" s="85"/>
      <c r="AA269" s="85"/>
      <c r="AB269" s="85"/>
      <c r="AC269" s="85"/>
      <c r="AN269" s="85"/>
      <c r="AO269" s="85"/>
      <c r="AP269" s="376"/>
    </row>
  </sheetData>
  <mergeCells count="61">
    <mergeCell ref="F7:F10"/>
    <mergeCell ref="G7:H7"/>
    <mergeCell ref="I7:J7"/>
    <mergeCell ref="K7:L7"/>
    <mergeCell ref="M7:N7"/>
    <mergeCell ref="K8:K10"/>
    <mergeCell ref="L8:L10"/>
    <mergeCell ref="M8:M10"/>
    <mergeCell ref="N8:N10"/>
    <mergeCell ref="G8:G10"/>
    <mergeCell ref="H8:H10"/>
    <mergeCell ref="I8:I10"/>
    <mergeCell ref="J8:J10"/>
    <mergeCell ref="AH5:AH10"/>
    <mergeCell ref="AI5:AI10"/>
    <mergeCell ref="AJ5:AL6"/>
    <mergeCell ref="AA5:AA10"/>
    <mergeCell ref="AB5:AB10"/>
    <mergeCell ref="AC5:AC10"/>
    <mergeCell ref="AD5:AD10"/>
    <mergeCell ref="AE5:AE10"/>
    <mergeCell ref="AF5:AF10"/>
    <mergeCell ref="AK9:AK10"/>
    <mergeCell ref="AL9:AL10"/>
    <mergeCell ref="AG5:AG10"/>
    <mergeCell ref="I5:N6"/>
    <mergeCell ref="O8:O10"/>
    <mergeCell ref="P8:P10"/>
    <mergeCell ref="Q8:Q10"/>
    <mergeCell ref="R8:T8"/>
    <mergeCell ref="U8:U10"/>
    <mergeCell ref="R9:R10"/>
    <mergeCell ref="S9:T9"/>
    <mergeCell ref="V9:V10"/>
    <mergeCell ref="W9:X9"/>
    <mergeCell ref="V8:X8"/>
    <mergeCell ref="AP5:AP10"/>
    <mergeCell ref="AM7:AO7"/>
    <mergeCell ref="AJ8:AJ10"/>
    <mergeCell ref="AK8:AL8"/>
    <mergeCell ref="AM8:AM10"/>
    <mergeCell ref="AJ7:AL7"/>
    <mergeCell ref="AN8:AO8"/>
    <mergeCell ref="AN9:AN10"/>
    <mergeCell ref="AO9:AO10"/>
    <mergeCell ref="A1:AP1"/>
    <mergeCell ref="A2:AP2"/>
    <mergeCell ref="A3:AP3"/>
    <mergeCell ref="A4:AP4"/>
    <mergeCell ref="A5:A10"/>
    <mergeCell ref="B5:B10"/>
    <mergeCell ref="C5:C10"/>
    <mergeCell ref="D5:D10"/>
    <mergeCell ref="E5:E10"/>
    <mergeCell ref="F5:H6"/>
    <mergeCell ref="O5:P7"/>
    <mergeCell ref="Q5:T7"/>
    <mergeCell ref="U5:X7"/>
    <mergeCell ref="Y5:Y10"/>
    <mergeCell ref="Z5:Z10"/>
    <mergeCell ref="AM5:AO6"/>
  </mergeCells>
  <hyperlinks>
    <hyperlink ref="F18" r:id="rId1" display="1140/QĐ-UBND, 13/5/201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DN254"/>
  <sheetViews>
    <sheetView workbookViewId="0">
      <selection activeCell="F10" sqref="F10"/>
    </sheetView>
  </sheetViews>
  <sheetFormatPr defaultColWidth="8.7109375" defaultRowHeight="18.75"/>
  <cols>
    <col min="1" max="1" width="6" style="165" customWidth="1"/>
    <col min="2" max="2" width="23.5703125" style="164" customWidth="1"/>
    <col min="3" max="3" width="10.7109375" style="90" customWidth="1"/>
    <col min="4" max="4" width="6.42578125" style="166" customWidth="1"/>
    <col min="5" max="5" width="9.28515625" style="166" customWidth="1"/>
    <col min="6" max="6" width="11.42578125" style="94" customWidth="1"/>
    <col min="7" max="7" width="12.28515625" style="94" customWidth="1"/>
    <col min="8" max="8" width="11.28515625" style="94" customWidth="1"/>
    <col min="9" max="9" width="7.42578125" style="94" hidden="1" customWidth="1"/>
    <col min="10" max="10" width="9.85546875" style="94" hidden="1" customWidth="1"/>
    <col min="11" max="11" width="6.85546875" style="167" customWidth="1"/>
    <col min="12" max="12" width="7.85546875" style="167" customWidth="1"/>
    <col min="13" max="13" width="11.42578125" style="167" customWidth="1"/>
    <col min="14" max="14" width="12.42578125" style="167" customWidth="1"/>
    <col min="15" max="15" width="11.140625" style="167" customWidth="1"/>
    <col min="16" max="16" width="7.7109375" style="167" hidden="1" customWidth="1"/>
    <col min="17" max="17" width="9.5703125" style="167" hidden="1" customWidth="1"/>
    <col min="18" max="18" width="9.140625" style="168" customWidth="1"/>
    <col min="19" max="19" width="9" style="93" customWidth="1"/>
    <col min="20" max="20" width="7.7109375" style="93" customWidth="1"/>
    <col min="21" max="21" width="14.28515625" style="93" customWidth="1"/>
    <col min="22" max="22" width="16.85546875" style="93" bestFit="1" customWidth="1"/>
    <col min="23" max="16384" width="8.7109375" style="93"/>
  </cols>
  <sheetData>
    <row r="1" spans="1:22">
      <c r="A1" s="863" t="s">
        <v>239</v>
      </c>
      <c r="B1" s="863"/>
      <c r="C1" s="863"/>
      <c r="D1" s="863"/>
      <c r="E1" s="863"/>
      <c r="F1" s="863"/>
      <c r="G1" s="863"/>
      <c r="H1" s="863"/>
      <c r="I1" s="863"/>
      <c r="J1" s="863"/>
      <c r="K1" s="863"/>
      <c r="L1" s="863"/>
      <c r="M1" s="863"/>
      <c r="N1" s="863"/>
      <c r="O1" s="863"/>
      <c r="P1" s="863"/>
      <c r="Q1" s="863"/>
      <c r="R1" s="863"/>
      <c r="S1" s="863"/>
      <c r="T1" s="863"/>
      <c r="U1" s="150" t="s">
        <v>240</v>
      </c>
      <c r="V1" s="172">
        <v>4913187</v>
      </c>
    </row>
    <row r="2" spans="1:22" s="123" customFormat="1" ht="15.75">
      <c r="A2" s="772" t="str">
        <f>'[12]B1-Nguon von'!A3:L3</f>
        <v>(Kèm theo Báo cáo số     /BC-UBND ngày      /4/2020 của UBND tỉnh Đắk Lắk)</v>
      </c>
      <c r="B2" s="772"/>
      <c r="C2" s="772"/>
      <c r="D2" s="772"/>
      <c r="E2" s="772"/>
      <c r="F2" s="772"/>
      <c r="G2" s="772"/>
      <c r="H2" s="772"/>
      <c r="I2" s="772"/>
      <c r="J2" s="772"/>
      <c r="K2" s="772"/>
      <c r="L2" s="772"/>
      <c r="M2" s="772"/>
      <c r="N2" s="772"/>
      <c r="O2" s="772"/>
      <c r="P2" s="772"/>
      <c r="Q2" s="772"/>
      <c r="R2" s="772"/>
      <c r="S2" s="772"/>
      <c r="T2" s="772"/>
      <c r="U2" s="169" t="s">
        <v>241</v>
      </c>
      <c r="V2" s="170">
        <v>24100423</v>
      </c>
    </row>
    <row r="3" spans="1:22" s="124" customFormat="1" ht="15.75">
      <c r="A3" s="813" t="s">
        <v>242</v>
      </c>
      <c r="B3" s="813"/>
      <c r="C3" s="813"/>
      <c r="D3" s="813"/>
      <c r="E3" s="813"/>
      <c r="F3" s="813"/>
      <c r="G3" s="813"/>
      <c r="H3" s="813"/>
      <c r="I3" s="813"/>
      <c r="J3" s="813"/>
      <c r="K3" s="813"/>
      <c r="L3" s="813"/>
      <c r="M3" s="813"/>
      <c r="N3" s="813"/>
      <c r="O3" s="813"/>
      <c r="P3" s="813"/>
      <c r="Q3" s="813"/>
      <c r="R3" s="813"/>
      <c r="S3" s="813"/>
      <c r="T3" s="813"/>
      <c r="U3" s="150" t="s">
        <v>243</v>
      </c>
      <c r="V3" s="172">
        <v>175945</v>
      </c>
    </row>
    <row r="4" spans="1:22" s="125" customFormat="1" ht="14.25">
      <c r="A4" s="864" t="s">
        <v>74</v>
      </c>
      <c r="B4" s="865" t="s">
        <v>244</v>
      </c>
      <c r="C4" s="866" t="s">
        <v>245</v>
      </c>
      <c r="D4" s="867" t="s">
        <v>246</v>
      </c>
      <c r="E4" s="864" t="s">
        <v>247</v>
      </c>
      <c r="F4" s="861" t="s">
        <v>248</v>
      </c>
      <c r="G4" s="861"/>
      <c r="H4" s="861"/>
      <c r="I4" s="861"/>
      <c r="J4" s="861"/>
      <c r="K4" s="861"/>
      <c r="L4" s="861"/>
      <c r="M4" s="870" t="s">
        <v>249</v>
      </c>
      <c r="N4" s="870"/>
      <c r="O4" s="870"/>
      <c r="P4" s="870"/>
      <c r="Q4" s="870"/>
      <c r="R4" s="870"/>
      <c r="S4" s="870"/>
      <c r="T4" s="870" t="s">
        <v>7</v>
      </c>
      <c r="U4" s="171"/>
      <c r="V4" s="170">
        <f>SUM(V1:V3)</f>
        <v>29189555</v>
      </c>
    </row>
    <row r="5" spans="1:22" s="125" customFormat="1" ht="14.25">
      <c r="A5" s="864"/>
      <c r="B5" s="865"/>
      <c r="C5" s="866"/>
      <c r="D5" s="868"/>
      <c r="E5" s="864"/>
      <c r="F5" s="861" t="s">
        <v>250</v>
      </c>
      <c r="G5" s="860" t="s">
        <v>10</v>
      </c>
      <c r="H5" s="860"/>
      <c r="I5" s="860"/>
      <c r="J5" s="860"/>
      <c r="K5" s="860"/>
      <c r="L5" s="861" t="s">
        <v>251</v>
      </c>
      <c r="M5" s="861" t="s">
        <v>250</v>
      </c>
      <c r="N5" s="860" t="s">
        <v>10</v>
      </c>
      <c r="O5" s="860"/>
      <c r="P5" s="860"/>
      <c r="Q5" s="860"/>
      <c r="R5" s="860"/>
      <c r="S5" s="861" t="s">
        <v>251</v>
      </c>
      <c r="T5" s="870"/>
    </row>
    <row r="6" spans="1:22" s="127" customFormat="1" ht="14.25">
      <c r="A6" s="864"/>
      <c r="B6" s="865"/>
      <c r="C6" s="866"/>
      <c r="D6" s="869"/>
      <c r="E6" s="864"/>
      <c r="F6" s="861"/>
      <c r="G6" s="126" t="s">
        <v>81</v>
      </c>
      <c r="H6" s="126" t="s">
        <v>252</v>
      </c>
      <c r="I6" s="126" t="s">
        <v>253</v>
      </c>
      <c r="J6" s="126" t="s">
        <v>254</v>
      </c>
      <c r="K6" s="126" t="s">
        <v>255</v>
      </c>
      <c r="L6" s="861"/>
      <c r="M6" s="861"/>
      <c r="N6" s="126" t="s">
        <v>81</v>
      </c>
      <c r="O6" s="126" t="s">
        <v>252</v>
      </c>
      <c r="P6" s="126" t="s">
        <v>253</v>
      </c>
      <c r="Q6" s="126" t="s">
        <v>254</v>
      </c>
      <c r="R6" s="126" t="s">
        <v>255</v>
      </c>
      <c r="S6" s="861"/>
      <c r="T6" s="870"/>
    </row>
    <row r="7" spans="1:22" s="132" customFormat="1" ht="12.75">
      <c r="A7" s="128"/>
      <c r="B7" s="129" t="s">
        <v>256</v>
      </c>
      <c r="C7" s="173"/>
      <c r="D7" s="130"/>
      <c r="E7" s="128"/>
      <c r="F7" s="131">
        <f>F8+F33+F40+F44+F51+F54+F59+F61+F67+F74+F78+F84+F95+F97+F102</f>
        <v>29234554.622000001</v>
      </c>
      <c r="G7" s="131">
        <f t="shared" ref="G7:S7" si="0">G8+G33+G40+G44+G51+G54+G59+G61+G67+G74+G78+G84+G95+G97+G102</f>
        <v>29189554.622000001</v>
      </c>
      <c r="H7" s="131">
        <f t="shared" si="0"/>
        <v>29189554.622000001</v>
      </c>
      <c r="I7" s="131">
        <f t="shared" si="0"/>
        <v>0</v>
      </c>
      <c r="J7" s="131">
        <f t="shared" si="0"/>
        <v>0</v>
      </c>
      <c r="K7" s="131">
        <f t="shared" si="0"/>
        <v>0</v>
      </c>
      <c r="L7" s="131">
        <f t="shared" si="0"/>
        <v>45000</v>
      </c>
      <c r="M7" s="131">
        <f t="shared" si="0"/>
        <v>29315147.622000001</v>
      </c>
      <c r="N7" s="131">
        <f t="shared" si="0"/>
        <v>29189202.622000001</v>
      </c>
      <c r="O7" s="131">
        <f t="shared" si="0"/>
        <v>29189554.622000001</v>
      </c>
      <c r="P7" s="131">
        <f t="shared" si="0"/>
        <v>0</v>
      </c>
      <c r="Q7" s="131">
        <f t="shared" si="0"/>
        <v>0</v>
      </c>
      <c r="R7" s="131">
        <f t="shared" si="0"/>
        <v>0</v>
      </c>
      <c r="S7" s="131">
        <f t="shared" si="0"/>
        <v>0</v>
      </c>
      <c r="T7" s="131"/>
    </row>
    <row r="8" spans="1:22" s="132" customFormat="1" ht="12.75">
      <c r="A8" s="29" t="s">
        <v>257</v>
      </c>
      <c r="B8" s="29" t="s">
        <v>258</v>
      </c>
      <c r="C8" s="174"/>
      <c r="D8" s="133"/>
      <c r="E8" s="29"/>
      <c r="F8" s="134">
        <f>SUM(F9:F32)</f>
        <v>12268339</v>
      </c>
      <c r="G8" s="134">
        <f t="shared" ref="G8:S8" si="1">SUM(G9:G32)</f>
        <v>12268339</v>
      </c>
      <c r="H8" s="134">
        <f t="shared" si="1"/>
        <v>12268339</v>
      </c>
      <c r="I8" s="134">
        <f t="shared" si="1"/>
        <v>0</v>
      </c>
      <c r="J8" s="134">
        <f t="shared" si="1"/>
        <v>0</v>
      </c>
      <c r="K8" s="134">
        <f t="shared" si="1"/>
        <v>0</v>
      </c>
      <c r="L8" s="134">
        <f t="shared" si="1"/>
        <v>0</v>
      </c>
      <c r="M8" s="134">
        <f t="shared" si="1"/>
        <v>12268339</v>
      </c>
      <c r="N8" s="134">
        <f t="shared" si="1"/>
        <v>12268339</v>
      </c>
      <c r="O8" s="134">
        <f t="shared" si="1"/>
        <v>12268339</v>
      </c>
      <c r="P8" s="134">
        <f t="shared" si="1"/>
        <v>0</v>
      </c>
      <c r="Q8" s="134">
        <f t="shared" si="1"/>
        <v>0</v>
      </c>
      <c r="R8" s="134">
        <f t="shared" si="1"/>
        <v>0</v>
      </c>
      <c r="S8" s="134">
        <f t="shared" si="1"/>
        <v>0</v>
      </c>
      <c r="T8" s="134"/>
    </row>
    <row r="9" spans="1:22" s="139" customFormat="1" ht="51">
      <c r="A9" s="135">
        <v>1</v>
      </c>
      <c r="B9" s="136" t="s">
        <v>259</v>
      </c>
      <c r="C9" s="175" t="s">
        <v>70</v>
      </c>
      <c r="D9" s="137" t="s">
        <v>67</v>
      </c>
      <c r="E9" s="137" t="s">
        <v>260</v>
      </c>
      <c r="F9" s="138">
        <f>G9+L9</f>
        <v>50000</v>
      </c>
      <c r="G9" s="138">
        <f t="shared" ref="G9:G11" si="2">SUM(H9:K9)</f>
        <v>50000</v>
      </c>
      <c r="H9" s="138">
        <v>50000</v>
      </c>
      <c r="I9" s="138"/>
      <c r="J9" s="138"/>
      <c r="K9" s="138"/>
      <c r="L9" s="138"/>
      <c r="M9" s="138">
        <f>N9+S9</f>
        <v>50000</v>
      </c>
      <c r="N9" s="138">
        <f>SUM(O9:R9)</f>
        <v>50000</v>
      </c>
      <c r="O9" s="138">
        <f t="shared" ref="O9:S11" si="3">H9</f>
        <v>50000</v>
      </c>
      <c r="P9" s="138">
        <f t="shared" si="3"/>
        <v>0</v>
      </c>
      <c r="Q9" s="138">
        <f t="shared" si="3"/>
        <v>0</v>
      </c>
      <c r="R9" s="138">
        <f t="shared" si="3"/>
        <v>0</v>
      </c>
      <c r="S9" s="138">
        <f>L9</f>
        <v>0</v>
      </c>
      <c r="T9" s="138"/>
    </row>
    <row r="10" spans="1:22" s="139" customFormat="1" ht="51">
      <c r="A10" s="135">
        <v>2</v>
      </c>
      <c r="B10" s="136" t="s">
        <v>261</v>
      </c>
      <c r="C10" s="175" t="s">
        <v>70</v>
      </c>
      <c r="D10" s="137" t="s">
        <v>67</v>
      </c>
      <c r="E10" s="137" t="s">
        <v>260</v>
      </c>
      <c r="F10" s="138">
        <v>50000</v>
      </c>
      <c r="G10" s="138">
        <f t="shared" si="2"/>
        <v>50000</v>
      </c>
      <c r="H10" s="138">
        <v>50000</v>
      </c>
      <c r="I10" s="138"/>
      <c r="J10" s="138"/>
      <c r="K10" s="138"/>
      <c r="L10" s="138"/>
      <c r="M10" s="138">
        <f t="shared" ref="M10:M35" si="4">N10+S10</f>
        <v>50000</v>
      </c>
      <c r="N10" s="138">
        <f t="shared" ref="N10:N35" si="5">SUM(O10:R10)</f>
        <v>50000</v>
      </c>
      <c r="O10" s="138">
        <f t="shared" si="3"/>
        <v>50000</v>
      </c>
      <c r="P10" s="138">
        <f t="shared" si="3"/>
        <v>0</v>
      </c>
      <c r="Q10" s="138">
        <f t="shared" si="3"/>
        <v>0</v>
      </c>
      <c r="R10" s="138">
        <f t="shared" si="3"/>
        <v>0</v>
      </c>
      <c r="S10" s="138">
        <f t="shared" si="3"/>
        <v>0</v>
      </c>
      <c r="T10" s="138"/>
    </row>
    <row r="11" spans="1:22" s="139" customFormat="1" ht="25.5">
      <c r="A11" s="135">
        <v>3</v>
      </c>
      <c r="B11" s="136" t="s">
        <v>262</v>
      </c>
      <c r="C11" s="175" t="s">
        <v>70</v>
      </c>
      <c r="D11" s="137" t="s">
        <v>67</v>
      </c>
      <c r="E11" s="137" t="s">
        <v>260</v>
      </c>
      <c r="F11" s="138">
        <v>100000</v>
      </c>
      <c r="G11" s="138">
        <f t="shared" si="2"/>
        <v>100000</v>
      </c>
      <c r="H11" s="138">
        <v>100000</v>
      </c>
      <c r="I11" s="138"/>
      <c r="J11" s="138"/>
      <c r="K11" s="138"/>
      <c r="L11" s="138"/>
      <c r="M11" s="138">
        <f t="shared" si="4"/>
        <v>100000</v>
      </c>
      <c r="N11" s="138">
        <f t="shared" si="5"/>
        <v>100000</v>
      </c>
      <c r="O11" s="138">
        <f t="shared" si="3"/>
        <v>100000</v>
      </c>
      <c r="P11" s="138">
        <f t="shared" si="3"/>
        <v>0</v>
      </c>
      <c r="Q11" s="138">
        <f t="shared" si="3"/>
        <v>0</v>
      </c>
      <c r="R11" s="138">
        <f t="shared" si="3"/>
        <v>0</v>
      </c>
      <c r="S11" s="138">
        <f t="shared" si="3"/>
        <v>0</v>
      </c>
      <c r="T11" s="138"/>
    </row>
    <row r="12" spans="1:22" ht="63.75">
      <c r="A12" s="135">
        <v>4</v>
      </c>
      <c r="B12" s="102" t="s">
        <v>263</v>
      </c>
      <c r="C12" s="54" t="s">
        <v>70</v>
      </c>
      <c r="D12" s="82" t="s">
        <v>67</v>
      </c>
      <c r="E12" s="82" t="s">
        <v>260</v>
      </c>
      <c r="F12" s="140">
        <v>700000</v>
      </c>
      <c r="G12" s="140">
        <v>700000</v>
      </c>
      <c r="H12" s="140">
        <v>700000</v>
      </c>
      <c r="I12" s="140"/>
      <c r="J12" s="140"/>
      <c r="K12" s="140"/>
      <c r="L12" s="140">
        <v>0</v>
      </c>
      <c r="M12" s="140">
        <v>700000</v>
      </c>
      <c r="N12" s="140">
        <v>700000</v>
      </c>
      <c r="O12" s="140">
        <v>700000</v>
      </c>
      <c r="P12" s="140">
        <v>0</v>
      </c>
      <c r="Q12" s="140">
        <v>0</v>
      </c>
      <c r="R12" s="140">
        <v>0</v>
      </c>
      <c r="S12" s="140">
        <v>0</v>
      </c>
      <c r="T12" s="141"/>
    </row>
    <row r="13" spans="1:22" ht="25.5">
      <c r="A13" s="135">
        <v>5</v>
      </c>
      <c r="B13" s="102" t="s">
        <v>264</v>
      </c>
      <c r="C13" s="54" t="s">
        <v>70</v>
      </c>
      <c r="D13" s="82" t="s">
        <v>67</v>
      </c>
      <c r="E13" s="82" t="s">
        <v>260</v>
      </c>
      <c r="F13" s="140">
        <v>1100000</v>
      </c>
      <c r="G13" s="140">
        <v>1100000</v>
      </c>
      <c r="H13" s="140">
        <v>1100000</v>
      </c>
      <c r="I13" s="140"/>
      <c r="J13" s="140"/>
      <c r="K13" s="140"/>
      <c r="L13" s="140">
        <v>0</v>
      </c>
      <c r="M13" s="140">
        <v>1100000</v>
      </c>
      <c r="N13" s="140">
        <v>1100000</v>
      </c>
      <c r="O13" s="140">
        <v>1100000</v>
      </c>
      <c r="P13" s="140">
        <v>0</v>
      </c>
      <c r="Q13" s="140">
        <v>0</v>
      </c>
      <c r="R13" s="140">
        <v>0</v>
      </c>
      <c r="S13" s="140">
        <v>0</v>
      </c>
      <c r="T13" s="141"/>
    </row>
    <row r="14" spans="1:22" ht="51">
      <c r="A14" s="135">
        <v>6</v>
      </c>
      <c r="B14" s="102" t="s">
        <v>265</v>
      </c>
      <c r="C14" s="54" t="s">
        <v>70</v>
      </c>
      <c r="D14" s="82" t="s">
        <v>56</v>
      </c>
      <c r="E14" s="82" t="s">
        <v>260</v>
      </c>
      <c r="F14" s="140">
        <v>2100000</v>
      </c>
      <c r="G14" s="140">
        <v>2100000</v>
      </c>
      <c r="H14" s="140">
        <v>2100000</v>
      </c>
      <c r="I14" s="140"/>
      <c r="J14" s="140"/>
      <c r="K14" s="140"/>
      <c r="L14" s="140">
        <v>0</v>
      </c>
      <c r="M14" s="140">
        <v>2100000</v>
      </c>
      <c r="N14" s="140">
        <v>2100000</v>
      </c>
      <c r="O14" s="140">
        <v>2100000</v>
      </c>
      <c r="P14" s="140">
        <v>0</v>
      </c>
      <c r="Q14" s="140">
        <v>0</v>
      </c>
      <c r="R14" s="140">
        <v>0</v>
      </c>
      <c r="S14" s="140">
        <v>0</v>
      </c>
      <c r="T14" s="141"/>
    </row>
    <row r="15" spans="1:22" ht="25.5">
      <c r="A15" s="135">
        <v>7</v>
      </c>
      <c r="B15" s="102" t="s">
        <v>266</v>
      </c>
      <c r="C15" s="54" t="s">
        <v>70</v>
      </c>
      <c r="D15" s="82" t="s">
        <v>67</v>
      </c>
      <c r="E15" s="82" t="s">
        <v>260</v>
      </c>
      <c r="F15" s="140">
        <v>300000</v>
      </c>
      <c r="G15" s="140">
        <v>300000</v>
      </c>
      <c r="H15" s="140">
        <v>300000</v>
      </c>
      <c r="I15" s="140"/>
      <c r="J15" s="140"/>
      <c r="K15" s="140"/>
      <c r="L15" s="140">
        <v>0</v>
      </c>
      <c r="M15" s="140">
        <v>300000</v>
      </c>
      <c r="N15" s="140">
        <v>300000</v>
      </c>
      <c r="O15" s="140">
        <v>300000</v>
      </c>
      <c r="P15" s="140">
        <v>0</v>
      </c>
      <c r="Q15" s="140">
        <v>0</v>
      </c>
      <c r="R15" s="140">
        <v>0</v>
      </c>
      <c r="S15" s="140">
        <v>0</v>
      </c>
      <c r="T15" s="141"/>
    </row>
    <row r="16" spans="1:22" ht="76.5">
      <c r="A16" s="135">
        <v>8</v>
      </c>
      <c r="B16" s="102" t="s">
        <v>267</v>
      </c>
      <c r="C16" s="54" t="s">
        <v>70</v>
      </c>
      <c r="D16" s="82" t="s">
        <v>67</v>
      </c>
      <c r="E16" s="82" t="s">
        <v>260</v>
      </c>
      <c r="F16" s="140">
        <v>280000</v>
      </c>
      <c r="G16" s="140">
        <v>280000</v>
      </c>
      <c r="H16" s="140">
        <v>280000</v>
      </c>
      <c r="I16" s="140"/>
      <c r="J16" s="140"/>
      <c r="K16" s="140"/>
      <c r="L16" s="140">
        <v>0</v>
      </c>
      <c r="M16" s="140">
        <v>280000</v>
      </c>
      <c r="N16" s="140">
        <v>280000</v>
      </c>
      <c r="O16" s="140">
        <v>280000</v>
      </c>
      <c r="P16" s="140">
        <v>0</v>
      </c>
      <c r="Q16" s="140">
        <v>0</v>
      </c>
      <c r="R16" s="140">
        <v>0</v>
      </c>
      <c r="S16" s="140">
        <v>0</v>
      </c>
      <c r="T16" s="141"/>
    </row>
    <row r="17" spans="1:16342" ht="38.25">
      <c r="A17" s="135">
        <v>9</v>
      </c>
      <c r="B17" s="102" t="s">
        <v>268</v>
      </c>
      <c r="C17" s="54" t="s">
        <v>70</v>
      </c>
      <c r="D17" s="82" t="s">
        <v>67</v>
      </c>
      <c r="E17" s="82" t="s">
        <v>260</v>
      </c>
      <c r="F17" s="140">
        <v>360000</v>
      </c>
      <c r="G17" s="140">
        <v>360000</v>
      </c>
      <c r="H17" s="140">
        <v>360000</v>
      </c>
      <c r="I17" s="140"/>
      <c r="J17" s="140"/>
      <c r="K17" s="140"/>
      <c r="L17" s="140">
        <v>0</v>
      </c>
      <c r="M17" s="140">
        <v>360000</v>
      </c>
      <c r="N17" s="140">
        <v>360000</v>
      </c>
      <c r="O17" s="140">
        <v>360000</v>
      </c>
      <c r="P17" s="140">
        <v>0</v>
      </c>
      <c r="Q17" s="140">
        <v>0</v>
      </c>
      <c r="R17" s="140">
        <v>0</v>
      </c>
      <c r="S17" s="140">
        <v>0</v>
      </c>
      <c r="T17" s="141"/>
    </row>
    <row r="18" spans="1:16342" ht="38.25">
      <c r="A18" s="135">
        <v>10</v>
      </c>
      <c r="B18" s="102" t="s">
        <v>269</v>
      </c>
      <c r="C18" s="54" t="s">
        <v>70</v>
      </c>
      <c r="D18" s="82" t="s">
        <v>67</v>
      </c>
      <c r="E18" s="82" t="s">
        <v>260</v>
      </c>
      <c r="F18" s="140">
        <v>180000</v>
      </c>
      <c r="G18" s="140">
        <v>180000</v>
      </c>
      <c r="H18" s="140">
        <v>180000</v>
      </c>
      <c r="I18" s="140"/>
      <c r="J18" s="140"/>
      <c r="K18" s="140"/>
      <c r="L18" s="140">
        <v>0</v>
      </c>
      <c r="M18" s="140">
        <v>180000</v>
      </c>
      <c r="N18" s="140">
        <v>180000</v>
      </c>
      <c r="O18" s="140">
        <v>180000</v>
      </c>
      <c r="P18" s="140">
        <v>0</v>
      </c>
      <c r="Q18" s="140">
        <v>0</v>
      </c>
      <c r="R18" s="140">
        <v>0</v>
      </c>
      <c r="S18" s="140">
        <v>0</v>
      </c>
      <c r="T18" s="141"/>
    </row>
    <row r="19" spans="1:16342" ht="51">
      <c r="A19" s="135">
        <v>11</v>
      </c>
      <c r="B19" s="102" t="s">
        <v>270</v>
      </c>
      <c r="C19" s="54" t="s">
        <v>70</v>
      </c>
      <c r="D19" s="82" t="s">
        <v>67</v>
      </c>
      <c r="E19" s="82" t="s">
        <v>260</v>
      </c>
      <c r="F19" s="140">
        <v>150000</v>
      </c>
      <c r="G19" s="140">
        <v>150000</v>
      </c>
      <c r="H19" s="140">
        <v>150000</v>
      </c>
      <c r="I19" s="140"/>
      <c r="J19" s="140"/>
      <c r="K19" s="140"/>
      <c r="L19" s="140">
        <v>0</v>
      </c>
      <c r="M19" s="140">
        <v>150000</v>
      </c>
      <c r="N19" s="140">
        <v>150000</v>
      </c>
      <c r="O19" s="140">
        <v>150000</v>
      </c>
      <c r="P19" s="140">
        <v>0</v>
      </c>
      <c r="Q19" s="140">
        <v>0</v>
      </c>
      <c r="R19" s="140">
        <v>0</v>
      </c>
      <c r="S19" s="140">
        <v>0</v>
      </c>
      <c r="T19" s="141"/>
    </row>
    <row r="20" spans="1:16342" ht="38.25">
      <c r="A20" s="135">
        <v>12</v>
      </c>
      <c r="B20" s="102" t="s">
        <v>271</v>
      </c>
      <c r="C20" s="54" t="s">
        <v>70</v>
      </c>
      <c r="D20" s="82" t="s">
        <v>67</v>
      </c>
      <c r="E20" s="82" t="s">
        <v>260</v>
      </c>
      <c r="F20" s="140">
        <v>180000</v>
      </c>
      <c r="G20" s="140">
        <v>180000</v>
      </c>
      <c r="H20" s="140">
        <v>180000</v>
      </c>
      <c r="I20" s="140"/>
      <c r="J20" s="140"/>
      <c r="K20" s="140"/>
      <c r="L20" s="140">
        <v>0</v>
      </c>
      <c r="M20" s="140">
        <v>180000</v>
      </c>
      <c r="N20" s="140">
        <v>180000</v>
      </c>
      <c r="O20" s="140">
        <v>180000</v>
      </c>
      <c r="P20" s="140">
        <v>0</v>
      </c>
      <c r="Q20" s="140">
        <v>0</v>
      </c>
      <c r="R20" s="140">
        <v>0</v>
      </c>
      <c r="S20" s="140">
        <v>0</v>
      </c>
      <c r="T20" s="141"/>
    </row>
    <row r="21" spans="1:16342" ht="51">
      <c r="A21" s="135">
        <v>13</v>
      </c>
      <c r="B21" s="102" t="s">
        <v>272</v>
      </c>
      <c r="C21" s="54" t="s">
        <v>70</v>
      </c>
      <c r="D21" s="82" t="s">
        <v>67</v>
      </c>
      <c r="E21" s="82" t="s">
        <v>260</v>
      </c>
      <c r="F21" s="140">
        <v>310000</v>
      </c>
      <c r="G21" s="140">
        <v>310000</v>
      </c>
      <c r="H21" s="140">
        <v>310000</v>
      </c>
      <c r="I21" s="140"/>
      <c r="J21" s="140"/>
      <c r="K21" s="140"/>
      <c r="L21" s="140">
        <v>0</v>
      </c>
      <c r="M21" s="140">
        <v>310000</v>
      </c>
      <c r="N21" s="140">
        <v>310000</v>
      </c>
      <c r="O21" s="140">
        <v>310000</v>
      </c>
      <c r="P21" s="140">
        <v>0</v>
      </c>
      <c r="Q21" s="140">
        <v>0</v>
      </c>
      <c r="R21" s="140">
        <v>0</v>
      </c>
      <c r="S21" s="140">
        <v>0</v>
      </c>
      <c r="T21" s="141"/>
    </row>
    <row r="22" spans="1:16342" ht="38.25">
      <c r="A22" s="135">
        <v>14</v>
      </c>
      <c r="B22" s="102" t="s">
        <v>273</v>
      </c>
      <c r="C22" s="54" t="s">
        <v>70</v>
      </c>
      <c r="D22" s="82" t="s">
        <v>67</v>
      </c>
      <c r="E22" s="82" t="s">
        <v>260</v>
      </c>
      <c r="F22" s="140">
        <v>220000</v>
      </c>
      <c r="G22" s="140">
        <v>220000</v>
      </c>
      <c r="H22" s="140">
        <v>220000</v>
      </c>
      <c r="I22" s="140"/>
      <c r="J22" s="140"/>
      <c r="K22" s="140"/>
      <c r="L22" s="140">
        <v>0</v>
      </c>
      <c r="M22" s="140">
        <v>220000</v>
      </c>
      <c r="N22" s="140">
        <v>220000</v>
      </c>
      <c r="O22" s="140">
        <v>220000</v>
      </c>
      <c r="P22" s="140">
        <v>0</v>
      </c>
      <c r="Q22" s="140">
        <v>0</v>
      </c>
      <c r="R22" s="140">
        <v>0</v>
      </c>
      <c r="S22" s="140">
        <v>0</v>
      </c>
      <c r="T22" s="141"/>
    </row>
    <row r="23" spans="1:16342" ht="38.25">
      <c r="A23" s="135">
        <v>15</v>
      </c>
      <c r="B23" s="102" t="s">
        <v>274</v>
      </c>
      <c r="C23" s="54" t="s">
        <v>70</v>
      </c>
      <c r="D23" s="82" t="s">
        <v>67</v>
      </c>
      <c r="E23" s="82" t="s">
        <v>260</v>
      </c>
      <c r="F23" s="140">
        <v>130000</v>
      </c>
      <c r="G23" s="140">
        <v>130000</v>
      </c>
      <c r="H23" s="140">
        <v>130000</v>
      </c>
      <c r="I23" s="140"/>
      <c r="J23" s="140"/>
      <c r="K23" s="140"/>
      <c r="L23" s="140">
        <v>0</v>
      </c>
      <c r="M23" s="140">
        <v>130000</v>
      </c>
      <c r="N23" s="140">
        <v>130000</v>
      </c>
      <c r="O23" s="140">
        <v>130000</v>
      </c>
      <c r="P23" s="140">
        <v>0</v>
      </c>
      <c r="Q23" s="140">
        <v>0</v>
      </c>
      <c r="R23" s="140">
        <v>0</v>
      </c>
      <c r="S23" s="140">
        <v>0</v>
      </c>
      <c r="T23" s="141"/>
    </row>
    <row r="24" spans="1:16342" ht="51">
      <c r="A24" s="135">
        <v>16</v>
      </c>
      <c r="B24" s="102" t="s">
        <v>275</v>
      </c>
      <c r="C24" s="54" t="s">
        <v>70</v>
      </c>
      <c r="D24" s="82" t="s">
        <v>67</v>
      </c>
      <c r="E24" s="82" t="s">
        <v>260</v>
      </c>
      <c r="F24" s="140">
        <v>230000</v>
      </c>
      <c r="G24" s="140">
        <v>230000</v>
      </c>
      <c r="H24" s="140">
        <v>230000</v>
      </c>
      <c r="I24" s="140"/>
      <c r="J24" s="140"/>
      <c r="K24" s="140"/>
      <c r="L24" s="140">
        <v>0</v>
      </c>
      <c r="M24" s="140">
        <v>230000</v>
      </c>
      <c r="N24" s="140">
        <v>230000</v>
      </c>
      <c r="O24" s="140">
        <v>230000</v>
      </c>
      <c r="P24" s="140">
        <v>0</v>
      </c>
      <c r="Q24" s="140">
        <v>0</v>
      </c>
      <c r="R24" s="140">
        <v>0</v>
      </c>
      <c r="S24" s="140">
        <v>0</v>
      </c>
      <c r="T24" s="141"/>
    </row>
    <row r="25" spans="1:16342" ht="76.5">
      <c r="A25" s="135">
        <v>17</v>
      </c>
      <c r="B25" s="102" t="s">
        <v>276</v>
      </c>
      <c r="C25" s="54" t="s">
        <v>70</v>
      </c>
      <c r="D25" s="82" t="s">
        <v>67</v>
      </c>
      <c r="E25" s="82" t="s">
        <v>260</v>
      </c>
      <c r="F25" s="140">
        <v>180000</v>
      </c>
      <c r="G25" s="140">
        <v>180000</v>
      </c>
      <c r="H25" s="140">
        <v>180000</v>
      </c>
      <c r="I25" s="140"/>
      <c r="J25" s="140"/>
      <c r="K25" s="140"/>
      <c r="L25" s="140">
        <v>0</v>
      </c>
      <c r="M25" s="140">
        <v>180000</v>
      </c>
      <c r="N25" s="140">
        <v>180000</v>
      </c>
      <c r="O25" s="140">
        <v>180000</v>
      </c>
      <c r="P25" s="140">
        <v>0</v>
      </c>
      <c r="Q25" s="140">
        <v>0</v>
      </c>
      <c r="R25" s="140">
        <v>0</v>
      </c>
      <c r="S25" s="140">
        <v>0</v>
      </c>
      <c r="T25" s="141"/>
    </row>
    <row r="26" spans="1:16342" ht="63.75">
      <c r="A26" s="135">
        <v>18</v>
      </c>
      <c r="B26" s="102" t="s">
        <v>277</v>
      </c>
      <c r="C26" s="54" t="s">
        <v>70</v>
      </c>
      <c r="D26" s="82" t="s">
        <v>67</v>
      </c>
      <c r="E26" s="82" t="s">
        <v>260</v>
      </c>
      <c r="F26" s="140">
        <v>130000</v>
      </c>
      <c r="G26" s="140">
        <v>130000</v>
      </c>
      <c r="H26" s="140">
        <v>130000</v>
      </c>
      <c r="I26" s="140"/>
      <c r="J26" s="140"/>
      <c r="K26" s="140"/>
      <c r="L26" s="140">
        <v>0</v>
      </c>
      <c r="M26" s="140">
        <v>130000</v>
      </c>
      <c r="N26" s="140">
        <v>130000</v>
      </c>
      <c r="O26" s="140">
        <v>130000</v>
      </c>
      <c r="P26" s="140">
        <v>0</v>
      </c>
      <c r="Q26" s="140">
        <v>0</v>
      </c>
      <c r="R26" s="140">
        <v>0</v>
      </c>
      <c r="S26" s="140">
        <v>0</v>
      </c>
      <c r="T26" s="141"/>
    </row>
    <row r="27" spans="1:16342" ht="38.25">
      <c r="A27" s="135">
        <v>19</v>
      </c>
      <c r="B27" s="102" t="s">
        <v>278</v>
      </c>
      <c r="C27" s="54" t="s">
        <v>70</v>
      </c>
      <c r="D27" s="82" t="s">
        <v>67</v>
      </c>
      <c r="E27" s="82" t="s">
        <v>260</v>
      </c>
      <c r="F27" s="140">
        <v>198000</v>
      </c>
      <c r="G27" s="140">
        <v>198000</v>
      </c>
      <c r="H27" s="140">
        <v>198000</v>
      </c>
      <c r="I27" s="140"/>
      <c r="J27" s="140"/>
      <c r="K27" s="140"/>
      <c r="L27" s="140">
        <v>0</v>
      </c>
      <c r="M27" s="140">
        <v>198000</v>
      </c>
      <c r="N27" s="140">
        <v>198000</v>
      </c>
      <c r="O27" s="140">
        <v>198000</v>
      </c>
      <c r="P27" s="140">
        <v>0</v>
      </c>
      <c r="Q27" s="140">
        <v>0</v>
      </c>
      <c r="R27" s="140">
        <v>0</v>
      </c>
      <c r="S27" s="140">
        <v>0</v>
      </c>
      <c r="T27" s="141"/>
    </row>
    <row r="28" spans="1:16342" ht="51">
      <c r="A28" s="135">
        <v>20</v>
      </c>
      <c r="B28" s="102" t="s">
        <v>279</v>
      </c>
      <c r="C28" s="54" t="s">
        <v>70</v>
      </c>
      <c r="D28" s="82" t="s">
        <v>56</v>
      </c>
      <c r="E28" s="82" t="s">
        <v>260</v>
      </c>
      <c r="F28" s="140">
        <v>1900000</v>
      </c>
      <c r="G28" s="140">
        <v>1900000</v>
      </c>
      <c r="H28" s="140">
        <v>1900000</v>
      </c>
      <c r="I28" s="140"/>
      <c r="J28" s="140"/>
      <c r="K28" s="140"/>
      <c r="L28" s="140">
        <v>0</v>
      </c>
      <c r="M28" s="140">
        <v>1900000</v>
      </c>
      <c r="N28" s="140">
        <v>1900000</v>
      </c>
      <c r="O28" s="140">
        <v>1900000</v>
      </c>
      <c r="P28" s="140">
        <v>0</v>
      </c>
      <c r="Q28" s="140">
        <v>0</v>
      </c>
      <c r="R28" s="140">
        <v>0</v>
      </c>
      <c r="S28" s="140">
        <v>0</v>
      </c>
      <c r="T28" s="141"/>
    </row>
    <row r="29" spans="1:16342" ht="51">
      <c r="A29" s="135">
        <v>21</v>
      </c>
      <c r="B29" s="102" t="s">
        <v>280</v>
      </c>
      <c r="C29" s="54" t="s">
        <v>70</v>
      </c>
      <c r="D29" s="82" t="s">
        <v>67</v>
      </c>
      <c r="E29" s="82" t="s">
        <v>260</v>
      </c>
      <c r="F29" s="140">
        <v>1400000</v>
      </c>
      <c r="G29" s="140">
        <v>1400000</v>
      </c>
      <c r="H29" s="140">
        <v>1400000</v>
      </c>
      <c r="I29" s="140"/>
      <c r="J29" s="140"/>
      <c r="K29" s="140"/>
      <c r="L29" s="140">
        <v>0</v>
      </c>
      <c r="M29" s="140">
        <v>1400000</v>
      </c>
      <c r="N29" s="140">
        <v>1400000</v>
      </c>
      <c r="O29" s="140">
        <v>1400000</v>
      </c>
      <c r="P29" s="140">
        <v>0</v>
      </c>
      <c r="Q29" s="140">
        <v>0</v>
      </c>
      <c r="R29" s="140">
        <v>0</v>
      </c>
      <c r="S29" s="140">
        <v>0</v>
      </c>
      <c r="T29" s="141"/>
    </row>
    <row r="30" spans="1:16342" ht="89.25">
      <c r="A30" s="135">
        <v>22</v>
      </c>
      <c r="B30" s="102" t="s">
        <v>281</v>
      </c>
      <c r="C30" s="54" t="s">
        <v>70</v>
      </c>
      <c r="D30" s="82" t="s">
        <v>67</v>
      </c>
      <c r="E30" s="82" t="s">
        <v>260</v>
      </c>
      <c r="F30" s="140">
        <v>1422747</v>
      </c>
      <c r="G30" s="140">
        <v>1422747</v>
      </c>
      <c r="H30" s="140">
        <v>1422747</v>
      </c>
      <c r="I30" s="140"/>
      <c r="J30" s="140"/>
      <c r="K30" s="140"/>
      <c r="L30" s="140">
        <v>0</v>
      </c>
      <c r="M30" s="140">
        <v>1422747</v>
      </c>
      <c r="N30" s="140">
        <v>1422747</v>
      </c>
      <c r="O30" s="140">
        <v>1422747</v>
      </c>
      <c r="P30" s="140">
        <v>0</v>
      </c>
      <c r="Q30" s="140">
        <v>0</v>
      </c>
      <c r="R30" s="140">
        <v>0</v>
      </c>
      <c r="S30" s="140">
        <v>0</v>
      </c>
      <c r="T30" s="141"/>
    </row>
    <row r="31" spans="1:16342" ht="76.5">
      <c r="A31" s="135">
        <v>23</v>
      </c>
      <c r="B31" s="102" t="s">
        <v>282</v>
      </c>
      <c r="C31" s="54" t="s">
        <v>283</v>
      </c>
      <c r="D31" s="82" t="s">
        <v>67</v>
      </c>
      <c r="E31" s="82" t="s">
        <v>260</v>
      </c>
      <c r="F31" s="140">
        <v>149168</v>
      </c>
      <c r="G31" s="140">
        <v>149168</v>
      </c>
      <c r="H31" s="140">
        <v>149168</v>
      </c>
      <c r="I31" s="140"/>
      <c r="J31" s="140"/>
      <c r="K31" s="140"/>
      <c r="L31" s="140"/>
      <c r="M31" s="140">
        <v>149168</v>
      </c>
      <c r="N31" s="140">
        <v>149168</v>
      </c>
      <c r="O31" s="140">
        <v>149168</v>
      </c>
      <c r="P31" s="140">
        <v>0</v>
      </c>
      <c r="Q31" s="140">
        <v>0</v>
      </c>
      <c r="R31" s="140"/>
      <c r="S31" s="140">
        <v>0</v>
      </c>
      <c r="T31" s="141"/>
    </row>
    <row r="32" spans="1:16342" s="144" customFormat="1" ht="229.5">
      <c r="A32" s="135">
        <v>24</v>
      </c>
      <c r="B32" s="136" t="s">
        <v>284</v>
      </c>
      <c r="C32" s="175" t="s">
        <v>70</v>
      </c>
      <c r="D32" s="137"/>
      <c r="E32" s="137" t="s">
        <v>285</v>
      </c>
      <c r="F32" s="140">
        <v>448424</v>
      </c>
      <c r="G32" s="140">
        <v>448424</v>
      </c>
      <c r="H32" s="140">
        <v>448424</v>
      </c>
      <c r="I32" s="140"/>
      <c r="J32" s="142">
        <f>I32</f>
        <v>0</v>
      </c>
      <c r="K32" s="138"/>
      <c r="L32" s="138"/>
      <c r="M32" s="140">
        <v>448424</v>
      </c>
      <c r="N32" s="140">
        <v>448424</v>
      </c>
      <c r="O32" s="140">
        <v>448424</v>
      </c>
      <c r="P32" s="138"/>
      <c r="Q32" s="138"/>
      <c r="R32" s="138"/>
      <c r="S32" s="138"/>
      <c r="T32" s="138"/>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c r="IU32" s="143"/>
      <c r="IV32" s="143"/>
      <c r="IW32" s="143"/>
      <c r="IX32" s="143"/>
      <c r="IY32" s="143"/>
      <c r="IZ32" s="143"/>
      <c r="JA32" s="143"/>
      <c r="JB32" s="143"/>
      <c r="JC32" s="143"/>
      <c r="JD32" s="143"/>
      <c r="JE32" s="143"/>
      <c r="JF32" s="143"/>
      <c r="JG32" s="143"/>
      <c r="JH32" s="143"/>
      <c r="JI32" s="143"/>
      <c r="JJ32" s="143"/>
      <c r="JK32" s="143"/>
      <c r="JL32" s="143"/>
      <c r="JM32" s="143"/>
      <c r="JN32" s="143"/>
      <c r="JO32" s="143"/>
      <c r="JP32" s="143"/>
      <c r="JQ32" s="143"/>
      <c r="JR32" s="143"/>
      <c r="JS32" s="143"/>
      <c r="JT32" s="143"/>
      <c r="JU32" s="143"/>
      <c r="JV32" s="143"/>
      <c r="JW32" s="143"/>
      <c r="JX32" s="143"/>
      <c r="JY32" s="143"/>
      <c r="JZ32" s="143"/>
      <c r="KA32" s="143"/>
      <c r="KB32" s="143"/>
      <c r="KC32" s="143"/>
      <c r="KD32" s="143"/>
      <c r="KE32" s="143"/>
      <c r="KF32" s="143"/>
      <c r="KG32" s="143"/>
      <c r="KH32" s="143"/>
      <c r="KI32" s="143"/>
      <c r="KJ32" s="143"/>
      <c r="KK32" s="143"/>
      <c r="KL32" s="143"/>
      <c r="KM32" s="143"/>
      <c r="KN32" s="143"/>
      <c r="KO32" s="143"/>
      <c r="KP32" s="143"/>
      <c r="KQ32" s="143"/>
      <c r="KR32" s="143"/>
      <c r="KS32" s="143"/>
      <c r="KT32" s="143"/>
      <c r="KU32" s="143"/>
      <c r="KV32" s="143"/>
      <c r="KW32" s="143"/>
      <c r="KX32" s="143"/>
      <c r="KY32" s="143"/>
      <c r="KZ32" s="143"/>
      <c r="LA32" s="143"/>
      <c r="LB32" s="143"/>
      <c r="LC32" s="143"/>
      <c r="LD32" s="143"/>
      <c r="LE32" s="143"/>
      <c r="LF32" s="143"/>
      <c r="LG32" s="143"/>
      <c r="LH32" s="143"/>
      <c r="LI32" s="143"/>
      <c r="LJ32" s="143"/>
      <c r="LK32" s="143"/>
      <c r="LL32" s="143"/>
      <c r="LM32" s="143"/>
      <c r="LN32" s="143"/>
      <c r="LO32" s="143"/>
      <c r="LP32" s="143"/>
      <c r="LQ32" s="143"/>
      <c r="LR32" s="143"/>
      <c r="LS32" s="143"/>
      <c r="LT32" s="143"/>
      <c r="LU32" s="143"/>
      <c r="LV32" s="143"/>
      <c r="LW32" s="143"/>
      <c r="LX32" s="143"/>
      <c r="LY32" s="143"/>
      <c r="LZ32" s="143"/>
      <c r="MA32" s="143"/>
      <c r="MB32" s="143"/>
      <c r="MC32" s="143"/>
      <c r="MD32" s="143"/>
      <c r="ME32" s="143"/>
      <c r="MF32" s="143"/>
      <c r="MG32" s="143"/>
      <c r="MH32" s="143"/>
      <c r="MI32" s="143"/>
      <c r="MJ32" s="143"/>
      <c r="MK32" s="143"/>
      <c r="ML32" s="143"/>
      <c r="MM32" s="143"/>
      <c r="MN32" s="143"/>
      <c r="MO32" s="143"/>
      <c r="MP32" s="143"/>
      <c r="MQ32" s="143"/>
      <c r="MR32" s="143"/>
      <c r="MS32" s="143"/>
      <c r="MT32" s="143"/>
      <c r="MU32" s="143"/>
      <c r="MV32" s="143"/>
      <c r="MW32" s="143"/>
      <c r="MX32" s="143"/>
      <c r="MY32" s="143"/>
      <c r="MZ32" s="143"/>
      <c r="NA32" s="143"/>
      <c r="NB32" s="143"/>
      <c r="NC32" s="143"/>
      <c r="ND32" s="143"/>
      <c r="NE32" s="143"/>
      <c r="NF32" s="143"/>
      <c r="NG32" s="143"/>
      <c r="NH32" s="143"/>
      <c r="NI32" s="143"/>
      <c r="NJ32" s="143"/>
      <c r="NK32" s="143"/>
      <c r="NL32" s="143"/>
      <c r="NM32" s="143"/>
      <c r="NN32" s="143"/>
      <c r="NO32" s="143"/>
      <c r="NP32" s="143"/>
      <c r="NQ32" s="143"/>
      <c r="NR32" s="143"/>
      <c r="NS32" s="143"/>
      <c r="NT32" s="143"/>
      <c r="NU32" s="143"/>
      <c r="NV32" s="143"/>
      <c r="NW32" s="143"/>
      <c r="NX32" s="143"/>
      <c r="NY32" s="143"/>
      <c r="NZ32" s="143"/>
      <c r="OA32" s="143"/>
      <c r="OB32" s="143"/>
      <c r="OC32" s="143"/>
      <c r="OD32" s="143"/>
      <c r="OE32" s="143"/>
      <c r="OF32" s="143"/>
      <c r="OG32" s="143"/>
      <c r="OH32" s="143"/>
      <c r="OI32" s="143"/>
      <c r="OJ32" s="143"/>
      <c r="OK32" s="143"/>
      <c r="OL32" s="143"/>
      <c r="OM32" s="143"/>
      <c r="ON32" s="143"/>
      <c r="OO32" s="143"/>
      <c r="OP32" s="143"/>
      <c r="OQ32" s="143"/>
      <c r="OR32" s="143"/>
      <c r="OS32" s="143"/>
      <c r="OT32" s="143"/>
      <c r="OU32" s="143"/>
      <c r="OV32" s="143"/>
      <c r="OW32" s="143"/>
      <c r="OX32" s="143"/>
      <c r="OY32" s="143"/>
      <c r="OZ32" s="143"/>
      <c r="PA32" s="143"/>
      <c r="PB32" s="143"/>
      <c r="PC32" s="143"/>
      <c r="PD32" s="143"/>
      <c r="PE32" s="143"/>
      <c r="PF32" s="143"/>
      <c r="PG32" s="143"/>
      <c r="PH32" s="143"/>
      <c r="PI32" s="143"/>
      <c r="PJ32" s="143"/>
      <c r="PK32" s="143"/>
      <c r="PL32" s="143"/>
      <c r="PM32" s="143"/>
      <c r="PN32" s="143"/>
      <c r="PO32" s="143"/>
      <c r="PP32" s="143"/>
      <c r="PQ32" s="143"/>
      <c r="PR32" s="143"/>
      <c r="PS32" s="143"/>
      <c r="PT32" s="143"/>
      <c r="PU32" s="143"/>
      <c r="PV32" s="143"/>
      <c r="PW32" s="143"/>
      <c r="PX32" s="143"/>
      <c r="PY32" s="143"/>
      <c r="PZ32" s="143"/>
      <c r="QA32" s="143"/>
      <c r="QB32" s="143"/>
      <c r="QC32" s="143"/>
      <c r="QD32" s="143"/>
      <c r="QE32" s="143"/>
      <c r="QF32" s="143"/>
      <c r="QG32" s="143"/>
      <c r="QH32" s="143"/>
      <c r="QI32" s="143"/>
      <c r="QJ32" s="143"/>
      <c r="QK32" s="143"/>
      <c r="QL32" s="143"/>
      <c r="QM32" s="143"/>
      <c r="QN32" s="143"/>
      <c r="QO32" s="143"/>
      <c r="QP32" s="143"/>
      <c r="QQ32" s="143"/>
      <c r="QR32" s="143"/>
      <c r="QS32" s="143"/>
      <c r="QT32" s="143"/>
      <c r="QU32" s="143"/>
      <c r="QV32" s="143"/>
      <c r="QW32" s="143"/>
      <c r="QX32" s="143"/>
      <c r="QY32" s="143"/>
      <c r="QZ32" s="143"/>
      <c r="RA32" s="143"/>
      <c r="RB32" s="143"/>
      <c r="RC32" s="143"/>
      <c r="RD32" s="143"/>
      <c r="RE32" s="143"/>
      <c r="RF32" s="143"/>
      <c r="RG32" s="143"/>
      <c r="RH32" s="143"/>
      <c r="RI32" s="143"/>
      <c r="RJ32" s="143"/>
      <c r="RK32" s="143"/>
      <c r="RL32" s="143"/>
      <c r="RM32" s="143"/>
      <c r="RN32" s="143"/>
      <c r="RO32" s="143"/>
      <c r="RP32" s="143"/>
      <c r="RQ32" s="143"/>
      <c r="RR32" s="143"/>
      <c r="RS32" s="143"/>
      <c r="RT32" s="143"/>
      <c r="RU32" s="143"/>
      <c r="RV32" s="143"/>
      <c r="RW32" s="143"/>
      <c r="RX32" s="143"/>
      <c r="RY32" s="143"/>
      <c r="RZ32" s="143"/>
      <c r="SA32" s="143"/>
      <c r="SB32" s="143"/>
      <c r="SC32" s="143"/>
      <c r="SD32" s="143"/>
      <c r="SE32" s="143"/>
      <c r="SF32" s="143"/>
      <c r="SG32" s="143"/>
      <c r="SH32" s="143"/>
      <c r="SI32" s="143"/>
      <c r="SJ32" s="143"/>
      <c r="SK32" s="143"/>
      <c r="SL32" s="143"/>
      <c r="SM32" s="143"/>
      <c r="SN32" s="143"/>
      <c r="SO32" s="143"/>
      <c r="SP32" s="143"/>
      <c r="SQ32" s="143"/>
      <c r="SR32" s="143"/>
      <c r="SS32" s="143"/>
      <c r="ST32" s="143"/>
      <c r="SU32" s="143"/>
      <c r="SV32" s="143"/>
      <c r="SW32" s="143"/>
      <c r="SX32" s="143"/>
      <c r="SY32" s="143"/>
      <c r="SZ32" s="143"/>
      <c r="TA32" s="143"/>
      <c r="TB32" s="143"/>
      <c r="TC32" s="143"/>
      <c r="TD32" s="143"/>
      <c r="TE32" s="143"/>
      <c r="TF32" s="143"/>
      <c r="TG32" s="143"/>
      <c r="TH32" s="143"/>
      <c r="TI32" s="143"/>
      <c r="TJ32" s="143"/>
      <c r="TK32" s="143"/>
      <c r="TL32" s="143"/>
      <c r="TM32" s="143"/>
      <c r="TN32" s="143"/>
      <c r="TO32" s="143"/>
      <c r="TP32" s="143"/>
      <c r="TQ32" s="143"/>
      <c r="TR32" s="143"/>
      <c r="TS32" s="143"/>
      <c r="TT32" s="143"/>
      <c r="TU32" s="143"/>
      <c r="TV32" s="143"/>
      <c r="TW32" s="143"/>
      <c r="TX32" s="143"/>
      <c r="TY32" s="143"/>
      <c r="TZ32" s="143"/>
      <c r="UA32" s="143"/>
      <c r="UB32" s="143"/>
      <c r="UC32" s="143"/>
      <c r="UD32" s="143"/>
      <c r="UE32" s="143"/>
      <c r="UF32" s="143"/>
      <c r="UG32" s="143"/>
      <c r="UH32" s="143"/>
      <c r="UI32" s="143"/>
      <c r="UJ32" s="143"/>
      <c r="UK32" s="143"/>
      <c r="UL32" s="143"/>
      <c r="UM32" s="143"/>
      <c r="UN32" s="143"/>
      <c r="UO32" s="143"/>
      <c r="UP32" s="143"/>
      <c r="UQ32" s="143"/>
      <c r="UR32" s="143"/>
      <c r="US32" s="143"/>
      <c r="UT32" s="143"/>
      <c r="UU32" s="143"/>
      <c r="UV32" s="143"/>
      <c r="UW32" s="143"/>
      <c r="UX32" s="143"/>
      <c r="UY32" s="143"/>
      <c r="UZ32" s="143"/>
      <c r="VA32" s="143"/>
      <c r="VB32" s="143"/>
      <c r="VC32" s="143"/>
      <c r="VD32" s="143"/>
      <c r="VE32" s="143"/>
      <c r="VF32" s="143"/>
      <c r="VG32" s="143"/>
      <c r="VH32" s="143"/>
      <c r="VI32" s="143"/>
      <c r="VJ32" s="143"/>
      <c r="VK32" s="143"/>
      <c r="VL32" s="143"/>
      <c r="VM32" s="143"/>
      <c r="VN32" s="143"/>
      <c r="VO32" s="143"/>
      <c r="VP32" s="143"/>
      <c r="VQ32" s="143"/>
      <c r="VR32" s="143"/>
      <c r="VS32" s="143"/>
      <c r="VT32" s="143"/>
      <c r="VU32" s="143"/>
      <c r="VV32" s="143"/>
      <c r="VW32" s="143"/>
      <c r="VX32" s="143"/>
      <c r="VY32" s="143"/>
      <c r="VZ32" s="143"/>
      <c r="WA32" s="143"/>
      <c r="WB32" s="143"/>
      <c r="WC32" s="143"/>
      <c r="WD32" s="143"/>
      <c r="WE32" s="143"/>
      <c r="WF32" s="143"/>
      <c r="WG32" s="143"/>
      <c r="WH32" s="143"/>
      <c r="WI32" s="143"/>
      <c r="WJ32" s="143"/>
      <c r="WK32" s="143"/>
      <c r="WL32" s="143"/>
      <c r="WM32" s="143"/>
      <c r="WN32" s="143"/>
      <c r="WO32" s="143"/>
      <c r="WP32" s="143"/>
      <c r="WQ32" s="143"/>
      <c r="WR32" s="143"/>
      <c r="WS32" s="143"/>
      <c r="WT32" s="143"/>
      <c r="WU32" s="143"/>
      <c r="WV32" s="143"/>
      <c r="WW32" s="143"/>
      <c r="WX32" s="143"/>
      <c r="WY32" s="143"/>
      <c r="WZ32" s="143"/>
      <c r="XA32" s="143"/>
      <c r="XB32" s="143"/>
      <c r="XC32" s="143"/>
      <c r="XD32" s="143"/>
      <c r="XE32" s="143"/>
      <c r="XF32" s="143"/>
      <c r="XG32" s="143"/>
      <c r="XH32" s="143"/>
      <c r="XI32" s="143"/>
      <c r="XJ32" s="143"/>
      <c r="XK32" s="143"/>
      <c r="XL32" s="143"/>
      <c r="XM32" s="143"/>
      <c r="XN32" s="143"/>
      <c r="XO32" s="143"/>
      <c r="XP32" s="143"/>
      <c r="XQ32" s="143"/>
      <c r="XR32" s="143"/>
      <c r="XS32" s="143"/>
      <c r="XT32" s="143"/>
      <c r="XU32" s="143"/>
      <c r="XV32" s="143"/>
      <c r="XW32" s="143"/>
      <c r="XX32" s="143"/>
      <c r="XY32" s="143"/>
      <c r="XZ32" s="143"/>
      <c r="YA32" s="143"/>
      <c r="YB32" s="143"/>
      <c r="YC32" s="143"/>
      <c r="YD32" s="143"/>
      <c r="YE32" s="143"/>
      <c r="YF32" s="143"/>
      <c r="YG32" s="143"/>
      <c r="YH32" s="143"/>
      <c r="YI32" s="143"/>
      <c r="YJ32" s="143"/>
      <c r="YK32" s="143"/>
      <c r="YL32" s="143"/>
      <c r="YM32" s="143"/>
      <c r="YN32" s="143"/>
      <c r="YO32" s="143"/>
      <c r="YP32" s="143"/>
      <c r="YQ32" s="143"/>
      <c r="YR32" s="143"/>
      <c r="YS32" s="143"/>
      <c r="YT32" s="143"/>
      <c r="YU32" s="143"/>
      <c r="YV32" s="143"/>
      <c r="YW32" s="143"/>
      <c r="YX32" s="143"/>
      <c r="YY32" s="143"/>
      <c r="YZ32" s="143"/>
      <c r="ZA32" s="143"/>
      <c r="ZB32" s="143"/>
      <c r="ZC32" s="143"/>
      <c r="ZD32" s="143"/>
      <c r="ZE32" s="143"/>
      <c r="ZF32" s="143"/>
      <c r="ZG32" s="143"/>
      <c r="ZH32" s="143"/>
      <c r="ZI32" s="143"/>
      <c r="ZJ32" s="143"/>
      <c r="ZK32" s="143"/>
      <c r="ZL32" s="143"/>
      <c r="ZM32" s="143"/>
      <c r="ZN32" s="143"/>
      <c r="ZO32" s="143"/>
      <c r="ZP32" s="143"/>
      <c r="ZQ32" s="143"/>
      <c r="ZR32" s="143"/>
      <c r="ZS32" s="143"/>
      <c r="ZT32" s="143"/>
      <c r="ZU32" s="143"/>
      <c r="ZV32" s="143"/>
      <c r="ZW32" s="143"/>
      <c r="ZX32" s="143"/>
      <c r="ZY32" s="143"/>
      <c r="ZZ32" s="143"/>
      <c r="AAA32" s="143"/>
      <c r="AAB32" s="143"/>
      <c r="AAC32" s="143"/>
      <c r="AAD32" s="143"/>
      <c r="AAE32" s="143"/>
      <c r="AAF32" s="143"/>
      <c r="AAG32" s="143"/>
      <c r="AAH32" s="143"/>
      <c r="AAI32" s="143"/>
      <c r="AAJ32" s="143"/>
      <c r="AAK32" s="143"/>
      <c r="AAL32" s="143"/>
      <c r="AAM32" s="143"/>
      <c r="AAN32" s="143"/>
      <c r="AAO32" s="143"/>
      <c r="AAP32" s="143"/>
      <c r="AAQ32" s="143"/>
      <c r="AAR32" s="143"/>
      <c r="AAS32" s="143"/>
      <c r="AAT32" s="143"/>
      <c r="AAU32" s="143"/>
      <c r="AAV32" s="143"/>
      <c r="AAW32" s="143"/>
      <c r="AAX32" s="143"/>
      <c r="AAY32" s="143"/>
      <c r="AAZ32" s="143"/>
      <c r="ABA32" s="143"/>
      <c r="ABB32" s="143"/>
      <c r="ABC32" s="143"/>
      <c r="ABD32" s="143"/>
      <c r="ABE32" s="143"/>
      <c r="ABF32" s="143"/>
      <c r="ABG32" s="143"/>
      <c r="ABH32" s="143"/>
      <c r="ABI32" s="143"/>
      <c r="ABJ32" s="143"/>
      <c r="ABK32" s="143"/>
      <c r="ABL32" s="143"/>
      <c r="ABM32" s="143"/>
      <c r="ABN32" s="143"/>
      <c r="ABO32" s="143"/>
      <c r="ABP32" s="143"/>
      <c r="ABQ32" s="143"/>
      <c r="ABR32" s="143"/>
      <c r="ABS32" s="143"/>
      <c r="ABT32" s="143"/>
      <c r="ABU32" s="143"/>
      <c r="ABV32" s="143"/>
      <c r="ABW32" s="143"/>
      <c r="ABX32" s="143"/>
      <c r="ABY32" s="143"/>
      <c r="ABZ32" s="143"/>
      <c r="ACA32" s="143"/>
      <c r="ACB32" s="143"/>
      <c r="ACC32" s="143"/>
      <c r="ACD32" s="143"/>
      <c r="ACE32" s="143"/>
      <c r="ACF32" s="143"/>
      <c r="ACG32" s="143"/>
      <c r="ACH32" s="143"/>
      <c r="ACI32" s="143"/>
      <c r="ACJ32" s="143"/>
      <c r="ACK32" s="143"/>
      <c r="ACL32" s="143"/>
      <c r="ACM32" s="143"/>
      <c r="ACN32" s="143"/>
      <c r="ACO32" s="143"/>
      <c r="ACP32" s="143"/>
      <c r="ACQ32" s="143"/>
      <c r="ACR32" s="143"/>
      <c r="ACS32" s="143"/>
      <c r="ACT32" s="143"/>
      <c r="ACU32" s="143"/>
      <c r="ACV32" s="143"/>
      <c r="ACW32" s="143"/>
      <c r="ACX32" s="143"/>
      <c r="ACY32" s="143"/>
      <c r="ACZ32" s="143"/>
      <c r="ADA32" s="143"/>
      <c r="ADB32" s="143"/>
      <c r="ADC32" s="143"/>
      <c r="ADD32" s="143"/>
      <c r="ADE32" s="143"/>
      <c r="ADF32" s="143"/>
      <c r="ADG32" s="143"/>
      <c r="ADH32" s="143"/>
      <c r="ADI32" s="143"/>
      <c r="ADJ32" s="143"/>
      <c r="ADK32" s="143"/>
      <c r="ADL32" s="143"/>
      <c r="ADM32" s="143"/>
      <c r="ADN32" s="143"/>
      <c r="ADO32" s="143"/>
      <c r="ADP32" s="143"/>
      <c r="ADQ32" s="143"/>
      <c r="ADR32" s="143"/>
      <c r="ADS32" s="143"/>
      <c r="ADT32" s="143"/>
      <c r="ADU32" s="143"/>
      <c r="ADV32" s="143"/>
      <c r="ADW32" s="143"/>
      <c r="ADX32" s="143"/>
      <c r="ADY32" s="143"/>
      <c r="ADZ32" s="143"/>
      <c r="AEA32" s="143"/>
      <c r="AEB32" s="143"/>
      <c r="AEC32" s="143"/>
      <c r="AED32" s="143"/>
      <c r="AEE32" s="143"/>
      <c r="AEF32" s="143"/>
      <c r="AEG32" s="143"/>
      <c r="AEH32" s="143"/>
      <c r="AEI32" s="143"/>
      <c r="AEJ32" s="143"/>
      <c r="AEK32" s="143"/>
      <c r="AEL32" s="143"/>
      <c r="AEM32" s="143"/>
      <c r="AEN32" s="143"/>
      <c r="AEO32" s="143"/>
      <c r="AEP32" s="143"/>
      <c r="AEQ32" s="143"/>
      <c r="AER32" s="143"/>
      <c r="AES32" s="143"/>
      <c r="AET32" s="143"/>
      <c r="AEU32" s="143"/>
      <c r="AEV32" s="143"/>
      <c r="AEW32" s="143"/>
      <c r="AEX32" s="143"/>
      <c r="AEY32" s="143"/>
      <c r="AEZ32" s="143"/>
      <c r="AFA32" s="143"/>
      <c r="AFB32" s="143"/>
      <c r="AFC32" s="143"/>
      <c r="AFD32" s="143"/>
      <c r="AFE32" s="143"/>
      <c r="AFF32" s="143"/>
      <c r="AFG32" s="143"/>
      <c r="AFH32" s="143"/>
      <c r="AFI32" s="143"/>
      <c r="AFJ32" s="143"/>
      <c r="AFK32" s="143"/>
      <c r="AFL32" s="143"/>
      <c r="AFM32" s="143"/>
      <c r="AFN32" s="143"/>
      <c r="AFO32" s="143"/>
      <c r="AFP32" s="143"/>
      <c r="AFQ32" s="143"/>
      <c r="AFR32" s="143"/>
      <c r="AFS32" s="143"/>
      <c r="AFT32" s="143"/>
      <c r="AFU32" s="143"/>
      <c r="AFV32" s="143"/>
      <c r="AFW32" s="143"/>
      <c r="AFX32" s="143"/>
      <c r="AFY32" s="143"/>
      <c r="AFZ32" s="143"/>
      <c r="AGA32" s="143"/>
      <c r="AGB32" s="143"/>
      <c r="AGC32" s="143"/>
      <c r="AGD32" s="143"/>
      <c r="AGE32" s="143"/>
      <c r="AGF32" s="143"/>
      <c r="AGG32" s="143"/>
      <c r="AGH32" s="143"/>
      <c r="AGI32" s="143"/>
      <c r="AGJ32" s="143"/>
      <c r="AGK32" s="143"/>
      <c r="AGL32" s="143"/>
      <c r="AGM32" s="143"/>
      <c r="AGN32" s="143"/>
      <c r="AGO32" s="143"/>
      <c r="AGP32" s="143"/>
      <c r="AGQ32" s="143"/>
      <c r="AGR32" s="143"/>
      <c r="AGS32" s="143"/>
      <c r="AGT32" s="143"/>
      <c r="AGU32" s="143"/>
      <c r="AGV32" s="143"/>
      <c r="AGW32" s="143"/>
      <c r="AGX32" s="143"/>
      <c r="AGY32" s="143"/>
      <c r="AGZ32" s="143"/>
      <c r="AHA32" s="143"/>
      <c r="AHB32" s="143"/>
      <c r="AHC32" s="143"/>
      <c r="AHD32" s="143"/>
      <c r="AHE32" s="143"/>
      <c r="AHF32" s="143"/>
      <c r="AHG32" s="143"/>
      <c r="AHH32" s="143"/>
      <c r="AHI32" s="143"/>
      <c r="AHJ32" s="143"/>
      <c r="AHK32" s="143"/>
      <c r="AHL32" s="143"/>
      <c r="AHM32" s="143"/>
      <c r="AHN32" s="143"/>
      <c r="AHO32" s="143"/>
      <c r="AHP32" s="143"/>
      <c r="AHQ32" s="143"/>
      <c r="AHR32" s="143"/>
      <c r="AHS32" s="143"/>
      <c r="AHT32" s="143"/>
      <c r="AHU32" s="143"/>
      <c r="AHV32" s="143"/>
      <c r="AHW32" s="143"/>
      <c r="AHX32" s="143"/>
      <c r="AHY32" s="143"/>
      <c r="AHZ32" s="143"/>
      <c r="AIA32" s="143"/>
      <c r="AIB32" s="143"/>
      <c r="AIC32" s="143"/>
      <c r="AID32" s="143"/>
      <c r="AIE32" s="143"/>
      <c r="AIF32" s="143"/>
      <c r="AIG32" s="143"/>
      <c r="AIH32" s="143"/>
      <c r="AII32" s="143"/>
      <c r="AIJ32" s="143"/>
      <c r="AIK32" s="143"/>
      <c r="AIL32" s="143"/>
      <c r="AIM32" s="143"/>
      <c r="AIN32" s="143"/>
      <c r="AIO32" s="143"/>
      <c r="AIP32" s="143"/>
      <c r="AIQ32" s="143"/>
      <c r="AIR32" s="143"/>
      <c r="AIS32" s="143"/>
      <c r="AIT32" s="143"/>
      <c r="AIU32" s="143"/>
      <c r="AIV32" s="143"/>
      <c r="AIW32" s="143"/>
      <c r="AIX32" s="143"/>
      <c r="AIY32" s="143"/>
      <c r="AIZ32" s="143"/>
      <c r="AJA32" s="143"/>
      <c r="AJB32" s="143"/>
      <c r="AJC32" s="143"/>
      <c r="AJD32" s="143"/>
      <c r="AJE32" s="143"/>
      <c r="AJF32" s="143"/>
      <c r="AJG32" s="143"/>
      <c r="AJH32" s="143"/>
      <c r="AJI32" s="143"/>
      <c r="AJJ32" s="143"/>
      <c r="AJK32" s="143"/>
      <c r="AJL32" s="143"/>
      <c r="AJM32" s="143"/>
      <c r="AJN32" s="143"/>
      <c r="AJO32" s="143"/>
      <c r="AJP32" s="143"/>
      <c r="AJQ32" s="143"/>
      <c r="AJR32" s="143"/>
      <c r="AJS32" s="143"/>
      <c r="AJT32" s="143"/>
      <c r="AJU32" s="143"/>
      <c r="AJV32" s="143"/>
      <c r="AJW32" s="143"/>
      <c r="AJX32" s="143"/>
      <c r="AJY32" s="143"/>
      <c r="AJZ32" s="143"/>
      <c r="AKA32" s="143"/>
      <c r="AKB32" s="143"/>
      <c r="AKC32" s="143"/>
      <c r="AKD32" s="143"/>
      <c r="AKE32" s="143"/>
      <c r="AKF32" s="143"/>
      <c r="AKG32" s="143"/>
      <c r="AKH32" s="143"/>
      <c r="AKI32" s="143"/>
      <c r="AKJ32" s="143"/>
      <c r="AKK32" s="143"/>
      <c r="AKL32" s="143"/>
      <c r="AKM32" s="143"/>
      <c r="AKN32" s="143"/>
      <c r="AKO32" s="143"/>
      <c r="AKP32" s="143"/>
      <c r="AKQ32" s="143"/>
      <c r="AKR32" s="143"/>
      <c r="AKS32" s="143"/>
      <c r="AKT32" s="143"/>
      <c r="AKU32" s="143"/>
      <c r="AKV32" s="143"/>
      <c r="AKW32" s="143"/>
      <c r="AKX32" s="143"/>
      <c r="AKY32" s="143"/>
      <c r="AKZ32" s="143"/>
      <c r="ALA32" s="143"/>
      <c r="ALB32" s="143"/>
      <c r="ALC32" s="143"/>
      <c r="ALD32" s="143"/>
      <c r="ALE32" s="143"/>
      <c r="ALF32" s="143"/>
      <c r="ALG32" s="143"/>
      <c r="ALH32" s="143"/>
      <c r="ALI32" s="143"/>
      <c r="ALJ32" s="143"/>
      <c r="ALK32" s="143"/>
      <c r="ALL32" s="143"/>
      <c r="ALM32" s="143"/>
      <c r="ALN32" s="143"/>
      <c r="ALO32" s="143"/>
      <c r="ALP32" s="143"/>
      <c r="ALQ32" s="143"/>
      <c r="ALR32" s="143"/>
      <c r="ALS32" s="143"/>
      <c r="ALT32" s="143"/>
      <c r="ALU32" s="143"/>
      <c r="ALV32" s="143"/>
      <c r="ALW32" s="143"/>
      <c r="ALX32" s="143"/>
      <c r="ALY32" s="143"/>
      <c r="ALZ32" s="143"/>
      <c r="AMA32" s="143"/>
      <c r="AMB32" s="143"/>
      <c r="AMC32" s="143"/>
      <c r="AMD32" s="143"/>
      <c r="AME32" s="143"/>
      <c r="AMF32" s="143"/>
      <c r="AMG32" s="143"/>
      <c r="AMH32" s="143"/>
      <c r="AMI32" s="143"/>
      <c r="AMJ32" s="143"/>
      <c r="AMK32" s="143"/>
      <c r="AML32" s="143"/>
      <c r="AMM32" s="143"/>
      <c r="AMN32" s="143"/>
      <c r="AMO32" s="143"/>
      <c r="AMP32" s="143"/>
      <c r="AMQ32" s="143"/>
      <c r="AMR32" s="143"/>
      <c r="AMS32" s="143"/>
      <c r="AMT32" s="143"/>
      <c r="AMU32" s="143"/>
      <c r="AMV32" s="143"/>
      <c r="AMW32" s="143"/>
      <c r="AMX32" s="143"/>
      <c r="AMY32" s="143"/>
      <c r="AMZ32" s="143"/>
      <c r="ANA32" s="143"/>
      <c r="ANB32" s="143"/>
      <c r="ANC32" s="143"/>
      <c r="AND32" s="143"/>
      <c r="ANE32" s="143"/>
      <c r="ANF32" s="143"/>
      <c r="ANG32" s="143"/>
      <c r="ANH32" s="143"/>
      <c r="ANI32" s="143"/>
      <c r="ANJ32" s="143"/>
      <c r="ANK32" s="143"/>
      <c r="ANL32" s="143"/>
      <c r="ANM32" s="143"/>
      <c r="ANN32" s="143"/>
      <c r="ANO32" s="143"/>
      <c r="ANP32" s="143"/>
      <c r="ANQ32" s="143"/>
      <c r="ANR32" s="143"/>
      <c r="ANS32" s="143"/>
      <c r="ANT32" s="143"/>
      <c r="ANU32" s="143"/>
      <c r="ANV32" s="143"/>
      <c r="ANW32" s="143"/>
      <c r="ANX32" s="143"/>
      <c r="ANY32" s="143"/>
      <c r="ANZ32" s="143"/>
      <c r="AOA32" s="143"/>
      <c r="AOB32" s="143"/>
      <c r="AOC32" s="143"/>
      <c r="AOD32" s="143"/>
      <c r="AOE32" s="143"/>
      <c r="AOF32" s="143"/>
      <c r="AOG32" s="143"/>
      <c r="AOH32" s="143"/>
      <c r="AOI32" s="143"/>
      <c r="AOJ32" s="143"/>
      <c r="AOK32" s="143"/>
      <c r="AOL32" s="143"/>
      <c r="AOM32" s="143"/>
      <c r="AON32" s="143"/>
      <c r="AOO32" s="143"/>
      <c r="AOP32" s="143"/>
      <c r="AOQ32" s="143"/>
      <c r="AOR32" s="143"/>
      <c r="AOS32" s="143"/>
      <c r="AOT32" s="143"/>
      <c r="AOU32" s="143"/>
      <c r="AOV32" s="143"/>
      <c r="AOW32" s="143"/>
      <c r="AOX32" s="143"/>
      <c r="AOY32" s="143"/>
      <c r="AOZ32" s="143"/>
      <c r="APA32" s="143"/>
      <c r="APB32" s="143"/>
      <c r="APC32" s="143"/>
      <c r="APD32" s="143"/>
      <c r="APE32" s="143"/>
      <c r="APF32" s="143"/>
      <c r="APG32" s="143"/>
      <c r="APH32" s="143"/>
      <c r="API32" s="143"/>
      <c r="APJ32" s="143"/>
      <c r="APK32" s="143"/>
      <c r="APL32" s="143"/>
      <c r="APM32" s="143"/>
      <c r="APN32" s="143"/>
      <c r="APO32" s="143"/>
      <c r="APP32" s="143"/>
      <c r="APQ32" s="143"/>
      <c r="APR32" s="143"/>
      <c r="APS32" s="143"/>
      <c r="APT32" s="143"/>
      <c r="APU32" s="143"/>
      <c r="APV32" s="143"/>
      <c r="APW32" s="143"/>
      <c r="APX32" s="143"/>
      <c r="APY32" s="143"/>
      <c r="APZ32" s="143"/>
      <c r="AQA32" s="143"/>
      <c r="AQB32" s="143"/>
      <c r="AQC32" s="143"/>
      <c r="AQD32" s="143"/>
      <c r="AQE32" s="143"/>
      <c r="AQF32" s="143"/>
      <c r="AQG32" s="143"/>
      <c r="AQH32" s="143"/>
      <c r="AQI32" s="143"/>
      <c r="AQJ32" s="143"/>
      <c r="AQK32" s="143"/>
      <c r="AQL32" s="143"/>
      <c r="AQM32" s="143"/>
      <c r="AQN32" s="143"/>
      <c r="AQO32" s="143"/>
      <c r="AQP32" s="143"/>
      <c r="AQQ32" s="143"/>
      <c r="AQR32" s="143"/>
      <c r="AQS32" s="143"/>
      <c r="AQT32" s="143"/>
      <c r="AQU32" s="143"/>
      <c r="AQV32" s="143"/>
      <c r="AQW32" s="143"/>
      <c r="AQX32" s="143"/>
      <c r="AQY32" s="143"/>
      <c r="AQZ32" s="143"/>
      <c r="ARA32" s="143"/>
      <c r="ARB32" s="143"/>
      <c r="ARC32" s="143"/>
      <c r="ARD32" s="143"/>
      <c r="ARE32" s="143"/>
      <c r="ARF32" s="143"/>
      <c r="ARG32" s="143"/>
      <c r="ARH32" s="143"/>
      <c r="ARI32" s="143"/>
      <c r="ARJ32" s="143"/>
      <c r="ARK32" s="143"/>
      <c r="ARL32" s="143"/>
      <c r="ARM32" s="143"/>
      <c r="ARN32" s="143"/>
      <c r="ARO32" s="143"/>
      <c r="ARP32" s="143"/>
      <c r="ARQ32" s="143"/>
      <c r="ARR32" s="143"/>
      <c r="ARS32" s="143"/>
      <c r="ART32" s="143"/>
      <c r="ARU32" s="143"/>
      <c r="ARV32" s="143"/>
      <c r="ARW32" s="143"/>
      <c r="ARX32" s="143"/>
      <c r="ARY32" s="143"/>
      <c r="ARZ32" s="143"/>
      <c r="ASA32" s="143"/>
      <c r="ASB32" s="143"/>
      <c r="ASC32" s="143"/>
      <c r="ASD32" s="143"/>
      <c r="ASE32" s="143"/>
      <c r="ASF32" s="143"/>
      <c r="ASG32" s="143"/>
      <c r="ASH32" s="143"/>
      <c r="ASI32" s="143"/>
      <c r="ASJ32" s="143"/>
      <c r="ASK32" s="143"/>
      <c r="ASL32" s="143"/>
      <c r="ASM32" s="143"/>
      <c r="ASN32" s="143"/>
      <c r="ASO32" s="143"/>
      <c r="ASP32" s="143"/>
      <c r="ASQ32" s="143"/>
      <c r="ASR32" s="143"/>
      <c r="ASS32" s="143"/>
      <c r="AST32" s="143"/>
      <c r="ASU32" s="143"/>
      <c r="ASV32" s="143"/>
      <c r="ASW32" s="143"/>
      <c r="ASX32" s="143"/>
      <c r="ASY32" s="143"/>
      <c r="ASZ32" s="143"/>
      <c r="ATA32" s="143"/>
      <c r="ATB32" s="143"/>
      <c r="ATC32" s="143"/>
      <c r="ATD32" s="143"/>
      <c r="ATE32" s="143"/>
      <c r="ATF32" s="143"/>
      <c r="ATG32" s="143"/>
      <c r="ATH32" s="143"/>
      <c r="ATI32" s="143"/>
      <c r="ATJ32" s="143"/>
      <c r="ATK32" s="143"/>
      <c r="ATL32" s="143"/>
      <c r="ATM32" s="143"/>
      <c r="ATN32" s="143"/>
      <c r="ATO32" s="143"/>
      <c r="ATP32" s="143"/>
      <c r="ATQ32" s="143"/>
      <c r="ATR32" s="143"/>
      <c r="ATS32" s="143"/>
      <c r="ATT32" s="143"/>
      <c r="ATU32" s="143"/>
      <c r="ATV32" s="143"/>
      <c r="ATW32" s="143"/>
      <c r="ATX32" s="143"/>
      <c r="ATY32" s="143"/>
      <c r="ATZ32" s="143"/>
      <c r="AUA32" s="143"/>
      <c r="AUB32" s="143"/>
      <c r="AUC32" s="143"/>
      <c r="AUD32" s="143"/>
      <c r="AUE32" s="143"/>
      <c r="AUF32" s="143"/>
      <c r="AUG32" s="143"/>
      <c r="AUH32" s="143"/>
      <c r="AUI32" s="143"/>
      <c r="AUJ32" s="143"/>
      <c r="AUK32" s="143"/>
      <c r="AUL32" s="143"/>
      <c r="AUM32" s="143"/>
      <c r="AUN32" s="143"/>
      <c r="AUO32" s="143"/>
      <c r="AUP32" s="143"/>
      <c r="AUQ32" s="143"/>
      <c r="AUR32" s="143"/>
      <c r="AUS32" s="143"/>
      <c r="AUT32" s="143"/>
      <c r="AUU32" s="143"/>
      <c r="AUV32" s="143"/>
      <c r="AUW32" s="143"/>
      <c r="AUX32" s="143"/>
      <c r="AUY32" s="143"/>
      <c r="AUZ32" s="143"/>
      <c r="AVA32" s="143"/>
      <c r="AVB32" s="143"/>
      <c r="AVC32" s="143"/>
      <c r="AVD32" s="143"/>
      <c r="AVE32" s="143"/>
      <c r="AVF32" s="143"/>
      <c r="AVG32" s="143"/>
      <c r="AVH32" s="143"/>
      <c r="AVI32" s="143"/>
      <c r="AVJ32" s="143"/>
      <c r="AVK32" s="143"/>
      <c r="AVL32" s="143"/>
      <c r="AVM32" s="143"/>
      <c r="AVN32" s="143"/>
      <c r="AVO32" s="143"/>
      <c r="AVP32" s="143"/>
      <c r="AVQ32" s="143"/>
      <c r="AVR32" s="143"/>
      <c r="AVS32" s="143"/>
      <c r="AVT32" s="143"/>
      <c r="AVU32" s="143"/>
      <c r="AVV32" s="143"/>
      <c r="AVW32" s="143"/>
      <c r="AVX32" s="143"/>
      <c r="AVY32" s="143"/>
      <c r="AVZ32" s="143"/>
      <c r="AWA32" s="143"/>
      <c r="AWB32" s="143"/>
      <c r="AWC32" s="143"/>
      <c r="AWD32" s="143"/>
      <c r="AWE32" s="143"/>
      <c r="AWF32" s="143"/>
      <c r="AWG32" s="143"/>
      <c r="AWH32" s="143"/>
      <c r="AWI32" s="143"/>
      <c r="AWJ32" s="143"/>
      <c r="AWK32" s="143"/>
      <c r="AWL32" s="143"/>
      <c r="AWM32" s="143"/>
      <c r="AWN32" s="143"/>
      <c r="AWO32" s="143"/>
      <c r="AWP32" s="143"/>
      <c r="AWQ32" s="143"/>
      <c r="AWR32" s="143"/>
      <c r="AWS32" s="143"/>
      <c r="AWT32" s="143"/>
      <c r="AWU32" s="143"/>
      <c r="AWV32" s="143"/>
      <c r="AWW32" s="143"/>
      <c r="AWX32" s="143"/>
      <c r="AWY32" s="143"/>
      <c r="AWZ32" s="143"/>
      <c r="AXA32" s="143"/>
      <c r="AXB32" s="143"/>
      <c r="AXC32" s="143"/>
      <c r="AXD32" s="143"/>
      <c r="AXE32" s="143"/>
      <c r="AXF32" s="143"/>
      <c r="AXG32" s="143"/>
      <c r="AXH32" s="143"/>
      <c r="AXI32" s="143"/>
      <c r="AXJ32" s="143"/>
      <c r="AXK32" s="143"/>
      <c r="AXL32" s="143"/>
      <c r="AXM32" s="143"/>
      <c r="AXN32" s="143"/>
      <c r="AXO32" s="143"/>
      <c r="AXP32" s="143"/>
      <c r="AXQ32" s="143"/>
      <c r="AXR32" s="143"/>
      <c r="AXS32" s="143"/>
      <c r="AXT32" s="143"/>
      <c r="AXU32" s="143"/>
      <c r="AXV32" s="143"/>
      <c r="AXW32" s="143"/>
      <c r="AXX32" s="143"/>
      <c r="AXY32" s="143"/>
      <c r="AXZ32" s="143"/>
      <c r="AYA32" s="143"/>
      <c r="AYB32" s="143"/>
      <c r="AYC32" s="143"/>
      <c r="AYD32" s="143"/>
      <c r="AYE32" s="143"/>
      <c r="AYF32" s="143"/>
      <c r="AYG32" s="143"/>
      <c r="AYH32" s="143"/>
      <c r="AYI32" s="143"/>
      <c r="AYJ32" s="143"/>
      <c r="AYK32" s="143"/>
      <c r="AYL32" s="143"/>
      <c r="AYM32" s="143"/>
      <c r="AYN32" s="143"/>
      <c r="AYO32" s="143"/>
      <c r="AYP32" s="143"/>
      <c r="AYQ32" s="143"/>
      <c r="AYR32" s="143"/>
      <c r="AYS32" s="143"/>
      <c r="AYT32" s="143"/>
      <c r="AYU32" s="143"/>
      <c r="AYV32" s="143"/>
      <c r="AYW32" s="143"/>
      <c r="AYX32" s="143"/>
      <c r="AYY32" s="143"/>
      <c r="AYZ32" s="143"/>
      <c r="AZA32" s="143"/>
      <c r="AZB32" s="143"/>
      <c r="AZC32" s="143"/>
      <c r="AZD32" s="143"/>
      <c r="AZE32" s="143"/>
      <c r="AZF32" s="143"/>
      <c r="AZG32" s="143"/>
      <c r="AZH32" s="143"/>
      <c r="AZI32" s="143"/>
      <c r="AZJ32" s="143"/>
      <c r="AZK32" s="143"/>
      <c r="AZL32" s="143"/>
      <c r="AZM32" s="143"/>
      <c r="AZN32" s="143"/>
      <c r="AZO32" s="143"/>
      <c r="AZP32" s="143"/>
      <c r="AZQ32" s="143"/>
      <c r="AZR32" s="143"/>
      <c r="AZS32" s="143"/>
      <c r="AZT32" s="143"/>
      <c r="AZU32" s="143"/>
      <c r="AZV32" s="143"/>
      <c r="AZW32" s="143"/>
      <c r="AZX32" s="143"/>
      <c r="AZY32" s="143"/>
      <c r="AZZ32" s="143"/>
      <c r="BAA32" s="143"/>
      <c r="BAB32" s="143"/>
      <c r="BAC32" s="143"/>
      <c r="BAD32" s="143"/>
      <c r="BAE32" s="143"/>
      <c r="BAF32" s="143"/>
      <c r="BAG32" s="143"/>
      <c r="BAH32" s="143"/>
      <c r="BAI32" s="143"/>
      <c r="BAJ32" s="143"/>
      <c r="BAK32" s="143"/>
      <c r="BAL32" s="143"/>
      <c r="BAM32" s="143"/>
      <c r="BAN32" s="143"/>
      <c r="BAO32" s="143"/>
      <c r="BAP32" s="143"/>
      <c r="BAQ32" s="143"/>
      <c r="BAR32" s="143"/>
      <c r="BAS32" s="143"/>
      <c r="BAT32" s="143"/>
      <c r="BAU32" s="143"/>
      <c r="BAV32" s="143"/>
      <c r="BAW32" s="143"/>
      <c r="BAX32" s="143"/>
      <c r="BAY32" s="143"/>
      <c r="BAZ32" s="143"/>
      <c r="BBA32" s="143"/>
      <c r="BBB32" s="143"/>
      <c r="BBC32" s="143"/>
      <c r="BBD32" s="143"/>
      <c r="BBE32" s="143"/>
      <c r="BBF32" s="143"/>
      <c r="BBG32" s="143"/>
      <c r="BBH32" s="143"/>
      <c r="BBI32" s="143"/>
      <c r="BBJ32" s="143"/>
      <c r="BBK32" s="143"/>
      <c r="BBL32" s="143"/>
      <c r="BBM32" s="143"/>
      <c r="BBN32" s="143"/>
      <c r="BBO32" s="143"/>
      <c r="BBP32" s="143"/>
      <c r="BBQ32" s="143"/>
      <c r="BBR32" s="143"/>
      <c r="BBS32" s="143"/>
      <c r="BBT32" s="143"/>
      <c r="BBU32" s="143"/>
      <c r="BBV32" s="143"/>
      <c r="BBW32" s="143"/>
      <c r="BBX32" s="143"/>
      <c r="BBY32" s="143"/>
      <c r="BBZ32" s="143"/>
      <c r="BCA32" s="143"/>
      <c r="BCB32" s="143"/>
      <c r="BCC32" s="143"/>
      <c r="BCD32" s="143"/>
      <c r="BCE32" s="143"/>
      <c r="BCF32" s="143"/>
      <c r="BCG32" s="143"/>
      <c r="BCH32" s="143"/>
      <c r="BCI32" s="143"/>
      <c r="BCJ32" s="143"/>
      <c r="BCK32" s="143"/>
      <c r="BCL32" s="143"/>
      <c r="BCM32" s="143"/>
      <c r="BCN32" s="143"/>
      <c r="BCO32" s="143"/>
      <c r="BCP32" s="143"/>
      <c r="BCQ32" s="143"/>
      <c r="BCR32" s="143"/>
      <c r="BCS32" s="143"/>
      <c r="BCT32" s="143"/>
      <c r="BCU32" s="143"/>
      <c r="BCV32" s="143"/>
      <c r="BCW32" s="143"/>
      <c r="BCX32" s="143"/>
      <c r="BCY32" s="143"/>
      <c r="BCZ32" s="143"/>
      <c r="BDA32" s="143"/>
      <c r="BDB32" s="143"/>
      <c r="BDC32" s="143"/>
      <c r="BDD32" s="143"/>
      <c r="BDE32" s="143"/>
      <c r="BDF32" s="143"/>
      <c r="BDG32" s="143"/>
      <c r="BDH32" s="143"/>
      <c r="BDI32" s="143"/>
      <c r="BDJ32" s="143"/>
      <c r="BDK32" s="143"/>
      <c r="BDL32" s="143"/>
      <c r="BDM32" s="143"/>
      <c r="BDN32" s="143"/>
      <c r="BDO32" s="143"/>
      <c r="BDP32" s="143"/>
      <c r="BDQ32" s="143"/>
      <c r="BDR32" s="143"/>
      <c r="BDS32" s="143"/>
      <c r="BDT32" s="143"/>
      <c r="BDU32" s="143"/>
      <c r="BDV32" s="143"/>
      <c r="BDW32" s="143"/>
      <c r="BDX32" s="143"/>
      <c r="BDY32" s="143"/>
      <c r="BDZ32" s="143"/>
      <c r="BEA32" s="143"/>
      <c r="BEB32" s="143"/>
      <c r="BEC32" s="143"/>
      <c r="BED32" s="143"/>
      <c r="BEE32" s="143"/>
      <c r="BEF32" s="143"/>
      <c r="BEG32" s="143"/>
      <c r="BEH32" s="143"/>
      <c r="BEI32" s="143"/>
      <c r="BEJ32" s="143"/>
      <c r="BEK32" s="143"/>
      <c r="BEL32" s="143"/>
      <c r="BEM32" s="143"/>
      <c r="BEN32" s="143"/>
      <c r="BEO32" s="143"/>
      <c r="BEP32" s="143"/>
      <c r="BEQ32" s="143"/>
      <c r="BER32" s="143"/>
      <c r="BES32" s="143"/>
      <c r="BET32" s="143"/>
      <c r="BEU32" s="143"/>
      <c r="BEV32" s="143"/>
      <c r="BEW32" s="143"/>
      <c r="BEX32" s="143"/>
      <c r="BEY32" s="143"/>
      <c r="BEZ32" s="143"/>
      <c r="BFA32" s="143"/>
      <c r="BFB32" s="143"/>
      <c r="BFC32" s="143"/>
      <c r="BFD32" s="143"/>
      <c r="BFE32" s="143"/>
      <c r="BFF32" s="143"/>
      <c r="BFG32" s="143"/>
      <c r="BFH32" s="143"/>
      <c r="BFI32" s="143"/>
      <c r="BFJ32" s="143"/>
      <c r="BFK32" s="143"/>
      <c r="BFL32" s="143"/>
      <c r="BFM32" s="143"/>
      <c r="BFN32" s="143"/>
      <c r="BFO32" s="143"/>
      <c r="BFP32" s="143"/>
      <c r="BFQ32" s="143"/>
      <c r="BFR32" s="143"/>
      <c r="BFS32" s="143"/>
      <c r="BFT32" s="143"/>
      <c r="BFU32" s="143"/>
      <c r="BFV32" s="143"/>
      <c r="BFW32" s="143"/>
      <c r="BFX32" s="143"/>
      <c r="BFY32" s="143"/>
      <c r="BFZ32" s="143"/>
      <c r="BGA32" s="143"/>
      <c r="BGB32" s="143"/>
      <c r="BGC32" s="143"/>
      <c r="BGD32" s="143"/>
      <c r="BGE32" s="143"/>
      <c r="BGF32" s="143"/>
      <c r="BGG32" s="143"/>
      <c r="BGH32" s="143"/>
      <c r="BGI32" s="143"/>
      <c r="BGJ32" s="143"/>
      <c r="BGK32" s="143"/>
      <c r="BGL32" s="143"/>
      <c r="BGM32" s="143"/>
      <c r="BGN32" s="143"/>
      <c r="BGO32" s="143"/>
      <c r="BGP32" s="143"/>
      <c r="BGQ32" s="143"/>
      <c r="BGR32" s="143"/>
      <c r="BGS32" s="143"/>
      <c r="BGT32" s="143"/>
      <c r="BGU32" s="143"/>
      <c r="BGV32" s="143"/>
      <c r="BGW32" s="143"/>
      <c r="BGX32" s="143"/>
      <c r="BGY32" s="143"/>
      <c r="BGZ32" s="143"/>
      <c r="BHA32" s="143"/>
      <c r="BHB32" s="143"/>
      <c r="BHC32" s="143"/>
      <c r="BHD32" s="143"/>
      <c r="BHE32" s="143"/>
      <c r="BHF32" s="143"/>
      <c r="BHG32" s="143"/>
      <c r="BHH32" s="143"/>
      <c r="BHI32" s="143"/>
      <c r="BHJ32" s="143"/>
      <c r="BHK32" s="143"/>
      <c r="BHL32" s="143"/>
      <c r="BHM32" s="143"/>
      <c r="BHN32" s="143"/>
      <c r="BHO32" s="143"/>
      <c r="BHP32" s="143"/>
      <c r="BHQ32" s="143"/>
      <c r="BHR32" s="143"/>
      <c r="BHS32" s="143"/>
      <c r="BHT32" s="143"/>
      <c r="BHU32" s="143"/>
      <c r="BHV32" s="143"/>
      <c r="BHW32" s="143"/>
      <c r="BHX32" s="143"/>
      <c r="BHY32" s="143"/>
      <c r="BHZ32" s="143"/>
      <c r="BIA32" s="143"/>
      <c r="BIB32" s="143"/>
      <c r="BIC32" s="143"/>
      <c r="BID32" s="143"/>
      <c r="BIE32" s="143"/>
      <c r="BIF32" s="143"/>
      <c r="BIG32" s="143"/>
      <c r="BIH32" s="143"/>
      <c r="BII32" s="143"/>
      <c r="BIJ32" s="143"/>
      <c r="BIK32" s="143"/>
      <c r="BIL32" s="143"/>
      <c r="BIM32" s="143"/>
      <c r="BIN32" s="143"/>
      <c r="BIO32" s="143"/>
      <c r="BIP32" s="143"/>
      <c r="BIQ32" s="143"/>
      <c r="BIR32" s="143"/>
      <c r="BIS32" s="143"/>
      <c r="BIT32" s="143"/>
      <c r="BIU32" s="143"/>
      <c r="BIV32" s="143"/>
      <c r="BIW32" s="143"/>
      <c r="BIX32" s="143"/>
      <c r="BIY32" s="143"/>
      <c r="BIZ32" s="143"/>
      <c r="BJA32" s="143"/>
      <c r="BJB32" s="143"/>
      <c r="BJC32" s="143"/>
      <c r="BJD32" s="143"/>
      <c r="BJE32" s="143"/>
      <c r="BJF32" s="143"/>
      <c r="BJG32" s="143"/>
      <c r="BJH32" s="143"/>
      <c r="BJI32" s="143"/>
      <c r="BJJ32" s="143"/>
      <c r="BJK32" s="143"/>
      <c r="BJL32" s="143"/>
      <c r="BJM32" s="143"/>
      <c r="BJN32" s="143"/>
      <c r="BJO32" s="143"/>
      <c r="BJP32" s="143"/>
      <c r="BJQ32" s="143"/>
      <c r="BJR32" s="143"/>
      <c r="BJS32" s="143"/>
      <c r="BJT32" s="143"/>
      <c r="BJU32" s="143"/>
      <c r="BJV32" s="143"/>
      <c r="BJW32" s="143"/>
      <c r="BJX32" s="143"/>
      <c r="BJY32" s="143"/>
      <c r="BJZ32" s="143"/>
      <c r="BKA32" s="143"/>
      <c r="BKB32" s="143"/>
      <c r="BKC32" s="143"/>
      <c r="BKD32" s="143"/>
      <c r="BKE32" s="143"/>
      <c r="BKF32" s="143"/>
      <c r="BKG32" s="143"/>
      <c r="BKH32" s="143"/>
      <c r="BKI32" s="143"/>
      <c r="BKJ32" s="143"/>
      <c r="BKK32" s="143"/>
      <c r="BKL32" s="143"/>
      <c r="BKM32" s="143"/>
      <c r="BKN32" s="143"/>
      <c r="BKO32" s="143"/>
      <c r="BKP32" s="143"/>
      <c r="BKQ32" s="143"/>
      <c r="BKR32" s="143"/>
      <c r="BKS32" s="143"/>
      <c r="BKT32" s="143"/>
      <c r="BKU32" s="143"/>
      <c r="BKV32" s="143"/>
      <c r="BKW32" s="143"/>
      <c r="BKX32" s="143"/>
      <c r="BKY32" s="143"/>
      <c r="BKZ32" s="143"/>
      <c r="BLA32" s="143"/>
      <c r="BLB32" s="143"/>
      <c r="BLC32" s="143"/>
      <c r="BLD32" s="143"/>
      <c r="BLE32" s="143"/>
      <c r="BLF32" s="143"/>
      <c r="BLG32" s="143"/>
      <c r="BLH32" s="143"/>
      <c r="BLI32" s="143"/>
      <c r="BLJ32" s="143"/>
      <c r="BLK32" s="143"/>
      <c r="BLL32" s="143"/>
      <c r="BLM32" s="143"/>
      <c r="BLN32" s="143"/>
      <c r="BLO32" s="143"/>
      <c r="BLP32" s="143"/>
      <c r="BLQ32" s="143"/>
      <c r="BLR32" s="143"/>
      <c r="BLS32" s="143"/>
      <c r="BLT32" s="143"/>
      <c r="BLU32" s="143"/>
      <c r="BLV32" s="143"/>
      <c r="BLW32" s="143"/>
      <c r="BLX32" s="143"/>
      <c r="BLY32" s="143"/>
      <c r="BLZ32" s="143"/>
      <c r="BMA32" s="143"/>
      <c r="BMB32" s="143"/>
      <c r="BMC32" s="143"/>
      <c r="BMD32" s="143"/>
      <c r="BME32" s="143"/>
      <c r="BMF32" s="143"/>
      <c r="BMG32" s="143"/>
      <c r="BMH32" s="143"/>
      <c r="BMI32" s="143"/>
      <c r="BMJ32" s="143"/>
      <c r="BMK32" s="143"/>
      <c r="BML32" s="143"/>
      <c r="BMM32" s="143"/>
      <c r="BMN32" s="143"/>
      <c r="BMO32" s="143"/>
      <c r="BMP32" s="143"/>
      <c r="BMQ32" s="143"/>
      <c r="BMR32" s="143"/>
      <c r="BMS32" s="143"/>
      <c r="BMT32" s="143"/>
      <c r="BMU32" s="143"/>
      <c r="BMV32" s="143"/>
      <c r="BMW32" s="143"/>
      <c r="BMX32" s="143"/>
      <c r="BMY32" s="143"/>
      <c r="BMZ32" s="143"/>
      <c r="BNA32" s="143"/>
      <c r="BNB32" s="143"/>
      <c r="BNC32" s="143"/>
      <c r="BND32" s="143"/>
      <c r="BNE32" s="143"/>
      <c r="BNF32" s="143"/>
      <c r="BNG32" s="143"/>
      <c r="BNH32" s="143"/>
      <c r="BNI32" s="143"/>
      <c r="BNJ32" s="143"/>
      <c r="BNK32" s="143"/>
      <c r="BNL32" s="143"/>
      <c r="BNM32" s="143"/>
      <c r="BNN32" s="143"/>
      <c r="BNO32" s="143"/>
      <c r="BNP32" s="143"/>
      <c r="BNQ32" s="143"/>
      <c r="BNR32" s="143"/>
      <c r="BNS32" s="143"/>
      <c r="BNT32" s="143"/>
      <c r="BNU32" s="143"/>
      <c r="BNV32" s="143"/>
      <c r="BNW32" s="143"/>
      <c r="BNX32" s="143"/>
      <c r="BNY32" s="143"/>
      <c r="BNZ32" s="143"/>
      <c r="BOA32" s="143"/>
      <c r="BOB32" s="143"/>
      <c r="BOC32" s="143"/>
      <c r="BOD32" s="143"/>
      <c r="BOE32" s="143"/>
      <c r="BOF32" s="143"/>
      <c r="BOG32" s="143"/>
      <c r="BOH32" s="143"/>
      <c r="BOI32" s="143"/>
      <c r="BOJ32" s="143"/>
      <c r="BOK32" s="143"/>
      <c r="BOL32" s="143"/>
      <c r="BOM32" s="143"/>
      <c r="BON32" s="143"/>
      <c r="BOO32" s="143"/>
      <c r="BOP32" s="143"/>
      <c r="BOQ32" s="143"/>
      <c r="BOR32" s="143"/>
      <c r="BOS32" s="143"/>
      <c r="BOT32" s="143"/>
      <c r="BOU32" s="143"/>
      <c r="BOV32" s="143"/>
      <c r="BOW32" s="143"/>
      <c r="BOX32" s="143"/>
      <c r="BOY32" s="143"/>
      <c r="BOZ32" s="143"/>
      <c r="BPA32" s="143"/>
      <c r="BPB32" s="143"/>
      <c r="BPC32" s="143"/>
      <c r="BPD32" s="143"/>
      <c r="BPE32" s="143"/>
      <c r="BPF32" s="143"/>
      <c r="BPG32" s="143"/>
      <c r="BPH32" s="143"/>
      <c r="BPI32" s="143"/>
      <c r="BPJ32" s="143"/>
      <c r="BPK32" s="143"/>
      <c r="BPL32" s="143"/>
      <c r="BPM32" s="143"/>
      <c r="BPN32" s="143"/>
      <c r="BPO32" s="143"/>
      <c r="BPP32" s="143"/>
      <c r="BPQ32" s="143"/>
      <c r="BPR32" s="143"/>
      <c r="BPS32" s="143"/>
      <c r="BPT32" s="143"/>
      <c r="BPU32" s="143"/>
      <c r="BPV32" s="143"/>
      <c r="BPW32" s="143"/>
      <c r="BPX32" s="143"/>
      <c r="BPY32" s="143"/>
      <c r="BPZ32" s="143"/>
      <c r="BQA32" s="143"/>
      <c r="BQB32" s="143"/>
      <c r="BQC32" s="143"/>
      <c r="BQD32" s="143"/>
      <c r="BQE32" s="143"/>
      <c r="BQF32" s="143"/>
      <c r="BQG32" s="143"/>
      <c r="BQH32" s="143"/>
      <c r="BQI32" s="143"/>
      <c r="BQJ32" s="143"/>
      <c r="BQK32" s="143"/>
      <c r="BQL32" s="143"/>
      <c r="BQM32" s="143"/>
      <c r="BQN32" s="143"/>
      <c r="BQO32" s="143"/>
      <c r="BQP32" s="143"/>
      <c r="BQQ32" s="143"/>
      <c r="BQR32" s="143"/>
      <c r="BQS32" s="143"/>
      <c r="BQT32" s="143"/>
      <c r="BQU32" s="143"/>
      <c r="BQV32" s="143"/>
      <c r="BQW32" s="143"/>
      <c r="BQX32" s="143"/>
      <c r="BQY32" s="143"/>
      <c r="BQZ32" s="143"/>
      <c r="BRA32" s="143"/>
      <c r="BRB32" s="143"/>
      <c r="BRC32" s="143"/>
      <c r="BRD32" s="143"/>
      <c r="BRE32" s="143"/>
      <c r="BRF32" s="143"/>
      <c r="BRG32" s="143"/>
      <c r="BRH32" s="143"/>
      <c r="BRI32" s="143"/>
      <c r="BRJ32" s="143"/>
      <c r="BRK32" s="143"/>
      <c r="BRL32" s="143"/>
      <c r="BRM32" s="143"/>
      <c r="BRN32" s="143"/>
      <c r="BRO32" s="143"/>
      <c r="BRP32" s="143"/>
      <c r="BRQ32" s="143"/>
      <c r="BRR32" s="143"/>
      <c r="BRS32" s="143"/>
      <c r="BRT32" s="143"/>
      <c r="BRU32" s="143"/>
      <c r="BRV32" s="143"/>
      <c r="BRW32" s="143"/>
      <c r="BRX32" s="143"/>
      <c r="BRY32" s="143"/>
      <c r="BRZ32" s="143"/>
      <c r="BSA32" s="143"/>
      <c r="BSB32" s="143"/>
      <c r="BSC32" s="143"/>
      <c r="BSD32" s="143"/>
      <c r="BSE32" s="143"/>
      <c r="BSF32" s="143"/>
      <c r="BSG32" s="143"/>
      <c r="BSH32" s="143"/>
      <c r="BSI32" s="143"/>
      <c r="BSJ32" s="143"/>
      <c r="BSK32" s="143"/>
      <c r="BSL32" s="143"/>
      <c r="BSM32" s="143"/>
      <c r="BSN32" s="143"/>
      <c r="BSO32" s="143"/>
      <c r="BSP32" s="143"/>
      <c r="BSQ32" s="143"/>
      <c r="BSR32" s="143"/>
      <c r="BSS32" s="143"/>
      <c r="BST32" s="143"/>
      <c r="BSU32" s="143"/>
      <c r="BSV32" s="143"/>
      <c r="BSW32" s="143"/>
      <c r="BSX32" s="143"/>
      <c r="BSY32" s="143"/>
      <c r="BSZ32" s="143"/>
      <c r="BTA32" s="143"/>
      <c r="BTB32" s="143"/>
      <c r="BTC32" s="143"/>
      <c r="BTD32" s="143"/>
      <c r="BTE32" s="143"/>
      <c r="BTF32" s="143"/>
      <c r="BTG32" s="143"/>
      <c r="BTH32" s="143"/>
      <c r="BTI32" s="143"/>
      <c r="BTJ32" s="143"/>
      <c r="BTK32" s="143"/>
      <c r="BTL32" s="143"/>
      <c r="BTM32" s="143"/>
      <c r="BTN32" s="143"/>
      <c r="BTO32" s="143"/>
      <c r="BTP32" s="143"/>
      <c r="BTQ32" s="143"/>
      <c r="BTR32" s="143"/>
      <c r="BTS32" s="143"/>
      <c r="BTT32" s="143"/>
      <c r="BTU32" s="143"/>
      <c r="BTV32" s="143"/>
      <c r="BTW32" s="143"/>
      <c r="BTX32" s="143"/>
      <c r="BTY32" s="143"/>
      <c r="BTZ32" s="143"/>
      <c r="BUA32" s="143"/>
      <c r="BUB32" s="143"/>
      <c r="BUC32" s="143"/>
      <c r="BUD32" s="143"/>
      <c r="BUE32" s="143"/>
      <c r="BUF32" s="143"/>
      <c r="BUG32" s="143"/>
      <c r="BUH32" s="143"/>
      <c r="BUI32" s="143"/>
      <c r="BUJ32" s="143"/>
      <c r="BUK32" s="143"/>
      <c r="BUL32" s="143"/>
      <c r="BUM32" s="143"/>
      <c r="BUN32" s="143"/>
      <c r="BUO32" s="143"/>
      <c r="BUP32" s="143"/>
      <c r="BUQ32" s="143"/>
      <c r="BUR32" s="143"/>
      <c r="BUS32" s="143"/>
      <c r="BUT32" s="143"/>
      <c r="BUU32" s="143"/>
      <c r="BUV32" s="143"/>
      <c r="BUW32" s="143"/>
      <c r="BUX32" s="143"/>
      <c r="BUY32" s="143"/>
      <c r="BUZ32" s="143"/>
      <c r="BVA32" s="143"/>
      <c r="BVB32" s="143"/>
      <c r="BVC32" s="143"/>
      <c r="BVD32" s="143"/>
      <c r="BVE32" s="143"/>
      <c r="BVF32" s="143"/>
      <c r="BVG32" s="143"/>
      <c r="BVH32" s="143"/>
      <c r="BVI32" s="143"/>
      <c r="BVJ32" s="143"/>
      <c r="BVK32" s="143"/>
      <c r="BVL32" s="143"/>
      <c r="BVM32" s="143"/>
      <c r="BVN32" s="143"/>
      <c r="BVO32" s="143"/>
      <c r="BVP32" s="143"/>
      <c r="BVQ32" s="143"/>
      <c r="BVR32" s="143"/>
      <c r="BVS32" s="143"/>
      <c r="BVT32" s="143"/>
      <c r="BVU32" s="143"/>
      <c r="BVV32" s="143"/>
      <c r="BVW32" s="143"/>
      <c r="BVX32" s="143"/>
      <c r="BVY32" s="143"/>
      <c r="BVZ32" s="143"/>
      <c r="BWA32" s="143"/>
      <c r="BWB32" s="143"/>
      <c r="BWC32" s="143"/>
      <c r="BWD32" s="143"/>
      <c r="BWE32" s="143"/>
      <c r="BWF32" s="143"/>
      <c r="BWG32" s="143"/>
      <c r="BWH32" s="143"/>
      <c r="BWI32" s="143"/>
      <c r="BWJ32" s="143"/>
      <c r="BWK32" s="143"/>
      <c r="BWL32" s="143"/>
      <c r="BWM32" s="143"/>
      <c r="BWN32" s="143"/>
      <c r="BWO32" s="143"/>
      <c r="BWP32" s="143"/>
      <c r="BWQ32" s="143"/>
      <c r="BWR32" s="143"/>
      <c r="BWS32" s="143"/>
      <c r="BWT32" s="143"/>
      <c r="BWU32" s="143"/>
      <c r="BWV32" s="143"/>
      <c r="BWW32" s="143"/>
      <c r="BWX32" s="143"/>
      <c r="BWY32" s="143"/>
      <c r="BWZ32" s="143"/>
      <c r="BXA32" s="143"/>
      <c r="BXB32" s="143"/>
      <c r="BXC32" s="143"/>
      <c r="BXD32" s="143"/>
      <c r="BXE32" s="143"/>
      <c r="BXF32" s="143"/>
      <c r="BXG32" s="143"/>
      <c r="BXH32" s="143"/>
      <c r="BXI32" s="143"/>
      <c r="BXJ32" s="143"/>
      <c r="BXK32" s="143"/>
      <c r="BXL32" s="143"/>
      <c r="BXM32" s="143"/>
      <c r="BXN32" s="143"/>
      <c r="BXO32" s="143"/>
      <c r="BXP32" s="143"/>
      <c r="BXQ32" s="143"/>
      <c r="BXR32" s="143"/>
      <c r="BXS32" s="143"/>
      <c r="BXT32" s="143"/>
      <c r="BXU32" s="143"/>
      <c r="BXV32" s="143"/>
      <c r="BXW32" s="143"/>
      <c r="BXX32" s="143"/>
      <c r="BXY32" s="143"/>
      <c r="BXZ32" s="143"/>
      <c r="BYA32" s="143"/>
      <c r="BYB32" s="143"/>
      <c r="BYC32" s="143"/>
      <c r="BYD32" s="143"/>
      <c r="BYE32" s="143"/>
      <c r="BYF32" s="143"/>
      <c r="BYG32" s="143"/>
      <c r="BYH32" s="143"/>
      <c r="BYI32" s="143"/>
      <c r="BYJ32" s="143"/>
      <c r="BYK32" s="143"/>
      <c r="BYL32" s="143"/>
      <c r="BYM32" s="143"/>
      <c r="BYN32" s="143"/>
      <c r="BYO32" s="143"/>
      <c r="BYP32" s="143"/>
      <c r="BYQ32" s="143"/>
      <c r="BYR32" s="143"/>
      <c r="BYS32" s="143"/>
      <c r="BYT32" s="143"/>
      <c r="BYU32" s="143"/>
      <c r="BYV32" s="143"/>
      <c r="BYW32" s="143"/>
      <c r="BYX32" s="143"/>
      <c r="BYY32" s="143"/>
      <c r="BYZ32" s="143"/>
      <c r="BZA32" s="143"/>
      <c r="BZB32" s="143"/>
      <c r="BZC32" s="143"/>
      <c r="BZD32" s="143"/>
      <c r="BZE32" s="143"/>
      <c r="BZF32" s="143"/>
      <c r="BZG32" s="143"/>
      <c r="BZH32" s="143"/>
      <c r="BZI32" s="143"/>
      <c r="BZJ32" s="143"/>
      <c r="BZK32" s="143"/>
      <c r="BZL32" s="143"/>
      <c r="BZM32" s="143"/>
      <c r="BZN32" s="143"/>
      <c r="BZO32" s="143"/>
      <c r="BZP32" s="143"/>
      <c r="BZQ32" s="143"/>
      <c r="BZR32" s="143"/>
      <c r="BZS32" s="143"/>
      <c r="BZT32" s="143"/>
      <c r="BZU32" s="143"/>
      <c r="BZV32" s="143"/>
      <c r="BZW32" s="143"/>
      <c r="BZX32" s="143"/>
      <c r="BZY32" s="143"/>
      <c r="BZZ32" s="143"/>
      <c r="CAA32" s="143"/>
      <c r="CAB32" s="143"/>
      <c r="CAC32" s="143"/>
      <c r="CAD32" s="143"/>
      <c r="CAE32" s="143"/>
      <c r="CAF32" s="143"/>
      <c r="CAG32" s="143"/>
      <c r="CAH32" s="143"/>
      <c r="CAI32" s="143"/>
      <c r="CAJ32" s="143"/>
      <c r="CAK32" s="143"/>
      <c r="CAL32" s="143"/>
      <c r="CAM32" s="143"/>
      <c r="CAN32" s="143"/>
      <c r="CAO32" s="143"/>
      <c r="CAP32" s="143"/>
      <c r="CAQ32" s="143"/>
      <c r="CAR32" s="143"/>
      <c r="CAS32" s="143"/>
      <c r="CAT32" s="143"/>
      <c r="CAU32" s="143"/>
      <c r="CAV32" s="143"/>
      <c r="CAW32" s="143"/>
      <c r="CAX32" s="143"/>
      <c r="CAY32" s="143"/>
      <c r="CAZ32" s="143"/>
      <c r="CBA32" s="143"/>
      <c r="CBB32" s="143"/>
      <c r="CBC32" s="143"/>
      <c r="CBD32" s="143"/>
      <c r="CBE32" s="143"/>
      <c r="CBF32" s="143"/>
      <c r="CBG32" s="143"/>
      <c r="CBH32" s="143"/>
      <c r="CBI32" s="143"/>
      <c r="CBJ32" s="143"/>
      <c r="CBK32" s="143"/>
      <c r="CBL32" s="143"/>
      <c r="CBM32" s="143"/>
      <c r="CBN32" s="143"/>
      <c r="CBO32" s="143"/>
      <c r="CBP32" s="143"/>
      <c r="CBQ32" s="143"/>
      <c r="CBR32" s="143"/>
      <c r="CBS32" s="143"/>
      <c r="CBT32" s="143"/>
      <c r="CBU32" s="143"/>
      <c r="CBV32" s="143"/>
      <c r="CBW32" s="143"/>
      <c r="CBX32" s="143"/>
      <c r="CBY32" s="143"/>
      <c r="CBZ32" s="143"/>
      <c r="CCA32" s="143"/>
      <c r="CCB32" s="143"/>
      <c r="CCC32" s="143"/>
      <c r="CCD32" s="143"/>
      <c r="CCE32" s="143"/>
      <c r="CCF32" s="143"/>
      <c r="CCG32" s="143"/>
      <c r="CCH32" s="143"/>
      <c r="CCI32" s="143"/>
      <c r="CCJ32" s="143"/>
      <c r="CCK32" s="143"/>
      <c r="CCL32" s="143"/>
      <c r="CCM32" s="143"/>
      <c r="CCN32" s="143"/>
      <c r="CCO32" s="143"/>
      <c r="CCP32" s="143"/>
      <c r="CCQ32" s="143"/>
      <c r="CCR32" s="143"/>
      <c r="CCS32" s="143"/>
      <c r="CCT32" s="143"/>
      <c r="CCU32" s="143"/>
      <c r="CCV32" s="143"/>
      <c r="CCW32" s="143"/>
      <c r="CCX32" s="143"/>
      <c r="CCY32" s="143"/>
      <c r="CCZ32" s="143"/>
      <c r="CDA32" s="143"/>
      <c r="CDB32" s="143"/>
      <c r="CDC32" s="143"/>
      <c r="CDD32" s="143"/>
      <c r="CDE32" s="143"/>
      <c r="CDF32" s="143"/>
      <c r="CDG32" s="143"/>
      <c r="CDH32" s="143"/>
      <c r="CDI32" s="143"/>
      <c r="CDJ32" s="143"/>
      <c r="CDK32" s="143"/>
      <c r="CDL32" s="143"/>
      <c r="CDM32" s="143"/>
      <c r="CDN32" s="143"/>
      <c r="CDO32" s="143"/>
      <c r="CDP32" s="143"/>
      <c r="CDQ32" s="143"/>
      <c r="CDR32" s="143"/>
      <c r="CDS32" s="143"/>
      <c r="CDT32" s="143"/>
      <c r="CDU32" s="143"/>
      <c r="CDV32" s="143"/>
      <c r="CDW32" s="143"/>
      <c r="CDX32" s="143"/>
      <c r="CDY32" s="143"/>
      <c r="CDZ32" s="143"/>
      <c r="CEA32" s="143"/>
      <c r="CEB32" s="143"/>
      <c r="CEC32" s="143"/>
      <c r="CED32" s="143"/>
      <c r="CEE32" s="143"/>
      <c r="CEF32" s="143"/>
      <c r="CEG32" s="143"/>
      <c r="CEH32" s="143"/>
      <c r="CEI32" s="143"/>
      <c r="CEJ32" s="143"/>
      <c r="CEK32" s="143"/>
      <c r="CEL32" s="143"/>
      <c r="CEM32" s="143"/>
      <c r="CEN32" s="143"/>
      <c r="CEO32" s="143"/>
      <c r="CEP32" s="143"/>
      <c r="CEQ32" s="143"/>
      <c r="CER32" s="143"/>
      <c r="CES32" s="143"/>
      <c r="CET32" s="143"/>
      <c r="CEU32" s="143"/>
      <c r="CEV32" s="143"/>
      <c r="CEW32" s="143"/>
      <c r="CEX32" s="143"/>
      <c r="CEY32" s="143"/>
      <c r="CEZ32" s="143"/>
      <c r="CFA32" s="143"/>
      <c r="CFB32" s="143"/>
      <c r="CFC32" s="143"/>
      <c r="CFD32" s="143"/>
      <c r="CFE32" s="143"/>
      <c r="CFF32" s="143"/>
      <c r="CFG32" s="143"/>
      <c r="CFH32" s="143"/>
      <c r="CFI32" s="143"/>
      <c r="CFJ32" s="143"/>
      <c r="CFK32" s="143"/>
      <c r="CFL32" s="143"/>
      <c r="CFM32" s="143"/>
      <c r="CFN32" s="143"/>
      <c r="CFO32" s="143"/>
      <c r="CFP32" s="143"/>
      <c r="CFQ32" s="143"/>
      <c r="CFR32" s="143"/>
      <c r="CFS32" s="143"/>
      <c r="CFT32" s="143"/>
      <c r="CFU32" s="143"/>
      <c r="CFV32" s="143"/>
      <c r="CFW32" s="143"/>
      <c r="CFX32" s="143"/>
      <c r="CFY32" s="143"/>
      <c r="CFZ32" s="143"/>
      <c r="CGA32" s="143"/>
      <c r="CGB32" s="143"/>
      <c r="CGC32" s="143"/>
      <c r="CGD32" s="143"/>
      <c r="CGE32" s="143"/>
      <c r="CGF32" s="143"/>
      <c r="CGG32" s="143"/>
      <c r="CGH32" s="143"/>
      <c r="CGI32" s="143"/>
      <c r="CGJ32" s="143"/>
      <c r="CGK32" s="143"/>
      <c r="CGL32" s="143"/>
      <c r="CGM32" s="143"/>
      <c r="CGN32" s="143"/>
      <c r="CGO32" s="143"/>
      <c r="CGP32" s="143"/>
      <c r="CGQ32" s="143"/>
      <c r="CGR32" s="143"/>
      <c r="CGS32" s="143"/>
      <c r="CGT32" s="143"/>
      <c r="CGU32" s="143"/>
      <c r="CGV32" s="143"/>
      <c r="CGW32" s="143"/>
      <c r="CGX32" s="143"/>
      <c r="CGY32" s="143"/>
      <c r="CGZ32" s="143"/>
      <c r="CHA32" s="143"/>
      <c r="CHB32" s="143"/>
      <c r="CHC32" s="143"/>
      <c r="CHD32" s="143"/>
      <c r="CHE32" s="143"/>
      <c r="CHF32" s="143"/>
      <c r="CHG32" s="143"/>
      <c r="CHH32" s="143"/>
      <c r="CHI32" s="143"/>
      <c r="CHJ32" s="143"/>
      <c r="CHK32" s="143"/>
      <c r="CHL32" s="143"/>
      <c r="CHM32" s="143"/>
      <c r="CHN32" s="143"/>
      <c r="CHO32" s="143"/>
      <c r="CHP32" s="143"/>
      <c r="CHQ32" s="143"/>
      <c r="CHR32" s="143"/>
      <c r="CHS32" s="143"/>
      <c r="CHT32" s="143"/>
      <c r="CHU32" s="143"/>
      <c r="CHV32" s="143"/>
      <c r="CHW32" s="143"/>
      <c r="CHX32" s="143"/>
      <c r="CHY32" s="143"/>
      <c r="CHZ32" s="143"/>
      <c r="CIA32" s="143"/>
      <c r="CIB32" s="143"/>
      <c r="CIC32" s="143"/>
      <c r="CID32" s="143"/>
      <c r="CIE32" s="143"/>
      <c r="CIF32" s="143"/>
      <c r="CIG32" s="143"/>
      <c r="CIH32" s="143"/>
      <c r="CII32" s="143"/>
      <c r="CIJ32" s="143"/>
      <c r="CIK32" s="143"/>
      <c r="CIL32" s="143"/>
      <c r="CIM32" s="143"/>
      <c r="CIN32" s="143"/>
      <c r="CIO32" s="143"/>
      <c r="CIP32" s="143"/>
      <c r="CIQ32" s="143"/>
      <c r="CIR32" s="143"/>
      <c r="CIS32" s="143"/>
      <c r="CIT32" s="143"/>
      <c r="CIU32" s="143"/>
      <c r="CIV32" s="143"/>
      <c r="CIW32" s="143"/>
      <c r="CIX32" s="143"/>
      <c r="CIY32" s="143"/>
      <c r="CIZ32" s="143"/>
      <c r="CJA32" s="143"/>
      <c r="CJB32" s="143"/>
      <c r="CJC32" s="143"/>
      <c r="CJD32" s="143"/>
      <c r="CJE32" s="143"/>
      <c r="CJF32" s="143"/>
      <c r="CJG32" s="143"/>
      <c r="CJH32" s="143"/>
      <c r="CJI32" s="143"/>
      <c r="CJJ32" s="143"/>
      <c r="CJK32" s="143"/>
      <c r="CJL32" s="143"/>
      <c r="CJM32" s="143"/>
      <c r="CJN32" s="143"/>
      <c r="CJO32" s="143"/>
      <c r="CJP32" s="143"/>
      <c r="CJQ32" s="143"/>
      <c r="CJR32" s="143"/>
      <c r="CJS32" s="143"/>
      <c r="CJT32" s="143"/>
      <c r="CJU32" s="143"/>
      <c r="CJV32" s="143"/>
      <c r="CJW32" s="143"/>
      <c r="CJX32" s="143"/>
      <c r="CJY32" s="143"/>
      <c r="CJZ32" s="143"/>
      <c r="CKA32" s="143"/>
      <c r="CKB32" s="143"/>
      <c r="CKC32" s="143"/>
      <c r="CKD32" s="143"/>
      <c r="CKE32" s="143"/>
      <c r="CKF32" s="143"/>
      <c r="CKG32" s="143"/>
      <c r="CKH32" s="143"/>
      <c r="CKI32" s="143"/>
      <c r="CKJ32" s="143"/>
      <c r="CKK32" s="143"/>
      <c r="CKL32" s="143"/>
      <c r="CKM32" s="143"/>
      <c r="CKN32" s="143"/>
      <c r="CKO32" s="143"/>
      <c r="CKP32" s="143"/>
      <c r="CKQ32" s="143"/>
      <c r="CKR32" s="143"/>
      <c r="CKS32" s="143"/>
      <c r="CKT32" s="143"/>
      <c r="CKU32" s="143"/>
      <c r="CKV32" s="143"/>
      <c r="CKW32" s="143"/>
      <c r="CKX32" s="143"/>
      <c r="CKY32" s="143"/>
      <c r="CKZ32" s="143"/>
      <c r="CLA32" s="143"/>
      <c r="CLB32" s="143"/>
      <c r="CLC32" s="143"/>
      <c r="CLD32" s="143"/>
      <c r="CLE32" s="143"/>
      <c r="CLF32" s="143"/>
      <c r="CLG32" s="143"/>
      <c r="CLH32" s="143"/>
      <c r="CLI32" s="143"/>
      <c r="CLJ32" s="143"/>
      <c r="CLK32" s="143"/>
      <c r="CLL32" s="143"/>
      <c r="CLM32" s="143"/>
      <c r="CLN32" s="143"/>
      <c r="CLO32" s="143"/>
      <c r="CLP32" s="143"/>
      <c r="CLQ32" s="143"/>
      <c r="CLR32" s="143"/>
      <c r="CLS32" s="143"/>
      <c r="CLT32" s="143"/>
      <c r="CLU32" s="143"/>
      <c r="CLV32" s="143"/>
      <c r="CLW32" s="143"/>
      <c r="CLX32" s="143"/>
      <c r="CLY32" s="143"/>
      <c r="CLZ32" s="143"/>
      <c r="CMA32" s="143"/>
      <c r="CMB32" s="143"/>
      <c r="CMC32" s="143"/>
      <c r="CMD32" s="143"/>
      <c r="CME32" s="143"/>
      <c r="CMF32" s="143"/>
      <c r="CMG32" s="143"/>
      <c r="CMH32" s="143"/>
      <c r="CMI32" s="143"/>
      <c r="CMJ32" s="143"/>
      <c r="CMK32" s="143"/>
      <c r="CML32" s="143"/>
      <c r="CMM32" s="143"/>
      <c r="CMN32" s="143"/>
      <c r="CMO32" s="143"/>
      <c r="CMP32" s="143"/>
      <c r="CMQ32" s="143"/>
      <c r="CMR32" s="143"/>
      <c r="CMS32" s="143"/>
      <c r="CMT32" s="143"/>
      <c r="CMU32" s="143"/>
      <c r="CMV32" s="143"/>
      <c r="CMW32" s="143"/>
      <c r="CMX32" s="143"/>
      <c r="CMY32" s="143"/>
      <c r="CMZ32" s="143"/>
      <c r="CNA32" s="143"/>
      <c r="CNB32" s="143"/>
      <c r="CNC32" s="143"/>
      <c r="CND32" s="143"/>
      <c r="CNE32" s="143"/>
      <c r="CNF32" s="143"/>
      <c r="CNG32" s="143"/>
      <c r="CNH32" s="143"/>
      <c r="CNI32" s="143"/>
      <c r="CNJ32" s="143"/>
      <c r="CNK32" s="143"/>
      <c r="CNL32" s="143"/>
      <c r="CNM32" s="143"/>
      <c r="CNN32" s="143"/>
      <c r="CNO32" s="143"/>
      <c r="CNP32" s="143"/>
      <c r="CNQ32" s="143"/>
      <c r="CNR32" s="143"/>
      <c r="CNS32" s="143"/>
      <c r="CNT32" s="143"/>
      <c r="CNU32" s="143"/>
      <c r="CNV32" s="143"/>
      <c r="CNW32" s="143"/>
      <c r="CNX32" s="143"/>
      <c r="CNY32" s="143"/>
      <c r="CNZ32" s="143"/>
      <c r="COA32" s="143"/>
      <c r="COB32" s="143"/>
      <c r="COC32" s="143"/>
      <c r="COD32" s="143"/>
      <c r="COE32" s="143"/>
      <c r="COF32" s="143"/>
      <c r="COG32" s="143"/>
      <c r="COH32" s="143"/>
      <c r="COI32" s="143"/>
      <c r="COJ32" s="143"/>
      <c r="COK32" s="143"/>
      <c r="COL32" s="143"/>
      <c r="COM32" s="143"/>
      <c r="CON32" s="143"/>
      <c r="COO32" s="143"/>
      <c r="COP32" s="143"/>
      <c r="COQ32" s="143"/>
      <c r="COR32" s="143"/>
      <c r="COS32" s="143"/>
      <c r="COT32" s="143"/>
      <c r="COU32" s="143"/>
      <c r="COV32" s="143"/>
      <c r="COW32" s="143"/>
      <c r="COX32" s="143"/>
      <c r="COY32" s="143"/>
      <c r="COZ32" s="143"/>
      <c r="CPA32" s="143"/>
      <c r="CPB32" s="143"/>
      <c r="CPC32" s="143"/>
      <c r="CPD32" s="143"/>
      <c r="CPE32" s="143"/>
      <c r="CPF32" s="143"/>
      <c r="CPG32" s="143"/>
      <c r="CPH32" s="143"/>
      <c r="CPI32" s="143"/>
      <c r="CPJ32" s="143"/>
      <c r="CPK32" s="143"/>
      <c r="CPL32" s="143"/>
      <c r="CPM32" s="143"/>
      <c r="CPN32" s="143"/>
      <c r="CPO32" s="143"/>
      <c r="CPP32" s="143"/>
      <c r="CPQ32" s="143"/>
      <c r="CPR32" s="143"/>
      <c r="CPS32" s="143"/>
      <c r="CPT32" s="143"/>
      <c r="CPU32" s="143"/>
      <c r="CPV32" s="143"/>
      <c r="CPW32" s="143"/>
      <c r="CPX32" s="143"/>
      <c r="CPY32" s="143"/>
      <c r="CPZ32" s="143"/>
      <c r="CQA32" s="143"/>
      <c r="CQB32" s="143"/>
      <c r="CQC32" s="143"/>
      <c r="CQD32" s="143"/>
      <c r="CQE32" s="143"/>
      <c r="CQF32" s="143"/>
      <c r="CQG32" s="143"/>
      <c r="CQH32" s="143"/>
      <c r="CQI32" s="143"/>
      <c r="CQJ32" s="143"/>
      <c r="CQK32" s="143"/>
      <c r="CQL32" s="143"/>
      <c r="CQM32" s="143"/>
      <c r="CQN32" s="143"/>
      <c r="CQO32" s="143"/>
      <c r="CQP32" s="143"/>
      <c r="CQQ32" s="143"/>
      <c r="CQR32" s="143"/>
      <c r="CQS32" s="143"/>
      <c r="CQT32" s="143"/>
      <c r="CQU32" s="143"/>
      <c r="CQV32" s="143"/>
      <c r="CQW32" s="143"/>
      <c r="CQX32" s="143"/>
      <c r="CQY32" s="143"/>
      <c r="CQZ32" s="143"/>
      <c r="CRA32" s="143"/>
      <c r="CRB32" s="143"/>
      <c r="CRC32" s="143"/>
      <c r="CRD32" s="143"/>
      <c r="CRE32" s="143"/>
      <c r="CRF32" s="143"/>
      <c r="CRG32" s="143"/>
      <c r="CRH32" s="143"/>
      <c r="CRI32" s="143"/>
      <c r="CRJ32" s="143"/>
      <c r="CRK32" s="143"/>
      <c r="CRL32" s="143"/>
      <c r="CRM32" s="143"/>
      <c r="CRN32" s="143"/>
      <c r="CRO32" s="143"/>
      <c r="CRP32" s="143"/>
      <c r="CRQ32" s="143"/>
      <c r="CRR32" s="143"/>
      <c r="CRS32" s="143"/>
      <c r="CRT32" s="143"/>
      <c r="CRU32" s="143"/>
      <c r="CRV32" s="143"/>
      <c r="CRW32" s="143"/>
      <c r="CRX32" s="143"/>
      <c r="CRY32" s="143"/>
      <c r="CRZ32" s="143"/>
      <c r="CSA32" s="143"/>
      <c r="CSB32" s="143"/>
      <c r="CSC32" s="143"/>
      <c r="CSD32" s="143"/>
      <c r="CSE32" s="143"/>
      <c r="CSF32" s="143"/>
      <c r="CSG32" s="143"/>
      <c r="CSH32" s="143"/>
      <c r="CSI32" s="143"/>
      <c r="CSJ32" s="143"/>
      <c r="CSK32" s="143"/>
      <c r="CSL32" s="143"/>
      <c r="CSM32" s="143"/>
      <c r="CSN32" s="143"/>
      <c r="CSO32" s="143"/>
      <c r="CSP32" s="143"/>
      <c r="CSQ32" s="143"/>
      <c r="CSR32" s="143"/>
      <c r="CSS32" s="143"/>
      <c r="CST32" s="143"/>
      <c r="CSU32" s="143"/>
      <c r="CSV32" s="143"/>
      <c r="CSW32" s="143"/>
      <c r="CSX32" s="143"/>
      <c r="CSY32" s="143"/>
      <c r="CSZ32" s="143"/>
      <c r="CTA32" s="143"/>
      <c r="CTB32" s="143"/>
      <c r="CTC32" s="143"/>
      <c r="CTD32" s="143"/>
      <c r="CTE32" s="143"/>
      <c r="CTF32" s="143"/>
      <c r="CTG32" s="143"/>
      <c r="CTH32" s="143"/>
      <c r="CTI32" s="143"/>
      <c r="CTJ32" s="143"/>
      <c r="CTK32" s="143"/>
      <c r="CTL32" s="143"/>
      <c r="CTM32" s="143"/>
      <c r="CTN32" s="143"/>
      <c r="CTO32" s="143"/>
      <c r="CTP32" s="143"/>
      <c r="CTQ32" s="143"/>
      <c r="CTR32" s="143"/>
      <c r="CTS32" s="143"/>
      <c r="CTT32" s="143"/>
      <c r="CTU32" s="143"/>
      <c r="CTV32" s="143"/>
      <c r="CTW32" s="143"/>
      <c r="CTX32" s="143"/>
      <c r="CTY32" s="143"/>
      <c r="CTZ32" s="143"/>
      <c r="CUA32" s="143"/>
      <c r="CUB32" s="143"/>
      <c r="CUC32" s="143"/>
      <c r="CUD32" s="143"/>
      <c r="CUE32" s="143"/>
      <c r="CUF32" s="143"/>
      <c r="CUG32" s="143"/>
      <c r="CUH32" s="143"/>
      <c r="CUI32" s="143"/>
      <c r="CUJ32" s="143"/>
      <c r="CUK32" s="143"/>
      <c r="CUL32" s="143"/>
      <c r="CUM32" s="143"/>
      <c r="CUN32" s="143"/>
      <c r="CUO32" s="143"/>
      <c r="CUP32" s="143"/>
      <c r="CUQ32" s="143"/>
      <c r="CUR32" s="143"/>
      <c r="CUS32" s="143"/>
      <c r="CUT32" s="143"/>
      <c r="CUU32" s="143"/>
      <c r="CUV32" s="143"/>
      <c r="CUW32" s="143"/>
      <c r="CUX32" s="143"/>
      <c r="CUY32" s="143"/>
      <c r="CUZ32" s="143"/>
      <c r="CVA32" s="143"/>
      <c r="CVB32" s="143"/>
      <c r="CVC32" s="143"/>
      <c r="CVD32" s="143"/>
      <c r="CVE32" s="143"/>
      <c r="CVF32" s="143"/>
      <c r="CVG32" s="143"/>
      <c r="CVH32" s="143"/>
      <c r="CVI32" s="143"/>
      <c r="CVJ32" s="143"/>
      <c r="CVK32" s="143"/>
      <c r="CVL32" s="143"/>
      <c r="CVM32" s="143"/>
      <c r="CVN32" s="143"/>
      <c r="CVO32" s="143"/>
      <c r="CVP32" s="143"/>
      <c r="CVQ32" s="143"/>
      <c r="CVR32" s="143"/>
      <c r="CVS32" s="143"/>
      <c r="CVT32" s="143"/>
      <c r="CVU32" s="143"/>
      <c r="CVV32" s="143"/>
      <c r="CVW32" s="143"/>
      <c r="CVX32" s="143"/>
      <c r="CVY32" s="143"/>
      <c r="CVZ32" s="143"/>
      <c r="CWA32" s="143"/>
      <c r="CWB32" s="143"/>
      <c r="CWC32" s="143"/>
      <c r="CWD32" s="143"/>
      <c r="CWE32" s="143"/>
      <c r="CWF32" s="143"/>
      <c r="CWG32" s="143"/>
      <c r="CWH32" s="143"/>
      <c r="CWI32" s="143"/>
      <c r="CWJ32" s="143"/>
      <c r="CWK32" s="143"/>
      <c r="CWL32" s="143"/>
      <c r="CWM32" s="143"/>
      <c r="CWN32" s="143"/>
      <c r="CWO32" s="143"/>
      <c r="CWP32" s="143"/>
      <c r="CWQ32" s="143"/>
      <c r="CWR32" s="143"/>
      <c r="CWS32" s="143"/>
      <c r="CWT32" s="143"/>
      <c r="CWU32" s="143"/>
      <c r="CWV32" s="143"/>
      <c r="CWW32" s="143"/>
      <c r="CWX32" s="143"/>
      <c r="CWY32" s="143"/>
      <c r="CWZ32" s="143"/>
      <c r="CXA32" s="143"/>
      <c r="CXB32" s="143"/>
      <c r="CXC32" s="143"/>
      <c r="CXD32" s="143"/>
      <c r="CXE32" s="143"/>
      <c r="CXF32" s="143"/>
      <c r="CXG32" s="143"/>
      <c r="CXH32" s="143"/>
      <c r="CXI32" s="143"/>
      <c r="CXJ32" s="143"/>
      <c r="CXK32" s="143"/>
      <c r="CXL32" s="143"/>
      <c r="CXM32" s="143"/>
      <c r="CXN32" s="143"/>
      <c r="CXO32" s="143"/>
      <c r="CXP32" s="143"/>
      <c r="CXQ32" s="143"/>
      <c r="CXR32" s="143"/>
      <c r="CXS32" s="143"/>
      <c r="CXT32" s="143"/>
      <c r="CXU32" s="143"/>
      <c r="CXV32" s="143"/>
      <c r="CXW32" s="143"/>
      <c r="CXX32" s="143"/>
      <c r="CXY32" s="143"/>
      <c r="CXZ32" s="143"/>
      <c r="CYA32" s="143"/>
      <c r="CYB32" s="143"/>
      <c r="CYC32" s="143"/>
      <c r="CYD32" s="143"/>
      <c r="CYE32" s="143"/>
      <c r="CYF32" s="143"/>
      <c r="CYG32" s="143"/>
      <c r="CYH32" s="143"/>
      <c r="CYI32" s="143"/>
      <c r="CYJ32" s="143"/>
      <c r="CYK32" s="143"/>
      <c r="CYL32" s="143"/>
      <c r="CYM32" s="143"/>
      <c r="CYN32" s="143"/>
      <c r="CYO32" s="143"/>
      <c r="CYP32" s="143"/>
      <c r="CYQ32" s="143"/>
      <c r="CYR32" s="143"/>
      <c r="CYS32" s="143"/>
      <c r="CYT32" s="143"/>
      <c r="CYU32" s="143"/>
      <c r="CYV32" s="143"/>
      <c r="CYW32" s="143"/>
      <c r="CYX32" s="143"/>
      <c r="CYY32" s="143"/>
      <c r="CYZ32" s="143"/>
      <c r="CZA32" s="143"/>
      <c r="CZB32" s="143"/>
      <c r="CZC32" s="143"/>
      <c r="CZD32" s="143"/>
      <c r="CZE32" s="143"/>
      <c r="CZF32" s="143"/>
      <c r="CZG32" s="143"/>
      <c r="CZH32" s="143"/>
      <c r="CZI32" s="143"/>
      <c r="CZJ32" s="143"/>
      <c r="CZK32" s="143"/>
      <c r="CZL32" s="143"/>
      <c r="CZM32" s="143"/>
      <c r="CZN32" s="143"/>
      <c r="CZO32" s="143"/>
      <c r="CZP32" s="143"/>
      <c r="CZQ32" s="143"/>
      <c r="CZR32" s="143"/>
      <c r="CZS32" s="143"/>
      <c r="CZT32" s="143"/>
      <c r="CZU32" s="143"/>
      <c r="CZV32" s="143"/>
      <c r="CZW32" s="143"/>
      <c r="CZX32" s="143"/>
      <c r="CZY32" s="143"/>
      <c r="CZZ32" s="143"/>
      <c r="DAA32" s="143"/>
      <c r="DAB32" s="143"/>
      <c r="DAC32" s="143"/>
      <c r="DAD32" s="143"/>
      <c r="DAE32" s="143"/>
      <c r="DAF32" s="143"/>
      <c r="DAG32" s="143"/>
      <c r="DAH32" s="143"/>
      <c r="DAI32" s="143"/>
      <c r="DAJ32" s="143"/>
      <c r="DAK32" s="143"/>
      <c r="DAL32" s="143"/>
      <c r="DAM32" s="143"/>
      <c r="DAN32" s="143"/>
      <c r="DAO32" s="143"/>
      <c r="DAP32" s="143"/>
      <c r="DAQ32" s="143"/>
      <c r="DAR32" s="143"/>
      <c r="DAS32" s="143"/>
      <c r="DAT32" s="143"/>
      <c r="DAU32" s="143"/>
      <c r="DAV32" s="143"/>
      <c r="DAW32" s="143"/>
      <c r="DAX32" s="143"/>
      <c r="DAY32" s="143"/>
      <c r="DAZ32" s="143"/>
      <c r="DBA32" s="143"/>
      <c r="DBB32" s="143"/>
      <c r="DBC32" s="143"/>
      <c r="DBD32" s="143"/>
      <c r="DBE32" s="143"/>
      <c r="DBF32" s="143"/>
      <c r="DBG32" s="143"/>
      <c r="DBH32" s="143"/>
      <c r="DBI32" s="143"/>
      <c r="DBJ32" s="143"/>
      <c r="DBK32" s="143"/>
      <c r="DBL32" s="143"/>
      <c r="DBM32" s="143"/>
      <c r="DBN32" s="143"/>
      <c r="DBO32" s="143"/>
      <c r="DBP32" s="143"/>
      <c r="DBQ32" s="143"/>
      <c r="DBR32" s="143"/>
      <c r="DBS32" s="143"/>
      <c r="DBT32" s="143"/>
      <c r="DBU32" s="143"/>
      <c r="DBV32" s="143"/>
      <c r="DBW32" s="143"/>
      <c r="DBX32" s="143"/>
      <c r="DBY32" s="143"/>
      <c r="DBZ32" s="143"/>
      <c r="DCA32" s="143"/>
      <c r="DCB32" s="143"/>
      <c r="DCC32" s="143"/>
      <c r="DCD32" s="143"/>
      <c r="DCE32" s="143"/>
      <c r="DCF32" s="143"/>
      <c r="DCG32" s="143"/>
      <c r="DCH32" s="143"/>
      <c r="DCI32" s="143"/>
      <c r="DCJ32" s="143"/>
      <c r="DCK32" s="143"/>
      <c r="DCL32" s="143"/>
      <c r="DCM32" s="143"/>
      <c r="DCN32" s="143"/>
      <c r="DCO32" s="143"/>
      <c r="DCP32" s="143"/>
      <c r="DCQ32" s="143"/>
      <c r="DCR32" s="143"/>
      <c r="DCS32" s="143"/>
      <c r="DCT32" s="143"/>
      <c r="DCU32" s="143"/>
      <c r="DCV32" s="143"/>
      <c r="DCW32" s="143"/>
      <c r="DCX32" s="143"/>
      <c r="DCY32" s="143"/>
      <c r="DCZ32" s="143"/>
      <c r="DDA32" s="143"/>
      <c r="DDB32" s="143"/>
      <c r="DDC32" s="143"/>
      <c r="DDD32" s="143"/>
      <c r="DDE32" s="143"/>
      <c r="DDF32" s="143"/>
      <c r="DDG32" s="143"/>
      <c r="DDH32" s="143"/>
      <c r="DDI32" s="143"/>
      <c r="DDJ32" s="143"/>
      <c r="DDK32" s="143"/>
      <c r="DDL32" s="143"/>
      <c r="DDM32" s="143"/>
      <c r="DDN32" s="143"/>
      <c r="DDO32" s="143"/>
      <c r="DDP32" s="143"/>
      <c r="DDQ32" s="143"/>
      <c r="DDR32" s="143"/>
      <c r="DDS32" s="143"/>
      <c r="DDT32" s="143"/>
      <c r="DDU32" s="143"/>
      <c r="DDV32" s="143"/>
      <c r="DDW32" s="143"/>
      <c r="DDX32" s="143"/>
      <c r="DDY32" s="143"/>
      <c r="DDZ32" s="143"/>
      <c r="DEA32" s="143"/>
      <c r="DEB32" s="143"/>
      <c r="DEC32" s="143"/>
      <c r="DED32" s="143"/>
      <c r="DEE32" s="143"/>
      <c r="DEF32" s="143"/>
      <c r="DEG32" s="143"/>
      <c r="DEH32" s="143"/>
      <c r="DEI32" s="143"/>
      <c r="DEJ32" s="143"/>
      <c r="DEK32" s="143"/>
      <c r="DEL32" s="143"/>
      <c r="DEM32" s="143"/>
      <c r="DEN32" s="143"/>
      <c r="DEO32" s="143"/>
      <c r="DEP32" s="143"/>
      <c r="DEQ32" s="143"/>
      <c r="DER32" s="143"/>
      <c r="DES32" s="143"/>
      <c r="DET32" s="143"/>
      <c r="DEU32" s="143"/>
      <c r="DEV32" s="143"/>
      <c r="DEW32" s="143"/>
      <c r="DEX32" s="143"/>
      <c r="DEY32" s="143"/>
      <c r="DEZ32" s="143"/>
      <c r="DFA32" s="143"/>
      <c r="DFB32" s="143"/>
      <c r="DFC32" s="143"/>
      <c r="DFD32" s="143"/>
      <c r="DFE32" s="143"/>
      <c r="DFF32" s="143"/>
      <c r="DFG32" s="143"/>
      <c r="DFH32" s="143"/>
      <c r="DFI32" s="143"/>
      <c r="DFJ32" s="143"/>
      <c r="DFK32" s="143"/>
      <c r="DFL32" s="143"/>
      <c r="DFM32" s="143"/>
      <c r="DFN32" s="143"/>
      <c r="DFO32" s="143"/>
      <c r="DFP32" s="143"/>
      <c r="DFQ32" s="143"/>
      <c r="DFR32" s="143"/>
      <c r="DFS32" s="143"/>
      <c r="DFT32" s="143"/>
      <c r="DFU32" s="143"/>
      <c r="DFV32" s="143"/>
      <c r="DFW32" s="143"/>
      <c r="DFX32" s="143"/>
      <c r="DFY32" s="143"/>
      <c r="DFZ32" s="143"/>
      <c r="DGA32" s="143"/>
      <c r="DGB32" s="143"/>
      <c r="DGC32" s="143"/>
      <c r="DGD32" s="143"/>
      <c r="DGE32" s="143"/>
      <c r="DGF32" s="143"/>
      <c r="DGG32" s="143"/>
      <c r="DGH32" s="143"/>
      <c r="DGI32" s="143"/>
      <c r="DGJ32" s="143"/>
      <c r="DGK32" s="143"/>
      <c r="DGL32" s="143"/>
      <c r="DGM32" s="143"/>
      <c r="DGN32" s="143"/>
      <c r="DGO32" s="143"/>
      <c r="DGP32" s="143"/>
      <c r="DGQ32" s="143"/>
      <c r="DGR32" s="143"/>
      <c r="DGS32" s="143"/>
      <c r="DGT32" s="143"/>
      <c r="DGU32" s="143"/>
      <c r="DGV32" s="143"/>
      <c r="DGW32" s="143"/>
      <c r="DGX32" s="143"/>
      <c r="DGY32" s="143"/>
      <c r="DGZ32" s="143"/>
      <c r="DHA32" s="143"/>
      <c r="DHB32" s="143"/>
      <c r="DHC32" s="143"/>
      <c r="DHD32" s="143"/>
      <c r="DHE32" s="143"/>
      <c r="DHF32" s="143"/>
      <c r="DHG32" s="143"/>
      <c r="DHH32" s="143"/>
      <c r="DHI32" s="143"/>
      <c r="DHJ32" s="143"/>
      <c r="DHK32" s="143"/>
      <c r="DHL32" s="143"/>
      <c r="DHM32" s="143"/>
      <c r="DHN32" s="143"/>
      <c r="DHO32" s="143"/>
      <c r="DHP32" s="143"/>
      <c r="DHQ32" s="143"/>
      <c r="DHR32" s="143"/>
      <c r="DHS32" s="143"/>
      <c r="DHT32" s="143"/>
      <c r="DHU32" s="143"/>
      <c r="DHV32" s="143"/>
      <c r="DHW32" s="143"/>
      <c r="DHX32" s="143"/>
      <c r="DHY32" s="143"/>
      <c r="DHZ32" s="143"/>
      <c r="DIA32" s="143"/>
      <c r="DIB32" s="143"/>
      <c r="DIC32" s="143"/>
      <c r="DID32" s="143"/>
      <c r="DIE32" s="143"/>
      <c r="DIF32" s="143"/>
      <c r="DIG32" s="143"/>
      <c r="DIH32" s="143"/>
      <c r="DII32" s="143"/>
      <c r="DIJ32" s="143"/>
      <c r="DIK32" s="143"/>
      <c r="DIL32" s="143"/>
      <c r="DIM32" s="143"/>
      <c r="DIN32" s="143"/>
      <c r="DIO32" s="143"/>
      <c r="DIP32" s="143"/>
      <c r="DIQ32" s="143"/>
      <c r="DIR32" s="143"/>
      <c r="DIS32" s="143"/>
      <c r="DIT32" s="143"/>
      <c r="DIU32" s="143"/>
      <c r="DIV32" s="143"/>
      <c r="DIW32" s="143"/>
      <c r="DIX32" s="143"/>
      <c r="DIY32" s="143"/>
      <c r="DIZ32" s="143"/>
      <c r="DJA32" s="143"/>
      <c r="DJB32" s="143"/>
      <c r="DJC32" s="143"/>
      <c r="DJD32" s="143"/>
      <c r="DJE32" s="143"/>
      <c r="DJF32" s="143"/>
      <c r="DJG32" s="143"/>
      <c r="DJH32" s="143"/>
      <c r="DJI32" s="143"/>
      <c r="DJJ32" s="143"/>
      <c r="DJK32" s="143"/>
      <c r="DJL32" s="143"/>
      <c r="DJM32" s="143"/>
      <c r="DJN32" s="143"/>
      <c r="DJO32" s="143"/>
      <c r="DJP32" s="143"/>
      <c r="DJQ32" s="143"/>
      <c r="DJR32" s="143"/>
      <c r="DJS32" s="143"/>
      <c r="DJT32" s="143"/>
      <c r="DJU32" s="143"/>
      <c r="DJV32" s="143"/>
      <c r="DJW32" s="143"/>
      <c r="DJX32" s="143"/>
      <c r="DJY32" s="143"/>
      <c r="DJZ32" s="143"/>
      <c r="DKA32" s="143"/>
      <c r="DKB32" s="143"/>
      <c r="DKC32" s="143"/>
      <c r="DKD32" s="143"/>
      <c r="DKE32" s="143"/>
      <c r="DKF32" s="143"/>
      <c r="DKG32" s="143"/>
      <c r="DKH32" s="143"/>
      <c r="DKI32" s="143"/>
      <c r="DKJ32" s="143"/>
      <c r="DKK32" s="143"/>
      <c r="DKL32" s="143"/>
      <c r="DKM32" s="143"/>
      <c r="DKN32" s="143"/>
      <c r="DKO32" s="143"/>
      <c r="DKP32" s="143"/>
      <c r="DKQ32" s="143"/>
      <c r="DKR32" s="143"/>
      <c r="DKS32" s="143"/>
      <c r="DKT32" s="143"/>
      <c r="DKU32" s="143"/>
      <c r="DKV32" s="143"/>
      <c r="DKW32" s="143"/>
      <c r="DKX32" s="143"/>
      <c r="DKY32" s="143"/>
      <c r="DKZ32" s="143"/>
      <c r="DLA32" s="143"/>
      <c r="DLB32" s="143"/>
      <c r="DLC32" s="143"/>
      <c r="DLD32" s="143"/>
      <c r="DLE32" s="143"/>
      <c r="DLF32" s="143"/>
      <c r="DLG32" s="143"/>
      <c r="DLH32" s="143"/>
      <c r="DLI32" s="143"/>
      <c r="DLJ32" s="143"/>
      <c r="DLK32" s="143"/>
      <c r="DLL32" s="143"/>
      <c r="DLM32" s="143"/>
      <c r="DLN32" s="143"/>
      <c r="DLO32" s="143"/>
      <c r="DLP32" s="143"/>
      <c r="DLQ32" s="143"/>
      <c r="DLR32" s="143"/>
      <c r="DLS32" s="143"/>
      <c r="DLT32" s="143"/>
      <c r="DLU32" s="143"/>
      <c r="DLV32" s="143"/>
      <c r="DLW32" s="143"/>
      <c r="DLX32" s="143"/>
      <c r="DLY32" s="143"/>
      <c r="DLZ32" s="143"/>
      <c r="DMA32" s="143"/>
      <c r="DMB32" s="143"/>
      <c r="DMC32" s="143"/>
      <c r="DMD32" s="143"/>
      <c r="DME32" s="143"/>
      <c r="DMF32" s="143"/>
      <c r="DMG32" s="143"/>
      <c r="DMH32" s="143"/>
      <c r="DMI32" s="143"/>
      <c r="DMJ32" s="143"/>
      <c r="DMK32" s="143"/>
      <c r="DML32" s="143"/>
      <c r="DMM32" s="143"/>
      <c r="DMN32" s="143"/>
      <c r="DMO32" s="143"/>
      <c r="DMP32" s="143"/>
      <c r="DMQ32" s="143"/>
      <c r="DMR32" s="143"/>
      <c r="DMS32" s="143"/>
      <c r="DMT32" s="143"/>
      <c r="DMU32" s="143"/>
      <c r="DMV32" s="143"/>
      <c r="DMW32" s="143"/>
      <c r="DMX32" s="143"/>
      <c r="DMY32" s="143"/>
      <c r="DMZ32" s="143"/>
      <c r="DNA32" s="143"/>
      <c r="DNB32" s="143"/>
      <c r="DNC32" s="143"/>
      <c r="DND32" s="143"/>
      <c r="DNE32" s="143"/>
      <c r="DNF32" s="143"/>
      <c r="DNG32" s="143"/>
      <c r="DNH32" s="143"/>
      <c r="DNI32" s="143"/>
      <c r="DNJ32" s="143"/>
      <c r="DNK32" s="143"/>
      <c r="DNL32" s="143"/>
      <c r="DNM32" s="143"/>
      <c r="DNN32" s="143"/>
      <c r="DNO32" s="143"/>
      <c r="DNP32" s="143"/>
      <c r="DNQ32" s="143"/>
      <c r="DNR32" s="143"/>
      <c r="DNS32" s="143"/>
      <c r="DNT32" s="143"/>
      <c r="DNU32" s="143"/>
      <c r="DNV32" s="143"/>
      <c r="DNW32" s="143"/>
      <c r="DNX32" s="143"/>
      <c r="DNY32" s="143"/>
      <c r="DNZ32" s="143"/>
      <c r="DOA32" s="143"/>
      <c r="DOB32" s="143"/>
      <c r="DOC32" s="143"/>
      <c r="DOD32" s="143"/>
      <c r="DOE32" s="143"/>
      <c r="DOF32" s="143"/>
      <c r="DOG32" s="143"/>
      <c r="DOH32" s="143"/>
      <c r="DOI32" s="143"/>
      <c r="DOJ32" s="143"/>
      <c r="DOK32" s="143"/>
      <c r="DOL32" s="143"/>
      <c r="DOM32" s="143"/>
      <c r="DON32" s="143"/>
      <c r="DOO32" s="143"/>
      <c r="DOP32" s="143"/>
      <c r="DOQ32" s="143"/>
      <c r="DOR32" s="143"/>
      <c r="DOS32" s="143"/>
      <c r="DOT32" s="143"/>
      <c r="DOU32" s="143"/>
      <c r="DOV32" s="143"/>
      <c r="DOW32" s="143"/>
      <c r="DOX32" s="143"/>
      <c r="DOY32" s="143"/>
      <c r="DOZ32" s="143"/>
      <c r="DPA32" s="143"/>
      <c r="DPB32" s="143"/>
      <c r="DPC32" s="143"/>
      <c r="DPD32" s="143"/>
      <c r="DPE32" s="143"/>
      <c r="DPF32" s="143"/>
      <c r="DPG32" s="143"/>
      <c r="DPH32" s="143"/>
      <c r="DPI32" s="143"/>
      <c r="DPJ32" s="143"/>
      <c r="DPK32" s="143"/>
      <c r="DPL32" s="143"/>
      <c r="DPM32" s="143"/>
      <c r="DPN32" s="143"/>
      <c r="DPO32" s="143"/>
      <c r="DPP32" s="143"/>
      <c r="DPQ32" s="143"/>
      <c r="DPR32" s="143"/>
      <c r="DPS32" s="143"/>
      <c r="DPT32" s="143"/>
      <c r="DPU32" s="143"/>
      <c r="DPV32" s="143"/>
      <c r="DPW32" s="143"/>
      <c r="DPX32" s="143"/>
      <c r="DPY32" s="143"/>
      <c r="DPZ32" s="143"/>
      <c r="DQA32" s="143"/>
      <c r="DQB32" s="143"/>
      <c r="DQC32" s="143"/>
      <c r="DQD32" s="143"/>
      <c r="DQE32" s="143"/>
      <c r="DQF32" s="143"/>
      <c r="DQG32" s="143"/>
      <c r="DQH32" s="143"/>
      <c r="DQI32" s="143"/>
      <c r="DQJ32" s="143"/>
      <c r="DQK32" s="143"/>
      <c r="DQL32" s="143"/>
      <c r="DQM32" s="143"/>
      <c r="DQN32" s="143"/>
      <c r="DQO32" s="143"/>
      <c r="DQP32" s="143"/>
      <c r="DQQ32" s="143"/>
      <c r="DQR32" s="143"/>
      <c r="DQS32" s="143"/>
      <c r="DQT32" s="143"/>
      <c r="DQU32" s="143"/>
      <c r="DQV32" s="143"/>
      <c r="DQW32" s="143"/>
      <c r="DQX32" s="143"/>
      <c r="DQY32" s="143"/>
      <c r="DQZ32" s="143"/>
      <c r="DRA32" s="143"/>
      <c r="DRB32" s="143"/>
      <c r="DRC32" s="143"/>
      <c r="DRD32" s="143"/>
      <c r="DRE32" s="143"/>
      <c r="DRF32" s="143"/>
      <c r="DRG32" s="143"/>
      <c r="DRH32" s="143"/>
      <c r="DRI32" s="143"/>
      <c r="DRJ32" s="143"/>
      <c r="DRK32" s="143"/>
      <c r="DRL32" s="143"/>
      <c r="DRM32" s="143"/>
      <c r="DRN32" s="143"/>
      <c r="DRO32" s="143"/>
      <c r="DRP32" s="143"/>
      <c r="DRQ32" s="143"/>
      <c r="DRR32" s="143"/>
      <c r="DRS32" s="143"/>
      <c r="DRT32" s="143"/>
      <c r="DRU32" s="143"/>
      <c r="DRV32" s="143"/>
      <c r="DRW32" s="143"/>
      <c r="DRX32" s="143"/>
      <c r="DRY32" s="143"/>
      <c r="DRZ32" s="143"/>
      <c r="DSA32" s="143"/>
      <c r="DSB32" s="143"/>
      <c r="DSC32" s="143"/>
      <c r="DSD32" s="143"/>
      <c r="DSE32" s="143"/>
      <c r="DSF32" s="143"/>
      <c r="DSG32" s="143"/>
      <c r="DSH32" s="143"/>
      <c r="DSI32" s="143"/>
      <c r="DSJ32" s="143"/>
      <c r="DSK32" s="143"/>
      <c r="DSL32" s="143"/>
      <c r="DSM32" s="143"/>
      <c r="DSN32" s="143"/>
      <c r="DSO32" s="143"/>
      <c r="DSP32" s="143"/>
      <c r="DSQ32" s="143"/>
      <c r="DSR32" s="143"/>
      <c r="DSS32" s="143"/>
      <c r="DST32" s="143"/>
      <c r="DSU32" s="143"/>
      <c r="DSV32" s="143"/>
      <c r="DSW32" s="143"/>
      <c r="DSX32" s="143"/>
      <c r="DSY32" s="143"/>
      <c r="DSZ32" s="143"/>
      <c r="DTA32" s="143"/>
      <c r="DTB32" s="143"/>
      <c r="DTC32" s="143"/>
      <c r="DTD32" s="143"/>
      <c r="DTE32" s="143"/>
      <c r="DTF32" s="143"/>
      <c r="DTG32" s="143"/>
      <c r="DTH32" s="143"/>
      <c r="DTI32" s="143"/>
      <c r="DTJ32" s="143"/>
      <c r="DTK32" s="143"/>
      <c r="DTL32" s="143"/>
      <c r="DTM32" s="143"/>
      <c r="DTN32" s="143"/>
      <c r="DTO32" s="143"/>
      <c r="DTP32" s="143"/>
      <c r="DTQ32" s="143"/>
      <c r="DTR32" s="143"/>
      <c r="DTS32" s="143"/>
      <c r="DTT32" s="143"/>
      <c r="DTU32" s="143"/>
      <c r="DTV32" s="143"/>
      <c r="DTW32" s="143"/>
      <c r="DTX32" s="143"/>
      <c r="DTY32" s="143"/>
      <c r="DTZ32" s="143"/>
      <c r="DUA32" s="143"/>
      <c r="DUB32" s="143"/>
      <c r="DUC32" s="143"/>
      <c r="DUD32" s="143"/>
      <c r="DUE32" s="143"/>
      <c r="DUF32" s="143"/>
      <c r="DUG32" s="143"/>
      <c r="DUH32" s="143"/>
      <c r="DUI32" s="143"/>
      <c r="DUJ32" s="143"/>
      <c r="DUK32" s="143"/>
      <c r="DUL32" s="143"/>
      <c r="DUM32" s="143"/>
      <c r="DUN32" s="143"/>
      <c r="DUO32" s="143"/>
      <c r="DUP32" s="143"/>
      <c r="DUQ32" s="143"/>
      <c r="DUR32" s="143"/>
      <c r="DUS32" s="143"/>
      <c r="DUT32" s="143"/>
      <c r="DUU32" s="143"/>
      <c r="DUV32" s="143"/>
      <c r="DUW32" s="143"/>
      <c r="DUX32" s="143"/>
      <c r="DUY32" s="143"/>
      <c r="DUZ32" s="143"/>
      <c r="DVA32" s="143"/>
      <c r="DVB32" s="143"/>
      <c r="DVC32" s="143"/>
      <c r="DVD32" s="143"/>
      <c r="DVE32" s="143"/>
      <c r="DVF32" s="143"/>
      <c r="DVG32" s="143"/>
      <c r="DVH32" s="143"/>
      <c r="DVI32" s="143"/>
      <c r="DVJ32" s="143"/>
      <c r="DVK32" s="143"/>
      <c r="DVL32" s="143"/>
      <c r="DVM32" s="143"/>
      <c r="DVN32" s="143"/>
      <c r="DVO32" s="143"/>
      <c r="DVP32" s="143"/>
      <c r="DVQ32" s="143"/>
      <c r="DVR32" s="143"/>
      <c r="DVS32" s="143"/>
      <c r="DVT32" s="143"/>
      <c r="DVU32" s="143"/>
      <c r="DVV32" s="143"/>
      <c r="DVW32" s="143"/>
      <c r="DVX32" s="143"/>
      <c r="DVY32" s="143"/>
      <c r="DVZ32" s="143"/>
      <c r="DWA32" s="143"/>
      <c r="DWB32" s="143"/>
      <c r="DWC32" s="143"/>
      <c r="DWD32" s="143"/>
      <c r="DWE32" s="143"/>
      <c r="DWF32" s="143"/>
      <c r="DWG32" s="143"/>
      <c r="DWH32" s="143"/>
      <c r="DWI32" s="143"/>
      <c r="DWJ32" s="143"/>
      <c r="DWK32" s="143"/>
      <c r="DWL32" s="143"/>
      <c r="DWM32" s="143"/>
      <c r="DWN32" s="143"/>
      <c r="DWO32" s="143"/>
      <c r="DWP32" s="143"/>
      <c r="DWQ32" s="143"/>
      <c r="DWR32" s="143"/>
      <c r="DWS32" s="143"/>
      <c r="DWT32" s="143"/>
      <c r="DWU32" s="143"/>
      <c r="DWV32" s="143"/>
      <c r="DWW32" s="143"/>
      <c r="DWX32" s="143"/>
      <c r="DWY32" s="143"/>
      <c r="DWZ32" s="143"/>
      <c r="DXA32" s="143"/>
      <c r="DXB32" s="143"/>
      <c r="DXC32" s="143"/>
      <c r="DXD32" s="143"/>
      <c r="DXE32" s="143"/>
      <c r="DXF32" s="143"/>
      <c r="DXG32" s="143"/>
      <c r="DXH32" s="143"/>
      <c r="DXI32" s="143"/>
      <c r="DXJ32" s="143"/>
      <c r="DXK32" s="143"/>
      <c r="DXL32" s="143"/>
      <c r="DXM32" s="143"/>
      <c r="DXN32" s="143"/>
      <c r="DXO32" s="143"/>
      <c r="DXP32" s="143"/>
      <c r="DXQ32" s="143"/>
      <c r="DXR32" s="143"/>
      <c r="DXS32" s="143"/>
      <c r="DXT32" s="143"/>
      <c r="DXU32" s="143"/>
      <c r="DXV32" s="143"/>
      <c r="DXW32" s="143"/>
      <c r="DXX32" s="143"/>
      <c r="DXY32" s="143"/>
      <c r="DXZ32" s="143"/>
      <c r="DYA32" s="143"/>
      <c r="DYB32" s="143"/>
      <c r="DYC32" s="143"/>
      <c r="DYD32" s="143"/>
      <c r="DYE32" s="143"/>
      <c r="DYF32" s="143"/>
      <c r="DYG32" s="143"/>
      <c r="DYH32" s="143"/>
      <c r="DYI32" s="143"/>
      <c r="DYJ32" s="143"/>
      <c r="DYK32" s="143"/>
      <c r="DYL32" s="143"/>
      <c r="DYM32" s="143"/>
      <c r="DYN32" s="143"/>
      <c r="DYO32" s="143"/>
      <c r="DYP32" s="143"/>
      <c r="DYQ32" s="143"/>
      <c r="DYR32" s="143"/>
      <c r="DYS32" s="143"/>
      <c r="DYT32" s="143"/>
      <c r="DYU32" s="143"/>
      <c r="DYV32" s="143"/>
      <c r="DYW32" s="143"/>
      <c r="DYX32" s="143"/>
      <c r="DYY32" s="143"/>
      <c r="DYZ32" s="143"/>
      <c r="DZA32" s="143"/>
      <c r="DZB32" s="143"/>
      <c r="DZC32" s="143"/>
      <c r="DZD32" s="143"/>
      <c r="DZE32" s="143"/>
      <c r="DZF32" s="143"/>
      <c r="DZG32" s="143"/>
      <c r="DZH32" s="143"/>
      <c r="DZI32" s="143"/>
      <c r="DZJ32" s="143"/>
      <c r="DZK32" s="143"/>
      <c r="DZL32" s="143"/>
      <c r="DZM32" s="143"/>
      <c r="DZN32" s="143"/>
      <c r="DZO32" s="143"/>
      <c r="DZP32" s="143"/>
      <c r="DZQ32" s="143"/>
      <c r="DZR32" s="143"/>
      <c r="DZS32" s="143"/>
      <c r="DZT32" s="143"/>
      <c r="DZU32" s="143"/>
      <c r="DZV32" s="143"/>
      <c r="DZW32" s="143"/>
      <c r="DZX32" s="143"/>
      <c r="DZY32" s="143"/>
      <c r="DZZ32" s="143"/>
      <c r="EAA32" s="143"/>
      <c r="EAB32" s="143"/>
      <c r="EAC32" s="143"/>
      <c r="EAD32" s="143"/>
      <c r="EAE32" s="143"/>
      <c r="EAF32" s="143"/>
      <c r="EAG32" s="143"/>
      <c r="EAH32" s="143"/>
      <c r="EAI32" s="143"/>
      <c r="EAJ32" s="143"/>
      <c r="EAK32" s="143"/>
      <c r="EAL32" s="143"/>
      <c r="EAM32" s="143"/>
      <c r="EAN32" s="143"/>
      <c r="EAO32" s="143"/>
      <c r="EAP32" s="143"/>
      <c r="EAQ32" s="143"/>
      <c r="EAR32" s="143"/>
      <c r="EAS32" s="143"/>
      <c r="EAT32" s="143"/>
      <c r="EAU32" s="143"/>
      <c r="EAV32" s="143"/>
      <c r="EAW32" s="143"/>
      <c r="EAX32" s="143"/>
      <c r="EAY32" s="143"/>
      <c r="EAZ32" s="143"/>
      <c r="EBA32" s="143"/>
      <c r="EBB32" s="143"/>
      <c r="EBC32" s="143"/>
      <c r="EBD32" s="143"/>
      <c r="EBE32" s="143"/>
      <c r="EBF32" s="143"/>
      <c r="EBG32" s="143"/>
      <c r="EBH32" s="143"/>
      <c r="EBI32" s="143"/>
      <c r="EBJ32" s="143"/>
      <c r="EBK32" s="143"/>
      <c r="EBL32" s="143"/>
      <c r="EBM32" s="143"/>
      <c r="EBN32" s="143"/>
      <c r="EBO32" s="143"/>
      <c r="EBP32" s="143"/>
      <c r="EBQ32" s="143"/>
      <c r="EBR32" s="143"/>
      <c r="EBS32" s="143"/>
      <c r="EBT32" s="143"/>
      <c r="EBU32" s="143"/>
      <c r="EBV32" s="143"/>
      <c r="EBW32" s="143"/>
      <c r="EBX32" s="143"/>
      <c r="EBY32" s="143"/>
      <c r="EBZ32" s="143"/>
      <c r="ECA32" s="143"/>
      <c r="ECB32" s="143"/>
      <c r="ECC32" s="143"/>
      <c r="ECD32" s="143"/>
      <c r="ECE32" s="143"/>
      <c r="ECF32" s="143"/>
      <c r="ECG32" s="143"/>
      <c r="ECH32" s="143"/>
      <c r="ECI32" s="143"/>
      <c r="ECJ32" s="143"/>
      <c r="ECK32" s="143"/>
      <c r="ECL32" s="143"/>
      <c r="ECM32" s="143"/>
      <c r="ECN32" s="143"/>
      <c r="ECO32" s="143"/>
      <c r="ECP32" s="143"/>
      <c r="ECQ32" s="143"/>
      <c r="ECR32" s="143"/>
      <c r="ECS32" s="143"/>
      <c r="ECT32" s="143"/>
      <c r="ECU32" s="143"/>
      <c r="ECV32" s="143"/>
      <c r="ECW32" s="143"/>
      <c r="ECX32" s="143"/>
      <c r="ECY32" s="143"/>
      <c r="ECZ32" s="143"/>
      <c r="EDA32" s="143"/>
      <c r="EDB32" s="143"/>
      <c r="EDC32" s="143"/>
      <c r="EDD32" s="143"/>
      <c r="EDE32" s="143"/>
      <c r="EDF32" s="143"/>
      <c r="EDG32" s="143"/>
      <c r="EDH32" s="143"/>
      <c r="EDI32" s="143"/>
      <c r="EDJ32" s="143"/>
      <c r="EDK32" s="143"/>
      <c r="EDL32" s="143"/>
      <c r="EDM32" s="143"/>
      <c r="EDN32" s="143"/>
      <c r="EDO32" s="143"/>
      <c r="EDP32" s="143"/>
      <c r="EDQ32" s="143"/>
      <c r="EDR32" s="143"/>
      <c r="EDS32" s="143"/>
      <c r="EDT32" s="143"/>
      <c r="EDU32" s="143"/>
      <c r="EDV32" s="143"/>
      <c r="EDW32" s="143"/>
      <c r="EDX32" s="143"/>
      <c r="EDY32" s="143"/>
      <c r="EDZ32" s="143"/>
      <c r="EEA32" s="143"/>
      <c r="EEB32" s="143"/>
      <c r="EEC32" s="143"/>
      <c r="EED32" s="143"/>
      <c r="EEE32" s="143"/>
      <c r="EEF32" s="143"/>
      <c r="EEG32" s="143"/>
      <c r="EEH32" s="143"/>
      <c r="EEI32" s="143"/>
      <c r="EEJ32" s="143"/>
      <c r="EEK32" s="143"/>
      <c r="EEL32" s="143"/>
      <c r="EEM32" s="143"/>
      <c r="EEN32" s="143"/>
      <c r="EEO32" s="143"/>
      <c r="EEP32" s="143"/>
      <c r="EEQ32" s="143"/>
      <c r="EER32" s="143"/>
      <c r="EES32" s="143"/>
      <c r="EET32" s="143"/>
      <c r="EEU32" s="143"/>
      <c r="EEV32" s="143"/>
      <c r="EEW32" s="143"/>
      <c r="EEX32" s="143"/>
      <c r="EEY32" s="143"/>
      <c r="EEZ32" s="143"/>
      <c r="EFA32" s="143"/>
      <c r="EFB32" s="143"/>
      <c r="EFC32" s="143"/>
      <c r="EFD32" s="143"/>
      <c r="EFE32" s="143"/>
      <c r="EFF32" s="143"/>
      <c r="EFG32" s="143"/>
      <c r="EFH32" s="143"/>
      <c r="EFI32" s="143"/>
      <c r="EFJ32" s="143"/>
      <c r="EFK32" s="143"/>
      <c r="EFL32" s="143"/>
      <c r="EFM32" s="143"/>
      <c r="EFN32" s="143"/>
      <c r="EFO32" s="143"/>
      <c r="EFP32" s="143"/>
      <c r="EFQ32" s="143"/>
      <c r="EFR32" s="143"/>
      <c r="EFS32" s="143"/>
      <c r="EFT32" s="143"/>
      <c r="EFU32" s="143"/>
      <c r="EFV32" s="143"/>
      <c r="EFW32" s="143"/>
      <c r="EFX32" s="143"/>
      <c r="EFY32" s="143"/>
      <c r="EFZ32" s="143"/>
      <c r="EGA32" s="143"/>
      <c r="EGB32" s="143"/>
      <c r="EGC32" s="143"/>
      <c r="EGD32" s="143"/>
      <c r="EGE32" s="143"/>
      <c r="EGF32" s="143"/>
      <c r="EGG32" s="143"/>
      <c r="EGH32" s="143"/>
      <c r="EGI32" s="143"/>
      <c r="EGJ32" s="143"/>
      <c r="EGK32" s="143"/>
      <c r="EGL32" s="143"/>
      <c r="EGM32" s="143"/>
      <c r="EGN32" s="143"/>
      <c r="EGO32" s="143"/>
      <c r="EGP32" s="143"/>
      <c r="EGQ32" s="143"/>
      <c r="EGR32" s="143"/>
      <c r="EGS32" s="143"/>
      <c r="EGT32" s="143"/>
      <c r="EGU32" s="143"/>
      <c r="EGV32" s="143"/>
      <c r="EGW32" s="143"/>
      <c r="EGX32" s="143"/>
      <c r="EGY32" s="143"/>
      <c r="EGZ32" s="143"/>
      <c r="EHA32" s="143"/>
      <c r="EHB32" s="143"/>
      <c r="EHC32" s="143"/>
      <c r="EHD32" s="143"/>
      <c r="EHE32" s="143"/>
      <c r="EHF32" s="143"/>
      <c r="EHG32" s="143"/>
      <c r="EHH32" s="143"/>
      <c r="EHI32" s="143"/>
      <c r="EHJ32" s="143"/>
      <c r="EHK32" s="143"/>
      <c r="EHL32" s="143"/>
      <c r="EHM32" s="143"/>
      <c r="EHN32" s="143"/>
      <c r="EHO32" s="143"/>
      <c r="EHP32" s="143"/>
      <c r="EHQ32" s="143"/>
      <c r="EHR32" s="143"/>
      <c r="EHS32" s="143"/>
      <c r="EHT32" s="143"/>
      <c r="EHU32" s="143"/>
      <c r="EHV32" s="143"/>
      <c r="EHW32" s="143"/>
      <c r="EHX32" s="143"/>
      <c r="EHY32" s="143"/>
      <c r="EHZ32" s="143"/>
      <c r="EIA32" s="143"/>
      <c r="EIB32" s="143"/>
      <c r="EIC32" s="143"/>
      <c r="EID32" s="143"/>
      <c r="EIE32" s="143"/>
      <c r="EIF32" s="143"/>
      <c r="EIG32" s="143"/>
      <c r="EIH32" s="143"/>
      <c r="EII32" s="143"/>
      <c r="EIJ32" s="143"/>
      <c r="EIK32" s="143"/>
      <c r="EIL32" s="143"/>
      <c r="EIM32" s="143"/>
      <c r="EIN32" s="143"/>
      <c r="EIO32" s="143"/>
      <c r="EIP32" s="143"/>
      <c r="EIQ32" s="143"/>
      <c r="EIR32" s="143"/>
      <c r="EIS32" s="143"/>
      <c r="EIT32" s="143"/>
      <c r="EIU32" s="143"/>
      <c r="EIV32" s="143"/>
      <c r="EIW32" s="143"/>
      <c r="EIX32" s="143"/>
      <c r="EIY32" s="143"/>
      <c r="EIZ32" s="143"/>
      <c r="EJA32" s="143"/>
      <c r="EJB32" s="143"/>
      <c r="EJC32" s="143"/>
      <c r="EJD32" s="143"/>
      <c r="EJE32" s="143"/>
      <c r="EJF32" s="143"/>
      <c r="EJG32" s="143"/>
      <c r="EJH32" s="143"/>
      <c r="EJI32" s="143"/>
      <c r="EJJ32" s="143"/>
      <c r="EJK32" s="143"/>
      <c r="EJL32" s="143"/>
      <c r="EJM32" s="143"/>
      <c r="EJN32" s="143"/>
      <c r="EJO32" s="143"/>
      <c r="EJP32" s="143"/>
      <c r="EJQ32" s="143"/>
      <c r="EJR32" s="143"/>
      <c r="EJS32" s="143"/>
      <c r="EJT32" s="143"/>
      <c r="EJU32" s="143"/>
      <c r="EJV32" s="143"/>
      <c r="EJW32" s="143"/>
      <c r="EJX32" s="143"/>
      <c r="EJY32" s="143"/>
      <c r="EJZ32" s="143"/>
      <c r="EKA32" s="143"/>
      <c r="EKB32" s="143"/>
      <c r="EKC32" s="143"/>
      <c r="EKD32" s="143"/>
      <c r="EKE32" s="143"/>
      <c r="EKF32" s="143"/>
      <c r="EKG32" s="143"/>
      <c r="EKH32" s="143"/>
      <c r="EKI32" s="143"/>
      <c r="EKJ32" s="143"/>
      <c r="EKK32" s="143"/>
      <c r="EKL32" s="143"/>
      <c r="EKM32" s="143"/>
      <c r="EKN32" s="143"/>
      <c r="EKO32" s="143"/>
      <c r="EKP32" s="143"/>
      <c r="EKQ32" s="143"/>
      <c r="EKR32" s="143"/>
      <c r="EKS32" s="143"/>
      <c r="EKT32" s="143"/>
      <c r="EKU32" s="143"/>
      <c r="EKV32" s="143"/>
      <c r="EKW32" s="143"/>
      <c r="EKX32" s="143"/>
      <c r="EKY32" s="143"/>
      <c r="EKZ32" s="143"/>
      <c r="ELA32" s="143"/>
      <c r="ELB32" s="143"/>
      <c r="ELC32" s="143"/>
      <c r="ELD32" s="143"/>
      <c r="ELE32" s="143"/>
      <c r="ELF32" s="143"/>
      <c r="ELG32" s="143"/>
      <c r="ELH32" s="143"/>
      <c r="ELI32" s="143"/>
      <c r="ELJ32" s="143"/>
      <c r="ELK32" s="143"/>
      <c r="ELL32" s="143"/>
      <c r="ELM32" s="143"/>
      <c r="ELN32" s="143"/>
      <c r="ELO32" s="143"/>
      <c r="ELP32" s="143"/>
      <c r="ELQ32" s="143"/>
      <c r="ELR32" s="143"/>
      <c r="ELS32" s="143"/>
      <c r="ELT32" s="143"/>
      <c r="ELU32" s="143"/>
      <c r="ELV32" s="143"/>
      <c r="ELW32" s="143"/>
      <c r="ELX32" s="143"/>
      <c r="ELY32" s="143"/>
      <c r="ELZ32" s="143"/>
      <c r="EMA32" s="143"/>
      <c r="EMB32" s="143"/>
      <c r="EMC32" s="143"/>
      <c r="EMD32" s="143"/>
      <c r="EME32" s="143"/>
      <c r="EMF32" s="143"/>
      <c r="EMG32" s="143"/>
      <c r="EMH32" s="143"/>
      <c r="EMI32" s="143"/>
      <c r="EMJ32" s="143"/>
      <c r="EMK32" s="143"/>
      <c r="EML32" s="143"/>
      <c r="EMM32" s="143"/>
      <c r="EMN32" s="143"/>
      <c r="EMO32" s="143"/>
      <c r="EMP32" s="143"/>
      <c r="EMQ32" s="143"/>
      <c r="EMR32" s="143"/>
      <c r="EMS32" s="143"/>
      <c r="EMT32" s="143"/>
      <c r="EMU32" s="143"/>
      <c r="EMV32" s="143"/>
      <c r="EMW32" s="143"/>
      <c r="EMX32" s="143"/>
      <c r="EMY32" s="143"/>
      <c r="EMZ32" s="143"/>
      <c r="ENA32" s="143"/>
      <c r="ENB32" s="143"/>
      <c r="ENC32" s="143"/>
      <c r="END32" s="143"/>
      <c r="ENE32" s="143"/>
      <c r="ENF32" s="143"/>
      <c r="ENG32" s="143"/>
      <c r="ENH32" s="143"/>
      <c r="ENI32" s="143"/>
      <c r="ENJ32" s="143"/>
      <c r="ENK32" s="143"/>
      <c r="ENL32" s="143"/>
      <c r="ENM32" s="143"/>
      <c r="ENN32" s="143"/>
      <c r="ENO32" s="143"/>
      <c r="ENP32" s="143"/>
      <c r="ENQ32" s="143"/>
      <c r="ENR32" s="143"/>
      <c r="ENS32" s="143"/>
      <c r="ENT32" s="143"/>
      <c r="ENU32" s="143"/>
      <c r="ENV32" s="143"/>
      <c r="ENW32" s="143"/>
      <c r="ENX32" s="143"/>
      <c r="ENY32" s="143"/>
      <c r="ENZ32" s="143"/>
      <c r="EOA32" s="143"/>
      <c r="EOB32" s="143"/>
      <c r="EOC32" s="143"/>
      <c r="EOD32" s="143"/>
      <c r="EOE32" s="143"/>
      <c r="EOF32" s="143"/>
      <c r="EOG32" s="143"/>
      <c r="EOH32" s="143"/>
      <c r="EOI32" s="143"/>
      <c r="EOJ32" s="143"/>
      <c r="EOK32" s="143"/>
      <c r="EOL32" s="143"/>
      <c r="EOM32" s="143"/>
      <c r="EON32" s="143"/>
      <c r="EOO32" s="143"/>
      <c r="EOP32" s="143"/>
      <c r="EOQ32" s="143"/>
      <c r="EOR32" s="143"/>
      <c r="EOS32" s="143"/>
      <c r="EOT32" s="143"/>
      <c r="EOU32" s="143"/>
      <c r="EOV32" s="143"/>
      <c r="EOW32" s="143"/>
      <c r="EOX32" s="143"/>
      <c r="EOY32" s="143"/>
      <c r="EOZ32" s="143"/>
      <c r="EPA32" s="143"/>
      <c r="EPB32" s="143"/>
      <c r="EPC32" s="143"/>
      <c r="EPD32" s="143"/>
      <c r="EPE32" s="143"/>
      <c r="EPF32" s="143"/>
      <c r="EPG32" s="143"/>
      <c r="EPH32" s="143"/>
      <c r="EPI32" s="143"/>
      <c r="EPJ32" s="143"/>
      <c r="EPK32" s="143"/>
      <c r="EPL32" s="143"/>
      <c r="EPM32" s="143"/>
      <c r="EPN32" s="143"/>
      <c r="EPO32" s="143"/>
      <c r="EPP32" s="143"/>
      <c r="EPQ32" s="143"/>
      <c r="EPR32" s="143"/>
      <c r="EPS32" s="143"/>
      <c r="EPT32" s="143"/>
      <c r="EPU32" s="143"/>
      <c r="EPV32" s="143"/>
      <c r="EPW32" s="143"/>
      <c r="EPX32" s="143"/>
      <c r="EPY32" s="143"/>
      <c r="EPZ32" s="143"/>
      <c r="EQA32" s="143"/>
      <c r="EQB32" s="143"/>
      <c r="EQC32" s="143"/>
      <c r="EQD32" s="143"/>
      <c r="EQE32" s="143"/>
      <c r="EQF32" s="143"/>
      <c r="EQG32" s="143"/>
      <c r="EQH32" s="143"/>
      <c r="EQI32" s="143"/>
      <c r="EQJ32" s="143"/>
      <c r="EQK32" s="143"/>
      <c r="EQL32" s="143"/>
      <c r="EQM32" s="143"/>
      <c r="EQN32" s="143"/>
      <c r="EQO32" s="143"/>
      <c r="EQP32" s="143"/>
      <c r="EQQ32" s="143"/>
      <c r="EQR32" s="143"/>
      <c r="EQS32" s="143"/>
      <c r="EQT32" s="143"/>
      <c r="EQU32" s="143"/>
      <c r="EQV32" s="143"/>
      <c r="EQW32" s="143"/>
      <c r="EQX32" s="143"/>
      <c r="EQY32" s="143"/>
      <c r="EQZ32" s="143"/>
      <c r="ERA32" s="143"/>
      <c r="ERB32" s="143"/>
      <c r="ERC32" s="143"/>
      <c r="ERD32" s="143"/>
      <c r="ERE32" s="143"/>
      <c r="ERF32" s="143"/>
      <c r="ERG32" s="143"/>
      <c r="ERH32" s="143"/>
      <c r="ERI32" s="143"/>
      <c r="ERJ32" s="143"/>
      <c r="ERK32" s="143"/>
      <c r="ERL32" s="143"/>
      <c r="ERM32" s="143"/>
      <c r="ERN32" s="143"/>
      <c r="ERO32" s="143"/>
      <c r="ERP32" s="143"/>
      <c r="ERQ32" s="143"/>
      <c r="ERR32" s="143"/>
      <c r="ERS32" s="143"/>
      <c r="ERT32" s="143"/>
      <c r="ERU32" s="143"/>
      <c r="ERV32" s="143"/>
      <c r="ERW32" s="143"/>
      <c r="ERX32" s="143"/>
      <c r="ERY32" s="143"/>
      <c r="ERZ32" s="143"/>
      <c r="ESA32" s="143"/>
      <c r="ESB32" s="143"/>
      <c r="ESC32" s="143"/>
      <c r="ESD32" s="143"/>
      <c r="ESE32" s="143"/>
      <c r="ESF32" s="143"/>
      <c r="ESG32" s="143"/>
      <c r="ESH32" s="143"/>
      <c r="ESI32" s="143"/>
      <c r="ESJ32" s="143"/>
      <c r="ESK32" s="143"/>
      <c r="ESL32" s="143"/>
      <c r="ESM32" s="143"/>
      <c r="ESN32" s="143"/>
      <c r="ESO32" s="143"/>
      <c r="ESP32" s="143"/>
      <c r="ESQ32" s="143"/>
      <c r="ESR32" s="143"/>
      <c r="ESS32" s="143"/>
      <c r="EST32" s="143"/>
      <c r="ESU32" s="143"/>
      <c r="ESV32" s="143"/>
      <c r="ESW32" s="143"/>
      <c r="ESX32" s="143"/>
      <c r="ESY32" s="143"/>
      <c r="ESZ32" s="143"/>
      <c r="ETA32" s="143"/>
      <c r="ETB32" s="143"/>
      <c r="ETC32" s="143"/>
      <c r="ETD32" s="143"/>
      <c r="ETE32" s="143"/>
      <c r="ETF32" s="143"/>
      <c r="ETG32" s="143"/>
      <c r="ETH32" s="143"/>
      <c r="ETI32" s="143"/>
      <c r="ETJ32" s="143"/>
      <c r="ETK32" s="143"/>
      <c r="ETL32" s="143"/>
      <c r="ETM32" s="143"/>
      <c r="ETN32" s="143"/>
      <c r="ETO32" s="143"/>
      <c r="ETP32" s="143"/>
      <c r="ETQ32" s="143"/>
      <c r="ETR32" s="143"/>
      <c r="ETS32" s="143"/>
      <c r="ETT32" s="143"/>
      <c r="ETU32" s="143"/>
      <c r="ETV32" s="143"/>
      <c r="ETW32" s="143"/>
      <c r="ETX32" s="143"/>
      <c r="ETY32" s="143"/>
      <c r="ETZ32" s="143"/>
      <c r="EUA32" s="143"/>
      <c r="EUB32" s="143"/>
      <c r="EUC32" s="143"/>
      <c r="EUD32" s="143"/>
      <c r="EUE32" s="143"/>
      <c r="EUF32" s="143"/>
      <c r="EUG32" s="143"/>
      <c r="EUH32" s="143"/>
      <c r="EUI32" s="143"/>
      <c r="EUJ32" s="143"/>
      <c r="EUK32" s="143"/>
      <c r="EUL32" s="143"/>
      <c r="EUM32" s="143"/>
      <c r="EUN32" s="143"/>
      <c r="EUO32" s="143"/>
      <c r="EUP32" s="143"/>
      <c r="EUQ32" s="143"/>
      <c r="EUR32" s="143"/>
      <c r="EUS32" s="143"/>
      <c r="EUT32" s="143"/>
      <c r="EUU32" s="143"/>
      <c r="EUV32" s="143"/>
      <c r="EUW32" s="143"/>
      <c r="EUX32" s="143"/>
      <c r="EUY32" s="143"/>
      <c r="EUZ32" s="143"/>
      <c r="EVA32" s="143"/>
      <c r="EVB32" s="143"/>
      <c r="EVC32" s="143"/>
      <c r="EVD32" s="143"/>
      <c r="EVE32" s="143"/>
      <c r="EVF32" s="143"/>
      <c r="EVG32" s="143"/>
      <c r="EVH32" s="143"/>
      <c r="EVI32" s="143"/>
      <c r="EVJ32" s="143"/>
      <c r="EVK32" s="143"/>
      <c r="EVL32" s="143"/>
      <c r="EVM32" s="143"/>
      <c r="EVN32" s="143"/>
      <c r="EVO32" s="143"/>
      <c r="EVP32" s="143"/>
      <c r="EVQ32" s="143"/>
      <c r="EVR32" s="143"/>
      <c r="EVS32" s="143"/>
      <c r="EVT32" s="143"/>
      <c r="EVU32" s="143"/>
      <c r="EVV32" s="143"/>
      <c r="EVW32" s="143"/>
      <c r="EVX32" s="143"/>
      <c r="EVY32" s="143"/>
      <c r="EVZ32" s="143"/>
      <c r="EWA32" s="143"/>
      <c r="EWB32" s="143"/>
      <c r="EWC32" s="143"/>
      <c r="EWD32" s="143"/>
      <c r="EWE32" s="143"/>
      <c r="EWF32" s="143"/>
      <c r="EWG32" s="143"/>
      <c r="EWH32" s="143"/>
      <c r="EWI32" s="143"/>
      <c r="EWJ32" s="143"/>
      <c r="EWK32" s="143"/>
      <c r="EWL32" s="143"/>
      <c r="EWM32" s="143"/>
      <c r="EWN32" s="143"/>
      <c r="EWO32" s="143"/>
      <c r="EWP32" s="143"/>
      <c r="EWQ32" s="143"/>
      <c r="EWR32" s="143"/>
      <c r="EWS32" s="143"/>
      <c r="EWT32" s="143"/>
      <c r="EWU32" s="143"/>
      <c r="EWV32" s="143"/>
      <c r="EWW32" s="143"/>
      <c r="EWX32" s="143"/>
      <c r="EWY32" s="143"/>
      <c r="EWZ32" s="143"/>
      <c r="EXA32" s="143"/>
      <c r="EXB32" s="143"/>
      <c r="EXC32" s="143"/>
      <c r="EXD32" s="143"/>
      <c r="EXE32" s="143"/>
      <c r="EXF32" s="143"/>
      <c r="EXG32" s="143"/>
      <c r="EXH32" s="143"/>
      <c r="EXI32" s="143"/>
      <c r="EXJ32" s="143"/>
      <c r="EXK32" s="143"/>
      <c r="EXL32" s="143"/>
      <c r="EXM32" s="143"/>
      <c r="EXN32" s="143"/>
      <c r="EXO32" s="143"/>
      <c r="EXP32" s="143"/>
      <c r="EXQ32" s="143"/>
      <c r="EXR32" s="143"/>
      <c r="EXS32" s="143"/>
      <c r="EXT32" s="143"/>
      <c r="EXU32" s="143"/>
      <c r="EXV32" s="143"/>
      <c r="EXW32" s="143"/>
      <c r="EXX32" s="143"/>
      <c r="EXY32" s="143"/>
      <c r="EXZ32" s="143"/>
      <c r="EYA32" s="143"/>
      <c r="EYB32" s="143"/>
      <c r="EYC32" s="143"/>
      <c r="EYD32" s="143"/>
      <c r="EYE32" s="143"/>
      <c r="EYF32" s="143"/>
      <c r="EYG32" s="143"/>
      <c r="EYH32" s="143"/>
      <c r="EYI32" s="143"/>
      <c r="EYJ32" s="143"/>
      <c r="EYK32" s="143"/>
      <c r="EYL32" s="143"/>
      <c r="EYM32" s="143"/>
      <c r="EYN32" s="143"/>
      <c r="EYO32" s="143"/>
      <c r="EYP32" s="143"/>
      <c r="EYQ32" s="143"/>
      <c r="EYR32" s="143"/>
      <c r="EYS32" s="143"/>
      <c r="EYT32" s="143"/>
      <c r="EYU32" s="143"/>
      <c r="EYV32" s="143"/>
      <c r="EYW32" s="143"/>
      <c r="EYX32" s="143"/>
      <c r="EYY32" s="143"/>
      <c r="EYZ32" s="143"/>
      <c r="EZA32" s="143"/>
      <c r="EZB32" s="143"/>
      <c r="EZC32" s="143"/>
      <c r="EZD32" s="143"/>
      <c r="EZE32" s="143"/>
      <c r="EZF32" s="143"/>
      <c r="EZG32" s="143"/>
      <c r="EZH32" s="143"/>
      <c r="EZI32" s="143"/>
      <c r="EZJ32" s="143"/>
      <c r="EZK32" s="143"/>
      <c r="EZL32" s="143"/>
      <c r="EZM32" s="143"/>
      <c r="EZN32" s="143"/>
      <c r="EZO32" s="143"/>
      <c r="EZP32" s="143"/>
      <c r="EZQ32" s="143"/>
      <c r="EZR32" s="143"/>
      <c r="EZS32" s="143"/>
      <c r="EZT32" s="143"/>
      <c r="EZU32" s="143"/>
      <c r="EZV32" s="143"/>
      <c r="EZW32" s="143"/>
      <c r="EZX32" s="143"/>
      <c r="EZY32" s="143"/>
      <c r="EZZ32" s="143"/>
      <c r="FAA32" s="143"/>
      <c r="FAB32" s="143"/>
      <c r="FAC32" s="143"/>
      <c r="FAD32" s="143"/>
      <c r="FAE32" s="143"/>
      <c r="FAF32" s="143"/>
      <c r="FAG32" s="143"/>
      <c r="FAH32" s="143"/>
      <c r="FAI32" s="143"/>
      <c r="FAJ32" s="143"/>
      <c r="FAK32" s="143"/>
      <c r="FAL32" s="143"/>
      <c r="FAM32" s="143"/>
      <c r="FAN32" s="143"/>
      <c r="FAO32" s="143"/>
      <c r="FAP32" s="143"/>
      <c r="FAQ32" s="143"/>
      <c r="FAR32" s="143"/>
      <c r="FAS32" s="143"/>
      <c r="FAT32" s="143"/>
      <c r="FAU32" s="143"/>
      <c r="FAV32" s="143"/>
      <c r="FAW32" s="143"/>
      <c r="FAX32" s="143"/>
      <c r="FAY32" s="143"/>
      <c r="FAZ32" s="143"/>
      <c r="FBA32" s="143"/>
      <c r="FBB32" s="143"/>
      <c r="FBC32" s="143"/>
      <c r="FBD32" s="143"/>
      <c r="FBE32" s="143"/>
      <c r="FBF32" s="143"/>
      <c r="FBG32" s="143"/>
      <c r="FBH32" s="143"/>
      <c r="FBI32" s="143"/>
      <c r="FBJ32" s="143"/>
      <c r="FBK32" s="143"/>
      <c r="FBL32" s="143"/>
      <c r="FBM32" s="143"/>
      <c r="FBN32" s="143"/>
      <c r="FBO32" s="143"/>
      <c r="FBP32" s="143"/>
      <c r="FBQ32" s="143"/>
      <c r="FBR32" s="143"/>
      <c r="FBS32" s="143"/>
      <c r="FBT32" s="143"/>
      <c r="FBU32" s="143"/>
      <c r="FBV32" s="143"/>
      <c r="FBW32" s="143"/>
      <c r="FBX32" s="143"/>
      <c r="FBY32" s="143"/>
      <c r="FBZ32" s="143"/>
      <c r="FCA32" s="143"/>
      <c r="FCB32" s="143"/>
      <c r="FCC32" s="143"/>
      <c r="FCD32" s="143"/>
      <c r="FCE32" s="143"/>
      <c r="FCF32" s="143"/>
      <c r="FCG32" s="143"/>
      <c r="FCH32" s="143"/>
      <c r="FCI32" s="143"/>
      <c r="FCJ32" s="143"/>
      <c r="FCK32" s="143"/>
      <c r="FCL32" s="143"/>
      <c r="FCM32" s="143"/>
      <c r="FCN32" s="143"/>
      <c r="FCO32" s="143"/>
      <c r="FCP32" s="143"/>
      <c r="FCQ32" s="143"/>
      <c r="FCR32" s="143"/>
      <c r="FCS32" s="143"/>
      <c r="FCT32" s="143"/>
      <c r="FCU32" s="143"/>
      <c r="FCV32" s="143"/>
      <c r="FCW32" s="143"/>
      <c r="FCX32" s="143"/>
      <c r="FCY32" s="143"/>
      <c r="FCZ32" s="143"/>
      <c r="FDA32" s="143"/>
      <c r="FDB32" s="143"/>
      <c r="FDC32" s="143"/>
      <c r="FDD32" s="143"/>
      <c r="FDE32" s="143"/>
      <c r="FDF32" s="143"/>
      <c r="FDG32" s="143"/>
      <c r="FDH32" s="143"/>
      <c r="FDI32" s="143"/>
      <c r="FDJ32" s="143"/>
      <c r="FDK32" s="143"/>
      <c r="FDL32" s="143"/>
      <c r="FDM32" s="143"/>
      <c r="FDN32" s="143"/>
      <c r="FDO32" s="143"/>
      <c r="FDP32" s="143"/>
      <c r="FDQ32" s="143"/>
      <c r="FDR32" s="143"/>
      <c r="FDS32" s="143"/>
      <c r="FDT32" s="143"/>
      <c r="FDU32" s="143"/>
      <c r="FDV32" s="143"/>
      <c r="FDW32" s="143"/>
      <c r="FDX32" s="143"/>
      <c r="FDY32" s="143"/>
      <c r="FDZ32" s="143"/>
      <c r="FEA32" s="143"/>
      <c r="FEB32" s="143"/>
      <c r="FEC32" s="143"/>
      <c r="FED32" s="143"/>
      <c r="FEE32" s="143"/>
      <c r="FEF32" s="143"/>
      <c r="FEG32" s="143"/>
      <c r="FEH32" s="143"/>
      <c r="FEI32" s="143"/>
      <c r="FEJ32" s="143"/>
      <c r="FEK32" s="143"/>
      <c r="FEL32" s="143"/>
      <c r="FEM32" s="143"/>
      <c r="FEN32" s="143"/>
      <c r="FEO32" s="143"/>
      <c r="FEP32" s="143"/>
      <c r="FEQ32" s="143"/>
      <c r="FER32" s="143"/>
      <c r="FES32" s="143"/>
      <c r="FET32" s="143"/>
      <c r="FEU32" s="143"/>
      <c r="FEV32" s="143"/>
      <c r="FEW32" s="143"/>
      <c r="FEX32" s="143"/>
      <c r="FEY32" s="143"/>
      <c r="FEZ32" s="143"/>
      <c r="FFA32" s="143"/>
      <c r="FFB32" s="143"/>
      <c r="FFC32" s="143"/>
      <c r="FFD32" s="143"/>
      <c r="FFE32" s="143"/>
      <c r="FFF32" s="143"/>
      <c r="FFG32" s="143"/>
      <c r="FFH32" s="143"/>
      <c r="FFI32" s="143"/>
      <c r="FFJ32" s="143"/>
      <c r="FFK32" s="143"/>
      <c r="FFL32" s="143"/>
      <c r="FFM32" s="143"/>
      <c r="FFN32" s="143"/>
      <c r="FFO32" s="143"/>
      <c r="FFP32" s="143"/>
      <c r="FFQ32" s="143"/>
      <c r="FFR32" s="143"/>
      <c r="FFS32" s="143"/>
      <c r="FFT32" s="143"/>
      <c r="FFU32" s="143"/>
      <c r="FFV32" s="143"/>
      <c r="FFW32" s="143"/>
      <c r="FFX32" s="143"/>
      <c r="FFY32" s="143"/>
      <c r="FFZ32" s="143"/>
      <c r="FGA32" s="143"/>
      <c r="FGB32" s="143"/>
      <c r="FGC32" s="143"/>
      <c r="FGD32" s="143"/>
      <c r="FGE32" s="143"/>
      <c r="FGF32" s="143"/>
      <c r="FGG32" s="143"/>
      <c r="FGH32" s="143"/>
      <c r="FGI32" s="143"/>
      <c r="FGJ32" s="143"/>
      <c r="FGK32" s="143"/>
      <c r="FGL32" s="143"/>
      <c r="FGM32" s="143"/>
      <c r="FGN32" s="143"/>
      <c r="FGO32" s="143"/>
      <c r="FGP32" s="143"/>
      <c r="FGQ32" s="143"/>
      <c r="FGR32" s="143"/>
      <c r="FGS32" s="143"/>
      <c r="FGT32" s="143"/>
      <c r="FGU32" s="143"/>
      <c r="FGV32" s="143"/>
      <c r="FGW32" s="143"/>
      <c r="FGX32" s="143"/>
      <c r="FGY32" s="143"/>
      <c r="FGZ32" s="143"/>
      <c r="FHA32" s="143"/>
      <c r="FHB32" s="143"/>
      <c r="FHC32" s="143"/>
      <c r="FHD32" s="143"/>
      <c r="FHE32" s="143"/>
      <c r="FHF32" s="143"/>
      <c r="FHG32" s="143"/>
      <c r="FHH32" s="143"/>
      <c r="FHI32" s="143"/>
      <c r="FHJ32" s="143"/>
      <c r="FHK32" s="143"/>
      <c r="FHL32" s="143"/>
      <c r="FHM32" s="143"/>
      <c r="FHN32" s="143"/>
      <c r="FHO32" s="143"/>
      <c r="FHP32" s="143"/>
      <c r="FHQ32" s="143"/>
      <c r="FHR32" s="143"/>
      <c r="FHS32" s="143"/>
      <c r="FHT32" s="143"/>
      <c r="FHU32" s="143"/>
      <c r="FHV32" s="143"/>
      <c r="FHW32" s="143"/>
      <c r="FHX32" s="143"/>
      <c r="FHY32" s="143"/>
      <c r="FHZ32" s="143"/>
      <c r="FIA32" s="143"/>
      <c r="FIB32" s="143"/>
      <c r="FIC32" s="143"/>
      <c r="FID32" s="143"/>
      <c r="FIE32" s="143"/>
      <c r="FIF32" s="143"/>
      <c r="FIG32" s="143"/>
      <c r="FIH32" s="143"/>
      <c r="FII32" s="143"/>
      <c r="FIJ32" s="143"/>
      <c r="FIK32" s="143"/>
      <c r="FIL32" s="143"/>
      <c r="FIM32" s="143"/>
      <c r="FIN32" s="143"/>
      <c r="FIO32" s="143"/>
      <c r="FIP32" s="143"/>
      <c r="FIQ32" s="143"/>
      <c r="FIR32" s="143"/>
      <c r="FIS32" s="143"/>
      <c r="FIT32" s="143"/>
      <c r="FIU32" s="143"/>
      <c r="FIV32" s="143"/>
      <c r="FIW32" s="143"/>
      <c r="FIX32" s="143"/>
      <c r="FIY32" s="143"/>
      <c r="FIZ32" s="143"/>
      <c r="FJA32" s="143"/>
      <c r="FJB32" s="143"/>
      <c r="FJC32" s="143"/>
      <c r="FJD32" s="143"/>
      <c r="FJE32" s="143"/>
      <c r="FJF32" s="143"/>
      <c r="FJG32" s="143"/>
      <c r="FJH32" s="143"/>
      <c r="FJI32" s="143"/>
      <c r="FJJ32" s="143"/>
      <c r="FJK32" s="143"/>
      <c r="FJL32" s="143"/>
      <c r="FJM32" s="143"/>
      <c r="FJN32" s="143"/>
      <c r="FJO32" s="143"/>
      <c r="FJP32" s="143"/>
      <c r="FJQ32" s="143"/>
      <c r="FJR32" s="143"/>
      <c r="FJS32" s="143"/>
      <c r="FJT32" s="143"/>
      <c r="FJU32" s="143"/>
      <c r="FJV32" s="143"/>
      <c r="FJW32" s="143"/>
      <c r="FJX32" s="143"/>
      <c r="FJY32" s="143"/>
      <c r="FJZ32" s="143"/>
      <c r="FKA32" s="143"/>
      <c r="FKB32" s="143"/>
      <c r="FKC32" s="143"/>
      <c r="FKD32" s="143"/>
      <c r="FKE32" s="143"/>
      <c r="FKF32" s="143"/>
      <c r="FKG32" s="143"/>
      <c r="FKH32" s="143"/>
      <c r="FKI32" s="143"/>
      <c r="FKJ32" s="143"/>
      <c r="FKK32" s="143"/>
      <c r="FKL32" s="143"/>
      <c r="FKM32" s="143"/>
      <c r="FKN32" s="143"/>
      <c r="FKO32" s="143"/>
      <c r="FKP32" s="143"/>
      <c r="FKQ32" s="143"/>
      <c r="FKR32" s="143"/>
      <c r="FKS32" s="143"/>
      <c r="FKT32" s="143"/>
      <c r="FKU32" s="143"/>
      <c r="FKV32" s="143"/>
      <c r="FKW32" s="143"/>
      <c r="FKX32" s="143"/>
      <c r="FKY32" s="143"/>
      <c r="FKZ32" s="143"/>
      <c r="FLA32" s="143"/>
      <c r="FLB32" s="143"/>
      <c r="FLC32" s="143"/>
      <c r="FLD32" s="143"/>
      <c r="FLE32" s="143"/>
      <c r="FLF32" s="143"/>
      <c r="FLG32" s="143"/>
      <c r="FLH32" s="143"/>
      <c r="FLI32" s="143"/>
      <c r="FLJ32" s="143"/>
      <c r="FLK32" s="143"/>
      <c r="FLL32" s="143"/>
      <c r="FLM32" s="143"/>
      <c r="FLN32" s="143"/>
      <c r="FLO32" s="143"/>
      <c r="FLP32" s="143"/>
      <c r="FLQ32" s="143"/>
      <c r="FLR32" s="143"/>
      <c r="FLS32" s="143"/>
      <c r="FLT32" s="143"/>
      <c r="FLU32" s="143"/>
      <c r="FLV32" s="143"/>
      <c r="FLW32" s="143"/>
      <c r="FLX32" s="143"/>
      <c r="FLY32" s="143"/>
      <c r="FLZ32" s="143"/>
      <c r="FMA32" s="143"/>
      <c r="FMB32" s="143"/>
      <c r="FMC32" s="143"/>
      <c r="FMD32" s="143"/>
      <c r="FME32" s="143"/>
      <c r="FMF32" s="143"/>
      <c r="FMG32" s="143"/>
      <c r="FMH32" s="143"/>
      <c r="FMI32" s="143"/>
      <c r="FMJ32" s="143"/>
      <c r="FMK32" s="143"/>
      <c r="FML32" s="143"/>
      <c r="FMM32" s="143"/>
      <c r="FMN32" s="143"/>
      <c r="FMO32" s="143"/>
      <c r="FMP32" s="143"/>
      <c r="FMQ32" s="143"/>
      <c r="FMR32" s="143"/>
      <c r="FMS32" s="143"/>
      <c r="FMT32" s="143"/>
      <c r="FMU32" s="143"/>
      <c r="FMV32" s="143"/>
      <c r="FMW32" s="143"/>
      <c r="FMX32" s="143"/>
      <c r="FMY32" s="143"/>
      <c r="FMZ32" s="143"/>
      <c r="FNA32" s="143"/>
      <c r="FNB32" s="143"/>
      <c r="FNC32" s="143"/>
      <c r="FND32" s="143"/>
      <c r="FNE32" s="143"/>
      <c r="FNF32" s="143"/>
      <c r="FNG32" s="143"/>
      <c r="FNH32" s="143"/>
      <c r="FNI32" s="143"/>
      <c r="FNJ32" s="143"/>
      <c r="FNK32" s="143"/>
      <c r="FNL32" s="143"/>
      <c r="FNM32" s="143"/>
      <c r="FNN32" s="143"/>
      <c r="FNO32" s="143"/>
      <c r="FNP32" s="143"/>
      <c r="FNQ32" s="143"/>
      <c r="FNR32" s="143"/>
      <c r="FNS32" s="143"/>
      <c r="FNT32" s="143"/>
      <c r="FNU32" s="143"/>
      <c r="FNV32" s="143"/>
      <c r="FNW32" s="143"/>
      <c r="FNX32" s="143"/>
      <c r="FNY32" s="143"/>
      <c r="FNZ32" s="143"/>
      <c r="FOA32" s="143"/>
      <c r="FOB32" s="143"/>
      <c r="FOC32" s="143"/>
      <c r="FOD32" s="143"/>
      <c r="FOE32" s="143"/>
      <c r="FOF32" s="143"/>
      <c r="FOG32" s="143"/>
      <c r="FOH32" s="143"/>
      <c r="FOI32" s="143"/>
      <c r="FOJ32" s="143"/>
      <c r="FOK32" s="143"/>
      <c r="FOL32" s="143"/>
      <c r="FOM32" s="143"/>
      <c r="FON32" s="143"/>
      <c r="FOO32" s="143"/>
      <c r="FOP32" s="143"/>
      <c r="FOQ32" s="143"/>
      <c r="FOR32" s="143"/>
      <c r="FOS32" s="143"/>
      <c r="FOT32" s="143"/>
      <c r="FOU32" s="143"/>
      <c r="FOV32" s="143"/>
      <c r="FOW32" s="143"/>
      <c r="FOX32" s="143"/>
      <c r="FOY32" s="143"/>
      <c r="FOZ32" s="143"/>
      <c r="FPA32" s="143"/>
      <c r="FPB32" s="143"/>
      <c r="FPC32" s="143"/>
      <c r="FPD32" s="143"/>
      <c r="FPE32" s="143"/>
      <c r="FPF32" s="143"/>
      <c r="FPG32" s="143"/>
      <c r="FPH32" s="143"/>
      <c r="FPI32" s="143"/>
      <c r="FPJ32" s="143"/>
      <c r="FPK32" s="143"/>
      <c r="FPL32" s="143"/>
      <c r="FPM32" s="143"/>
      <c r="FPN32" s="143"/>
      <c r="FPO32" s="143"/>
      <c r="FPP32" s="143"/>
      <c r="FPQ32" s="143"/>
      <c r="FPR32" s="143"/>
      <c r="FPS32" s="143"/>
      <c r="FPT32" s="143"/>
      <c r="FPU32" s="143"/>
      <c r="FPV32" s="143"/>
      <c r="FPW32" s="143"/>
      <c r="FPX32" s="143"/>
      <c r="FPY32" s="143"/>
      <c r="FPZ32" s="143"/>
      <c r="FQA32" s="143"/>
      <c r="FQB32" s="143"/>
      <c r="FQC32" s="143"/>
      <c r="FQD32" s="143"/>
      <c r="FQE32" s="143"/>
      <c r="FQF32" s="143"/>
      <c r="FQG32" s="143"/>
      <c r="FQH32" s="143"/>
      <c r="FQI32" s="143"/>
      <c r="FQJ32" s="143"/>
      <c r="FQK32" s="143"/>
      <c r="FQL32" s="143"/>
      <c r="FQM32" s="143"/>
      <c r="FQN32" s="143"/>
      <c r="FQO32" s="143"/>
      <c r="FQP32" s="143"/>
      <c r="FQQ32" s="143"/>
      <c r="FQR32" s="143"/>
      <c r="FQS32" s="143"/>
      <c r="FQT32" s="143"/>
      <c r="FQU32" s="143"/>
      <c r="FQV32" s="143"/>
      <c r="FQW32" s="143"/>
      <c r="FQX32" s="143"/>
      <c r="FQY32" s="143"/>
      <c r="FQZ32" s="143"/>
      <c r="FRA32" s="143"/>
      <c r="FRB32" s="143"/>
      <c r="FRC32" s="143"/>
      <c r="FRD32" s="143"/>
      <c r="FRE32" s="143"/>
      <c r="FRF32" s="143"/>
      <c r="FRG32" s="143"/>
      <c r="FRH32" s="143"/>
      <c r="FRI32" s="143"/>
      <c r="FRJ32" s="143"/>
      <c r="FRK32" s="143"/>
      <c r="FRL32" s="143"/>
      <c r="FRM32" s="143"/>
      <c r="FRN32" s="143"/>
      <c r="FRO32" s="143"/>
      <c r="FRP32" s="143"/>
      <c r="FRQ32" s="143"/>
      <c r="FRR32" s="143"/>
      <c r="FRS32" s="143"/>
      <c r="FRT32" s="143"/>
      <c r="FRU32" s="143"/>
      <c r="FRV32" s="143"/>
      <c r="FRW32" s="143"/>
      <c r="FRX32" s="143"/>
      <c r="FRY32" s="143"/>
      <c r="FRZ32" s="143"/>
      <c r="FSA32" s="143"/>
      <c r="FSB32" s="143"/>
      <c r="FSC32" s="143"/>
      <c r="FSD32" s="143"/>
      <c r="FSE32" s="143"/>
      <c r="FSF32" s="143"/>
      <c r="FSG32" s="143"/>
      <c r="FSH32" s="143"/>
      <c r="FSI32" s="143"/>
      <c r="FSJ32" s="143"/>
      <c r="FSK32" s="143"/>
      <c r="FSL32" s="143"/>
      <c r="FSM32" s="143"/>
      <c r="FSN32" s="143"/>
      <c r="FSO32" s="143"/>
      <c r="FSP32" s="143"/>
      <c r="FSQ32" s="143"/>
      <c r="FSR32" s="143"/>
      <c r="FSS32" s="143"/>
      <c r="FST32" s="143"/>
      <c r="FSU32" s="143"/>
      <c r="FSV32" s="143"/>
      <c r="FSW32" s="143"/>
      <c r="FSX32" s="143"/>
      <c r="FSY32" s="143"/>
      <c r="FSZ32" s="143"/>
      <c r="FTA32" s="143"/>
      <c r="FTB32" s="143"/>
      <c r="FTC32" s="143"/>
      <c r="FTD32" s="143"/>
      <c r="FTE32" s="143"/>
      <c r="FTF32" s="143"/>
      <c r="FTG32" s="143"/>
      <c r="FTH32" s="143"/>
      <c r="FTI32" s="143"/>
      <c r="FTJ32" s="143"/>
      <c r="FTK32" s="143"/>
      <c r="FTL32" s="143"/>
      <c r="FTM32" s="143"/>
      <c r="FTN32" s="143"/>
      <c r="FTO32" s="143"/>
      <c r="FTP32" s="143"/>
      <c r="FTQ32" s="143"/>
      <c r="FTR32" s="143"/>
      <c r="FTS32" s="143"/>
      <c r="FTT32" s="143"/>
      <c r="FTU32" s="143"/>
      <c r="FTV32" s="143"/>
      <c r="FTW32" s="143"/>
      <c r="FTX32" s="143"/>
      <c r="FTY32" s="143"/>
      <c r="FTZ32" s="143"/>
      <c r="FUA32" s="143"/>
      <c r="FUB32" s="143"/>
      <c r="FUC32" s="143"/>
      <c r="FUD32" s="143"/>
      <c r="FUE32" s="143"/>
      <c r="FUF32" s="143"/>
      <c r="FUG32" s="143"/>
      <c r="FUH32" s="143"/>
      <c r="FUI32" s="143"/>
      <c r="FUJ32" s="143"/>
      <c r="FUK32" s="143"/>
      <c r="FUL32" s="143"/>
      <c r="FUM32" s="143"/>
      <c r="FUN32" s="143"/>
      <c r="FUO32" s="143"/>
      <c r="FUP32" s="143"/>
      <c r="FUQ32" s="143"/>
      <c r="FUR32" s="143"/>
      <c r="FUS32" s="143"/>
      <c r="FUT32" s="143"/>
      <c r="FUU32" s="143"/>
      <c r="FUV32" s="143"/>
      <c r="FUW32" s="143"/>
      <c r="FUX32" s="143"/>
      <c r="FUY32" s="143"/>
      <c r="FUZ32" s="143"/>
      <c r="FVA32" s="143"/>
      <c r="FVB32" s="143"/>
      <c r="FVC32" s="143"/>
      <c r="FVD32" s="143"/>
      <c r="FVE32" s="143"/>
      <c r="FVF32" s="143"/>
      <c r="FVG32" s="143"/>
      <c r="FVH32" s="143"/>
      <c r="FVI32" s="143"/>
      <c r="FVJ32" s="143"/>
      <c r="FVK32" s="143"/>
      <c r="FVL32" s="143"/>
      <c r="FVM32" s="143"/>
      <c r="FVN32" s="143"/>
      <c r="FVO32" s="143"/>
      <c r="FVP32" s="143"/>
      <c r="FVQ32" s="143"/>
      <c r="FVR32" s="143"/>
      <c r="FVS32" s="143"/>
      <c r="FVT32" s="143"/>
      <c r="FVU32" s="143"/>
      <c r="FVV32" s="143"/>
      <c r="FVW32" s="143"/>
      <c r="FVX32" s="143"/>
      <c r="FVY32" s="143"/>
      <c r="FVZ32" s="143"/>
      <c r="FWA32" s="143"/>
      <c r="FWB32" s="143"/>
      <c r="FWC32" s="143"/>
      <c r="FWD32" s="143"/>
      <c r="FWE32" s="143"/>
      <c r="FWF32" s="143"/>
      <c r="FWG32" s="143"/>
      <c r="FWH32" s="143"/>
      <c r="FWI32" s="143"/>
      <c r="FWJ32" s="143"/>
      <c r="FWK32" s="143"/>
      <c r="FWL32" s="143"/>
      <c r="FWM32" s="143"/>
      <c r="FWN32" s="143"/>
      <c r="FWO32" s="143"/>
      <c r="FWP32" s="143"/>
      <c r="FWQ32" s="143"/>
      <c r="FWR32" s="143"/>
      <c r="FWS32" s="143"/>
      <c r="FWT32" s="143"/>
      <c r="FWU32" s="143"/>
      <c r="FWV32" s="143"/>
      <c r="FWW32" s="143"/>
      <c r="FWX32" s="143"/>
      <c r="FWY32" s="143"/>
      <c r="FWZ32" s="143"/>
      <c r="FXA32" s="143"/>
      <c r="FXB32" s="143"/>
      <c r="FXC32" s="143"/>
      <c r="FXD32" s="143"/>
      <c r="FXE32" s="143"/>
      <c r="FXF32" s="143"/>
      <c r="FXG32" s="143"/>
      <c r="FXH32" s="143"/>
      <c r="FXI32" s="143"/>
      <c r="FXJ32" s="143"/>
      <c r="FXK32" s="143"/>
      <c r="FXL32" s="143"/>
      <c r="FXM32" s="143"/>
      <c r="FXN32" s="143"/>
      <c r="FXO32" s="143"/>
      <c r="FXP32" s="143"/>
      <c r="FXQ32" s="143"/>
      <c r="FXR32" s="143"/>
      <c r="FXS32" s="143"/>
      <c r="FXT32" s="143"/>
      <c r="FXU32" s="143"/>
      <c r="FXV32" s="143"/>
      <c r="FXW32" s="143"/>
      <c r="FXX32" s="143"/>
      <c r="FXY32" s="143"/>
      <c r="FXZ32" s="143"/>
      <c r="FYA32" s="143"/>
      <c r="FYB32" s="143"/>
      <c r="FYC32" s="143"/>
      <c r="FYD32" s="143"/>
      <c r="FYE32" s="143"/>
      <c r="FYF32" s="143"/>
      <c r="FYG32" s="143"/>
      <c r="FYH32" s="143"/>
      <c r="FYI32" s="143"/>
      <c r="FYJ32" s="143"/>
      <c r="FYK32" s="143"/>
      <c r="FYL32" s="143"/>
      <c r="FYM32" s="143"/>
      <c r="FYN32" s="143"/>
      <c r="FYO32" s="143"/>
      <c r="FYP32" s="143"/>
      <c r="FYQ32" s="143"/>
      <c r="FYR32" s="143"/>
      <c r="FYS32" s="143"/>
      <c r="FYT32" s="143"/>
      <c r="FYU32" s="143"/>
      <c r="FYV32" s="143"/>
      <c r="FYW32" s="143"/>
      <c r="FYX32" s="143"/>
      <c r="FYY32" s="143"/>
      <c r="FYZ32" s="143"/>
      <c r="FZA32" s="143"/>
      <c r="FZB32" s="143"/>
      <c r="FZC32" s="143"/>
      <c r="FZD32" s="143"/>
      <c r="FZE32" s="143"/>
      <c r="FZF32" s="143"/>
      <c r="FZG32" s="143"/>
      <c r="FZH32" s="143"/>
      <c r="FZI32" s="143"/>
      <c r="FZJ32" s="143"/>
      <c r="FZK32" s="143"/>
      <c r="FZL32" s="143"/>
      <c r="FZM32" s="143"/>
      <c r="FZN32" s="143"/>
      <c r="FZO32" s="143"/>
      <c r="FZP32" s="143"/>
      <c r="FZQ32" s="143"/>
      <c r="FZR32" s="143"/>
      <c r="FZS32" s="143"/>
      <c r="FZT32" s="143"/>
      <c r="FZU32" s="143"/>
      <c r="FZV32" s="143"/>
      <c r="FZW32" s="143"/>
      <c r="FZX32" s="143"/>
      <c r="FZY32" s="143"/>
      <c r="FZZ32" s="143"/>
      <c r="GAA32" s="143"/>
      <c r="GAB32" s="143"/>
      <c r="GAC32" s="143"/>
      <c r="GAD32" s="143"/>
      <c r="GAE32" s="143"/>
      <c r="GAF32" s="143"/>
      <c r="GAG32" s="143"/>
      <c r="GAH32" s="143"/>
      <c r="GAI32" s="143"/>
      <c r="GAJ32" s="143"/>
      <c r="GAK32" s="143"/>
      <c r="GAL32" s="143"/>
      <c r="GAM32" s="143"/>
      <c r="GAN32" s="143"/>
      <c r="GAO32" s="143"/>
      <c r="GAP32" s="143"/>
      <c r="GAQ32" s="143"/>
      <c r="GAR32" s="143"/>
      <c r="GAS32" s="143"/>
      <c r="GAT32" s="143"/>
      <c r="GAU32" s="143"/>
      <c r="GAV32" s="143"/>
      <c r="GAW32" s="143"/>
      <c r="GAX32" s="143"/>
      <c r="GAY32" s="143"/>
      <c r="GAZ32" s="143"/>
      <c r="GBA32" s="143"/>
      <c r="GBB32" s="143"/>
      <c r="GBC32" s="143"/>
      <c r="GBD32" s="143"/>
      <c r="GBE32" s="143"/>
      <c r="GBF32" s="143"/>
      <c r="GBG32" s="143"/>
      <c r="GBH32" s="143"/>
      <c r="GBI32" s="143"/>
      <c r="GBJ32" s="143"/>
      <c r="GBK32" s="143"/>
      <c r="GBL32" s="143"/>
      <c r="GBM32" s="143"/>
      <c r="GBN32" s="143"/>
      <c r="GBO32" s="143"/>
      <c r="GBP32" s="143"/>
      <c r="GBQ32" s="143"/>
      <c r="GBR32" s="143"/>
      <c r="GBS32" s="143"/>
      <c r="GBT32" s="143"/>
      <c r="GBU32" s="143"/>
      <c r="GBV32" s="143"/>
      <c r="GBW32" s="143"/>
      <c r="GBX32" s="143"/>
      <c r="GBY32" s="143"/>
      <c r="GBZ32" s="143"/>
      <c r="GCA32" s="143"/>
      <c r="GCB32" s="143"/>
      <c r="GCC32" s="143"/>
      <c r="GCD32" s="143"/>
      <c r="GCE32" s="143"/>
      <c r="GCF32" s="143"/>
      <c r="GCG32" s="143"/>
      <c r="GCH32" s="143"/>
      <c r="GCI32" s="143"/>
      <c r="GCJ32" s="143"/>
      <c r="GCK32" s="143"/>
      <c r="GCL32" s="143"/>
      <c r="GCM32" s="143"/>
      <c r="GCN32" s="143"/>
      <c r="GCO32" s="143"/>
      <c r="GCP32" s="143"/>
      <c r="GCQ32" s="143"/>
      <c r="GCR32" s="143"/>
      <c r="GCS32" s="143"/>
      <c r="GCT32" s="143"/>
      <c r="GCU32" s="143"/>
      <c r="GCV32" s="143"/>
      <c r="GCW32" s="143"/>
      <c r="GCX32" s="143"/>
      <c r="GCY32" s="143"/>
      <c r="GCZ32" s="143"/>
      <c r="GDA32" s="143"/>
      <c r="GDB32" s="143"/>
      <c r="GDC32" s="143"/>
      <c r="GDD32" s="143"/>
      <c r="GDE32" s="143"/>
      <c r="GDF32" s="143"/>
      <c r="GDG32" s="143"/>
      <c r="GDH32" s="143"/>
      <c r="GDI32" s="143"/>
      <c r="GDJ32" s="143"/>
      <c r="GDK32" s="143"/>
      <c r="GDL32" s="143"/>
      <c r="GDM32" s="143"/>
      <c r="GDN32" s="143"/>
      <c r="GDO32" s="143"/>
      <c r="GDP32" s="143"/>
      <c r="GDQ32" s="143"/>
      <c r="GDR32" s="143"/>
      <c r="GDS32" s="143"/>
      <c r="GDT32" s="143"/>
      <c r="GDU32" s="143"/>
      <c r="GDV32" s="143"/>
      <c r="GDW32" s="143"/>
      <c r="GDX32" s="143"/>
      <c r="GDY32" s="143"/>
      <c r="GDZ32" s="143"/>
      <c r="GEA32" s="143"/>
      <c r="GEB32" s="143"/>
      <c r="GEC32" s="143"/>
      <c r="GED32" s="143"/>
      <c r="GEE32" s="143"/>
      <c r="GEF32" s="143"/>
      <c r="GEG32" s="143"/>
      <c r="GEH32" s="143"/>
      <c r="GEI32" s="143"/>
      <c r="GEJ32" s="143"/>
      <c r="GEK32" s="143"/>
      <c r="GEL32" s="143"/>
      <c r="GEM32" s="143"/>
      <c r="GEN32" s="143"/>
      <c r="GEO32" s="143"/>
      <c r="GEP32" s="143"/>
      <c r="GEQ32" s="143"/>
      <c r="GER32" s="143"/>
      <c r="GES32" s="143"/>
      <c r="GET32" s="143"/>
      <c r="GEU32" s="143"/>
      <c r="GEV32" s="143"/>
      <c r="GEW32" s="143"/>
      <c r="GEX32" s="143"/>
      <c r="GEY32" s="143"/>
      <c r="GEZ32" s="143"/>
      <c r="GFA32" s="143"/>
      <c r="GFB32" s="143"/>
      <c r="GFC32" s="143"/>
      <c r="GFD32" s="143"/>
      <c r="GFE32" s="143"/>
      <c r="GFF32" s="143"/>
      <c r="GFG32" s="143"/>
      <c r="GFH32" s="143"/>
      <c r="GFI32" s="143"/>
      <c r="GFJ32" s="143"/>
      <c r="GFK32" s="143"/>
      <c r="GFL32" s="143"/>
      <c r="GFM32" s="143"/>
      <c r="GFN32" s="143"/>
      <c r="GFO32" s="143"/>
      <c r="GFP32" s="143"/>
      <c r="GFQ32" s="143"/>
      <c r="GFR32" s="143"/>
      <c r="GFS32" s="143"/>
      <c r="GFT32" s="143"/>
      <c r="GFU32" s="143"/>
      <c r="GFV32" s="143"/>
      <c r="GFW32" s="143"/>
      <c r="GFX32" s="143"/>
      <c r="GFY32" s="143"/>
      <c r="GFZ32" s="143"/>
      <c r="GGA32" s="143"/>
      <c r="GGB32" s="143"/>
      <c r="GGC32" s="143"/>
      <c r="GGD32" s="143"/>
      <c r="GGE32" s="143"/>
      <c r="GGF32" s="143"/>
      <c r="GGG32" s="143"/>
      <c r="GGH32" s="143"/>
      <c r="GGI32" s="143"/>
      <c r="GGJ32" s="143"/>
      <c r="GGK32" s="143"/>
      <c r="GGL32" s="143"/>
      <c r="GGM32" s="143"/>
      <c r="GGN32" s="143"/>
      <c r="GGO32" s="143"/>
      <c r="GGP32" s="143"/>
      <c r="GGQ32" s="143"/>
      <c r="GGR32" s="143"/>
      <c r="GGS32" s="143"/>
      <c r="GGT32" s="143"/>
      <c r="GGU32" s="143"/>
      <c r="GGV32" s="143"/>
      <c r="GGW32" s="143"/>
      <c r="GGX32" s="143"/>
      <c r="GGY32" s="143"/>
      <c r="GGZ32" s="143"/>
      <c r="GHA32" s="143"/>
      <c r="GHB32" s="143"/>
      <c r="GHC32" s="143"/>
      <c r="GHD32" s="143"/>
      <c r="GHE32" s="143"/>
      <c r="GHF32" s="143"/>
      <c r="GHG32" s="143"/>
      <c r="GHH32" s="143"/>
      <c r="GHI32" s="143"/>
      <c r="GHJ32" s="143"/>
      <c r="GHK32" s="143"/>
      <c r="GHL32" s="143"/>
      <c r="GHM32" s="143"/>
      <c r="GHN32" s="143"/>
      <c r="GHO32" s="143"/>
      <c r="GHP32" s="143"/>
      <c r="GHQ32" s="143"/>
      <c r="GHR32" s="143"/>
      <c r="GHS32" s="143"/>
      <c r="GHT32" s="143"/>
      <c r="GHU32" s="143"/>
      <c r="GHV32" s="143"/>
      <c r="GHW32" s="143"/>
      <c r="GHX32" s="143"/>
      <c r="GHY32" s="143"/>
      <c r="GHZ32" s="143"/>
      <c r="GIA32" s="143"/>
      <c r="GIB32" s="143"/>
      <c r="GIC32" s="143"/>
      <c r="GID32" s="143"/>
      <c r="GIE32" s="143"/>
      <c r="GIF32" s="143"/>
      <c r="GIG32" s="143"/>
      <c r="GIH32" s="143"/>
      <c r="GII32" s="143"/>
      <c r="GIJ32" s="143"/>
      <c r="GIK32" s="143"/>
      <c r="GIL32" s="143"/>
      <c r="GIM32" s="143"/>
      <c r="GIN32" s="143"/>
      <c r="GIO32" s="143"/>
      <c r="GIP32" s="143"/>
      <c r="GIQ32" s="143"/>
      <c r="GIR32" s="143"/>
      <c r="GIS32" s="143"/>
      <c r="GIT32" s="143"/>
      <c r="GIU32" s="143"/>
      <c r="GIV32" s="143"/>
      <c r="GIW32" s="143"/>
      <c r="GIX32" s="143"/>
      <c r="GIY32" s="143"/>
      <c r="GIZ32" s="143"/>
      <c r="GJA32" s="143"/>
      <c r="GJB32" s="143"/>
      <c r="GJC32" s="143"/>
      <c r="GJD32" s="143"/>
      <c r="GJE32" s="143"/>
      <c r="GJF32" s="143"/>
      <c r="GJG32" s="143"/>
      <c r="GJH32" s="143"/>
      <c r="GJI32" s="143"/>
      <c r="GJJ32" s="143"/>
      <c r="GJK32" s="143"/>
      <c r="GJL32" s="143"/>
      <c r="GJM32" s="143"/>
      <c r="GJN32" s="143"/>
      <c r="GJO32" s="143"/>
      <c r="GJP32" s="143"/>
      <c r="GJQ32" s="143"/>
      <c r="GJR32" s="143"/>
      <c r="GJS32" s="143"/>
      <c r="GJT32" s="143"/>
      <c r="GJU32" s="143"/>
      <c r="GJV32" s="143"/>
      <c r="GJW32" s="143"/>
      <c r="GJX32" s="143"/>
      <c r="GJY32" s="143"/>
      <c r="GJZ32" s="143"/>
      <c r="GKA32" s="143"/>
      <c r="GKB32" s="143"/>
      <c r="GKC32" s="143"/>
      <c r="GKD32" s="143"/>
      <c r="GKE32" s="143"/>
      <c r="GKF32" s="143"/>
      <c r="GKG32" s="143"/>
      <c r="GKH32" s="143"/>
      <c r="GKI32" s="143"/>
      <c r="GKJ32" s="143"/>
      <c r="GKK32" s="143"/>
      <c r="GKL32" s="143"/>
      <c r="GKM32" s="143"/>
      <c r="GKN32" s="143"/>
      <c r="GKO32" s="143"/>
      <c r="GKP32" s="143"/>
      <c r="GKQ32" s="143"/>
      <c r="GKR32" s="143"/>
      <c r="GKS32" s="143"/>
      <c r="GKT32" s="143"/>
      <c r="GKU32" s="143"/>
      <c r="GKV32" s="143"/>
      <c r="GKW32" s="143"/>
      <c r="GKX32" s="143"/>
      <c r="GKY32" s="143"/>
      <c r="GKZ32" s="143"/>
      <c r="GLA32" s="143"/>
      <c r="GLB32" s="143"/>
      <c r="GLC32" s="143"/>
      <c r="GLD32" s="143"/>
      <c r="GLE32" s="143"/>
      <c r="GLF32" s="143"/>
      <c r="GLG32" s="143"/>
      <c r="GLH32" s="143"/>
      <c r="GLI32" s="143"/>
      <c r="GLJ32" s="143"/>
      <c r="GLK32" s="143"/>
      <c r="GLL32" s="143"/>
      <c r="GLM32" s="143"/>
      <c r="GLN32" s="143"/>
      <c r="GLO32" s="143"/>
      <c r="GLP32" s="143"/>
      <c r="GLQ32" s="143"/>
      <c r="GLR32" s="143"/>
      <c r="GLS32" s="143"/>
      <c r="GLT32" s="143"/>
      <c r="GLU32" s="143"/>
      <c r="GLV32" s="143"/>
      <c r="GLW32" s="143"/>
      <c r="GLX32" s="143"/>
      <c r="GLY32" s="143"/>
      <c r="GLZ32" s="143"/>
      <c r="GMA32" s="143"/>
      <c r="GMB32" s="143"/>
      <c r="GMC32" s="143"/>
      <c r="GMD32" s="143"/>
      <c r="GME32" s="143"/>
      <c r="GMF32" s="143"/>
      <c r="GMG32" s="143"/>
      <c r="GMH32" s="143"/>
      <c r="GMI32" s="143"/>
      <c r="GMJ32" s="143"/>
      <c r="GMK32" s="143"/>
      <c r="GML32" s="143"/>
      <c r="GMM32" s="143"/>
      <c r="GMN32" s="143"/>
      <c r="GMO32" s="143"/>
      <c r="GMP32" s="143"/>
      <c r="GMQ32" s="143"/>
      <c r="GMR32" s="143"/>
      <c r="GMS32" s="143"/>
      <c r="GMT32" s="143"/>
      <c r="GMU32" s="143"/>
      <c r="GMV32" s="143"/>
      <c r="GMW32" s="143"/>
      <c r="GMX32" s="143"/>
      <c r="GMY32" s="143"/>
      <c r="GMZ32" s="143"/>
      <c r="GNA32" s="143"/>
      <c r="GNB32" s="143"/>
      <c r="GNC32" s="143"/>
      <c r="GND32" s="143"/>
      <c r="GNE32" s="143"/>
      <c r="GNF32" s="143"/>
      <c r="GNG32" s="143"/>
      <c r="GNH32" s="143"/>
      <c r="GNI32" s="143"/>
      <c r="GNJ32" s="143"/>
      <c r="GNK32" s="143"/>
      <c r="GNL32" s="143"/>
      <c r="GNM32" s="143"/>
      <c r="GNN32" s="143"/>
      <c r="GNO32" s="143"/>
      <c r="GNP32" s="143"/>
      <c r="GNQ32" s="143"/>
      <c r="GNR32" s="143"/>
      <c r="GNS32" s="143"/>
      <c r="GNT32" s="143"/>
      <c r="GNU32" s="143"/>
      <c r="GNV32" s="143"/>
      <c r="GNW32" s="143"/>
      <c r="GNX32" s="143"/>
      <c r="GNY32" s="143"/>
      <c r="GNZ32" s="143"/>
      <c r="GOA32" s="143"/>
      <c r="GOB32" s="143"/>
      <c r="GOC32" s="143"/>
      <c r="GOD32" s="143"/>
      <c r="GOE32" s="143"/>
      <c r="GOF32" s="143"/>
      <c r="GOG32" s="143"/>
      <c r="GOH32" s="143"/>
      <c r="GOI32" s="143"/>
      <c r="GOJ32" s="143"/>
      <c r="GOK32" s="143"/>
      <c r="GOL32" s="143"/>
      <c r="GOM32" s="143"/>
      <c r="GON32" s="143"/>
      <c r="GOO32" s="143"/>
      <c r="GOP32" s="143"/>
      <c r="GOQ32" s="143"/>
      <c r="GOR32" s="143"/>
      <c r="GOS32" s="143"/>
      <c r="GOT32" s="143"/>
      <c r="GOU32" s="143"/>
      <c r="GOV32" s="143"/>
      <c r="GOW32" s="143"/>
      <c r="GOX32" s="143"/>
      <c r="GOY32" s="143"/>
      <c r="GOZ32" s="143"/>
      <c r="GPA32" s="143"/>
      <c r="GPB32" s="143"/>
      <c r="GPC32" s="143"/>
      <c r="GPD32" s="143"/>
      <c r="GPE32" s="143"/>
      <c r="GPF32" s="143"/>
      <c r="GPG32" s="143"/>
      <c r="GPH32" s="143"/>
      <c r="GPI32" s="143"/>
      <c r="GPJ32" s="143"/>
      <c r="GPK32" s="143"/>
      <c r="GPL32" s="143"/>
      <c r="GPM32" s="143"/>
      <c r="GPN32" s="143"/>
      <c r="GPO32" s="143"/>
      <c r="GPP32" s="143"/>
      <c r="GPQ32" s="143"/>
      <c r="GPR32" s="143"/>
      <c r="GPS32" s="143"/>
      <c r="GPT32" s="143"/>
      <c r="GPU32" s="143"/>
      <c r="GPV32" s="143"/>
      <c r="GPW32" s="143"/>
      <c r="GPX32" s="143"/>
      <c r="GPY32" s="143"/>
      <c r="GPZ32" s="143"/>
      <c r="GQA32" s="143"/>
      <c r="GQB32" s="143"/>
      <c r="GQC32" s="143"/>
      <c r="GQD32" s="143"/>
      <c r="GQE32" s="143"/>
      <c r="GQF32" s="143"/>
      <c r="GQG32" s="143"/>
      <c r="GQH32" s="143"/>
      <c r="GQI32" s="143"/>
      <c r="GQJ32" s="143"/>
      <c r="GQK32" s="143"/>
      <c r="GQL32" s="143"/>
      <c r="GQM32" s="143"/>
      <c r="GQN32" s="143"/>
      <c r="GQO32" s="143"/>
      <c r="GQP32" s="143"/>
      <c r="GQQ32" s="143"/>
      <c r="GQR32" s="143"/>
      <c r="GQS32" s="143"/>
      <c r="GQT32" s="143"/>
      <c r="GQU32" s="143"/>
      <c r="GQV32" s="143"/>
      <c r="GQW32" s="143"/>
      <c r="GQX32" s="143"/>
      <c r="GQY32" s="143"/>
      <c r="GQZ32" s="143"/>
      <c r="GRA32" s="143"/>
      <c r="GRB32" s="143"/>
      <c r="GRC32" s="143"/>
      <c r="GRD32" s="143"/>
      <c r="GRE32" s="143"/>
      <c r="GRF32" s="143"/>
      <c r="GRG32" s="143"/>
      <c r="GRH32" s="143"/>
      <c r="GRI32" s="143"/>
      <c r="GRJ32" s="143"/>
      <c r="GRK32" s="143"/>
      <c r="GRL32" s="143"/>
      <c r="GRM32" s="143"/>
      <c r="GRN32" s="143"/>
      <c r="GRO32" s="143"/>
      <c r="GRP32" s="143"/>
      <c r="GRQ32" s="143"/>
      <c r="GRR32" s="143"/>
      <c r="GRS32" s="143"/>
      <c r="GRT32" s="143"/>
      <c r="GRU32" s="143"/>
      <c r="GRV32" s="143"/>
      <c r="GRW32" s="143"/>
      <c r="GRX32" s="143"/>
      <c r="GRY32" s="143"/>
      <c r="GRZ32" s="143"/>
      <c r="GSA32" s="143"/>
      <c r="GSB32" s="143"/>
      <c r="GSC32" s="143"/>
      <c r="GSD32" s="143"/>
      <c r="GSE32" s="143"/>
      <c r="GSF32" s="143"/>
      <c r="GSG32" s="143"/>
      <c r="GSH32" s="143"/>
      <c r="GSI32" s="143"/>
      <c r="GSJ32" s="143"/>
      <c r="GSK32" s="143"/>
      <c r="GSL32" s="143"/>
      <c r="GSM32" s="143"/>
      <c r="GSN32" s="143"/>
      <c r="GSO32" s="143"/>
      <c r="GSP32" s="143"/>
      <c r="GSQ32" s="143"/>
      <c r="GSR32" s="143"/>
      <c r="GSS32" s="143"/>
      <c r="GST32" s="143"/>
      <c r="GSU32" s="143"/>
      <c r="GSV32" s="143"/>
      <c r="GSW32" s="143"/>
      <c r="GSX32" s="143"/>
      <c r="GSY32" s="143"/>
      <c r="GSZ32" s="143"/>
      <c r="GTA32" s="143"/>
      <c r="GTB32" s="143"/>
      <c r="GTC32" s="143"/>
      <c r="GTD32" s="143"/>
      <c r="GTE32" s="143"/>
      <c r="GTF32" s="143"/>
      <c r="GTG32" s="143"/>
      <c r="GTH32" s="143"/>
      <c r="GTI32" s="143"/>
      <c r="GTJ32" s="143"/>
      <c r="GTK32" s="143"/>
      <c r="GTL32" s="143"/>
      <c r="GTM32" s="143"/>
      <c r="GTN32" s="143"/>
      <c r="GTO32" s="143"/>
      <c r="GTP32" s="143"/>
      <c r="GTQ32" s="143"/>
      <c r="GTR32" s="143"/>
      <c r="GTS32" s="143"/>
      <c r="GTT32" s="143"/>
      <c r="GTU32" s="143"/>
      <c r="GTV32" s="143"/>
      <c r="GTW32" s="143"/>
      <c r="GTX32" s="143"/>
      <c r="GTY32" s="143"/>
      <c r="GTZ32" s="143"/>
      <c r="GUA32" s="143"/>
      <c r="GUB32" s="143"/>
      <c r="GUC32" s="143"/>
      <c r="GUD32" s="143"/>
      <c r="GUE32" s="143"/>
      <c r="GUF32" s="143"/>
      <c r="GUG32" s="143"/>
      <c r="GUH32" s="143"/>
      <c r="GUI32" s="143"/>
      <c r="GUJ32" s="143"/>
      <c r="GUK32" s="143"/>
      <c r="GUL32" s="143"/>
      <c r="GUM32" s="143"/>
      <c r="GUN32" s="143"/>
      <c r="GUO32" s="143"/>
      <c r="GUP32" s="143"/>
      <c r="GUQ32" s="143"/>
      <c r="GUR32" s="143"/>
      <c r="GUS32" s="143"/>
      <c r="GUT32" s="143"/>
      <c r="GUU32" s="143"/>
      <c r="GUV32" s="143"/>
      <c r="GUW32" s="143"/>
      <c r="GUX32" s="143"/>
      <c r="GUY32" s="143"/>
      <c r="GUZ32" s="143"/>
      <c r="GVA32" s="143"/>
      <c r="GVB32" s="143"/>
      <c r="GVC32" s="143"/>
      <c r="GVD32" s="143"/>
      <c r="GVE32" s="143"/>
      <c r="GVF32" s="143"/>
      <c r="GVG32" s="143"/>
      <c r="GVH32" s="143"/>
      <c r="GVI32" s="143"/>
      <c r="GVJ32" s="143"/>
      <c r="GVK32" s="143"/>
      <c r="GVL32" s="143"/>
      <c r="GVM32" s="143"/>
      <c r="GVN32" s="143"/>
      <c r="GVO32" s="143"/>
      <c r="GVP32" s="143"/>
      <c r="GVQ32" s="143"/>
      <c r="GVR32" s="143"/>
      <c r="GVS32" s="143"/>
      <c r="GVT32" s="143"/>
      <c r="GVU32" s="143"/>
      <c r="GVV32" s="143"/>
      <c r="GVW32" s="143"/>
      <c r="GVX32" s="143"/>
      <c r="GVY32" s="143"/>
      <c r="GVZ32" s="143"/>
      <c r="GWA32" s="143"/>
      <c r="GWB32" s="143"/>
      <c r="GWC32" s="143"/>
      <c r="GWD32" s="143"/>
      <c r="GWE32" s="143"/>
      <c r="GWF32" s="143"/>
      <c r="GWG32" s="143"/>
      <c r="GWH32" s="143"/>
      <c r="GWI32" s="143"/>
      <c r="GWJ32" s="143"/>
      <c r="GWK32" s="143"/>
      <c r="GWL32" s="143"/>
      <c r="GWM32" s="143"/>
      <c r="GWN32" s="143"/>
      <c r="GWO32" s="143"/>
      <c r="GWP32" s="143"/>
      <c r="GWQ32" s="143"/>
      <c r="GWR32" s="143"/>
      <c r="GWS32" s="143"/>
      <c r="GWT32" s="143"/>
      <c r="GWU32" s="143"/>
      <c r="GWV32" s="143"/>
      <c r="GWW32" s="143"/>
      <c r="GWX32" s="143"/>
      <c r="GWY32" s="143"/>
      <c r="GWZ32" s="143"/>
      <c r="GXA32" s="143"/>
      <c r="GXB32" s="143"/>
      <c r="GXC32" s="143"/>
      <c r="GXD32" s="143"/>
      <c r="GXE32" s="143"/>
      <c r="GXF32" s="143"/>
      <c r="GXG32" s="143"/>
      <c r="GXH32" s="143"/>
      <c r="GXI32" s="143"/>
      <c r="GXJ32" s="143"/>
      <c r="GXK32" s="143"/>
      <c r="GXL32" s="143"/>
      <c r="GXM32" s="143"/>
      <c r="GXN32" s="143"/>
      <c r="GXO32" s="143"/>
      <c r="GXP32" s="143"/>
      <c r="GXQ32" s="143"/>
      <c r="GXR32" s="143"/>
      <c r="GXS32" s="143"/>
      <c r="GXT32" s="143"/>
      <c r="GXU32" s="143"/>
      <c r="GXV32" s="143"/>
      <c r="GXW32" s="143"/>
      <c r="GXX32" s="143"/>
      <c r="GXY32" s="143"/>
      <c r="GXZ32" s="143"/>
      <c r="GYA32" s="143"/>
      <c r="GYB32" s="143"/>
      <c r="GYC32" s="143"/>
      <c r="GYD32" s="143"/>
      <c r="GYE32" s="143"/>
      <c r="GYF32" s="143"/>
      <c r="GYG32" s="143"/>
      <c r="GYH32" s="143"/>
      <c r="GYI32" s="143"/>
      <c r="GYJ32" s="143"/>
      <c r="GYK32" s="143"/>
      <c r="GYL32" s="143"/>
      <c r="GYM32" s="143"/>
      <c r="GYN32" s="143"/>
      <c r="GYO32" s="143"/>
      <c r="GYP32" s="143"/>
      <c r="GYQ32" s="143"/>
      <c r="GYR32" s="143"/>
      <c r="GYS32" s="143"/>
      <c r="GYT32" s="143"/>
      <c r="GYU32" s="143"/>
      <c r="GYV32" s="143"/>
      <c r="GYW32" s="143"/>
      <c r="GYX32" s="143"/>
      <c r="GYY32" s="143"/>
      <c r="GYZ32" s="143"/>
      <c r="GZA32" s="143"/>
      <c r="GZB32" s="143"/>
      <c r="GZC32" s="143"/>
      <c r="GZD32" s="143"/>
      <c r="GZE32" s="143"/>
      <c r="GZF32" s="143"/>
      <c r="GZG32" s="143"/>
      <c r="GZH32" s="143"/>
      <c r="GZI32" s="143"/>
      <c r="GZJ32" s="143"/>
      <c r="GZK32" s="143"/>
      <c r="GZL32" s="143"/>
      <c r="GZM32" s="143"/>
      <c r="GZN32" s="143"/>
      <c r="GZO32" s="143"/>
      <c r="GZP32" s="143"/>
      <c r="GZQ32" s="143"/>
      <c r="GZR32" s="143"/>
      <c r="GZS32" s="143"/>
      <c r="GZT32" s="143"/>
      <c r="GZU32" s="143"/>
      <c r="GZV32" s="143"/>
      <c r="GZW32" s="143"/>
      <c r="GZX32" s="143"/>
      <c r="GZY32" s="143"/>
      <c r="GZZ32" s="143"/>
      <c r="HAA32" s="143"/>
      <c r="HAB32" s="143"/>
      <c r="HAC32" s="143"/>
      <c r="HAD32" s="143"/>
      <c r="HAE32" s="143"/>
      <c r="HAF32" s="143"/>
      <c r="HAG32" s="143"/>
      <c r="HAH32" s="143"/>
      <c r="HAI32" s="143"/>
      <c r="HAJ32" s="143"/>
      <c r="HAK32" s="143"/>
      <c r="HAL32" s="143"/>
      <c r="HAM32" s="143"/>
      <c r="HAN32" s="143"/>
      <c r="HAO32" s="143"/>
      <c r="HAP32" s="143"/>
      <c r="HAQ32" s="143"/>
      <c r="HAR32" s="143"/>
      <c r="HAS32" s="143"/>
      <c r="HAT32" s="143"/>
      <c r="HAU32" s="143"/>
      <c r="HAV32" s="143"/>
      <c r="HAW32" s="143"/>
      <c r="HAX32" s="143"/>
      <c r="HAY32" s="143"/>
      <c r="HAZ32" s="143"/>
      <c r="HBA32" s="143"/>
      <c r="HBB32" s="143"/>
      <c r="HBC32" s="143"/>
      <c r="HBD32" s="143"/>
      <c r="HBE32" s="143"/>
      <c r="HBF32" s="143"/>
      <c r="HBG32" s="143"/>
      <c r="HBH32" s="143"/>
      <c r="HBI32" s="143"/>
      <c r="HBJ32" s="143"/>
      <c r="HBK32" s="143"/>
      <c r="HBL32" s="143"/>
      <c r="HBM32" s="143"/>
      <c r="HBN32" s="143"/>
      <c r="HBO32" s="143"/>
      <c r="HBP32" s="143"/>
      <c r="HBQ32" s="143"/>
      <c r="HBR32" s="143"/>
      <c r="HBS32" s="143"/>
      <c r="HBT32" s="143"/>
      <c r="HBU32" s="143"/>
      <c r="HBV32" s="143"/>
      <c r="HBW32" s="143"/>
      <c r="HBX32" s="143"/>
      <c r="HBY32" s="143"/>
      <c r="HBZ32" s="143"/>
      <c r="HCA32" s="143"/>
      <c r="HCB32" s="143"/>
      <c r="HCC32" s="143"/>
      <c r="HCD32" s="143"/>
      <c r="HCE32" s="143"/>
      <c r="HCF32" s="143"/>
      <c r="HCG32" s="143"/>
      <c r="HCH32" s="143"/>
      <c r="HCI32" s="143"/>
      <c r="HCJ32" s="143"/>
      <c r="HCK32" s="143"/>
      <c r="HCL32" s="143"/>
      <c r="HCM32" s="143"/>
      <c r="HCN32" s="143"/>
      <c r="HCO32" s="143"/>
      <c r="HCP32" s="143"/>
      <c r="HCQ32" s="143"/>
      <c r="HCR32" s="143"/>
      <c r="HCS32" s="143"/>
      <c r="HCT32" s="143"/>
      <c r="HCU32" s="143"/>
      <c r="HCV32" s="143"/>
      <c r="HCW32" s="143"/>
      <c r="HCX32" s="143"/>
      <c r="HCY32" s="143"/>
      <c r="HCZ32" s="143"/>
      <c r="HDA32" s="143"/>
      <c r="HDB32" s="143"/>
      <c r="HDC32" s="143"/>
      <c r="HDD32" s="143"/>
      <c r="HDE32" s="143"/>
      <c r="HDF32" s="143"/>
      <c r="HDG32" s="143"/>
      <c r="HDH32" s="143"/>
      <c r="HDI32" s="143"/>
      <c r="HDJ32" s="143"/>
      <c r="HDK32" s="143"/>
      <c r="HDL32" s="143"/>
      <c r="HDM32" s="143"/>
      <c r="HDN32" s="143"/>
      <c r="HDO32" s="143"/>
      <c r="HDP32" s="143"/>
      <c r="HDQ32" s="143"/>
      <c r="HDR32" s="143"/>
      <c r="HDS32" s="143"/>
      <c r="HDT32" s="143"/>
      <c r="HDU32" s="143"/>
      <c r="HDV32" s="143"/>
      <c r="HDW32" s="143"/>
      <c r="HDX32" s="143"/>
      <c r="HDY32" s="143"/>
      <c r="HDZ32" s="143"/>
      <c r="HEA32" s="143"/>
      <c r="HEB32" s="143"/>
      <c r="HEC32" s="143"/>
      <c r="HED32" s="143"/>
      <c r="HEE32" s="143"/>
      <c r="HEF32" s="143"/>
      <c r="HEG32" s="143"/>
      <c r="HEH32" s="143"/>
      <c r="HEI32" s="143"/>
      <c r="HEJ32" s="143"/>
      <c r="HEK32" s="143"/>
      <c r="HEL32" s="143"/>
      <c r="HEM32" s="143"/>
      <c r="HEN32" s="143"/>
      <c r="HEO32" s="143"/>
      <c r="HEP32" s="143"/>
      <c r="HEQ32" s="143"/>
      <c r="HER32" s="143"/>
      <c r="HES32" s="143"/>
      <c r="HET32" s="143"/>
      <c r="HEU32" s="143"/>
      <c r="HEV32" s="143"/>
      <c r="HEW32" s="143"/>
      <c r="HEX32" s="143"/>
      <c r="HEY32" s="143"/>
      <c r="HEZ32" s="143"/>
      <c r="HFA32" s="143"/>
      <c r="HFB32" s="143"/>
      <c r="HFC32" s="143"/>
      <c r="HFD32" s="143"/>
      <c r="HFE32" s="143"/>
      <c r="HFF32" s="143"/>
      <c r="HFG32" s="143"/>
      <c r="HFH32" s="143"/>
      <c r="HFI32" s="143"/>
      <c r="HFJ32" s="143"/>
      <c r="HFK32" s="143"/>
      <c r="HFL32" s="143"/>
      <c r="HFM32" s="143"/>
      <c r="HFN32" s="143"/>
      <c r="HFO32" s="143"/>
      <c r="HFP32" s="143"/>
      <c r="HFQ32" s="143"/>
      <c r="HFR32" s="143"/>
      <c r="HFS32" s="143"/>
      <c r="HFT32" s="143"/>
      <c r="HFU32" s="143"/>
      <c r="HFV32" s="143"/>
      <c r="HFW32" s="143"/>
      <c r="HFX32" s="143"/>
      <c r="HFY32" s="143"/>
      <c r="HFZ32" s="143"/>
      <c r="HGA32" s="143"/>
      <c r="HGB32" s="143"/>
      <c r="HGC32" s="143"/>
      <c r="HGD32" s="143"/>
      <c r="HGE32" s="143"/>
      <c r="HGF32" s="143"/>
      <c r="HGG32" s="143"/>
      <c r="HGH32" s="143"/>
      <c r="HGI32" s="143"/>
      <c r="HGJ32" s="143"/>
      <c r="HGK32" s="143"/>
      <c r="HGL32" s="143"/>
      <c r="HGM32" s="143"/>
      <c r="HGN32" s="143"/>
      <c r="HGO32" s="143"/>
      <c r="HGP32" s="143"/>
      <c r="HGQ32" s="143"/>
      <c r="HGR32" s="143"/>
      <c r="HGS32" s="143"/>
      <c r="HGT32" s="143"/>
      <c r="HGU32" s="143"/>
      <c r="HGV32" s="143"/>
      <c r="HGW32" s="143"/>
      <c r="HGX32" s="143"/>
      <c r="HGY32" s="143"/>
      <c r="HGZ32" s="143"/>
      <c r="HHA32" s="143"/>
      <c r="HHB32" s="143"/>
      <c r="HHC32" s="143"/>
      <c r="HHD32" s="143"/>
      <c r="HHE32" s="143"/>
      <c r="HHF32" s="143"/>
      <c r="HHG32" s="143"/>
      <c r="HHH32" s="143"/>
      <c r="HHI32" s="143"/>
      <c r="HHJ32" s="143"/>
      <c r="HHK32" s="143"/>
      <c r="HHL32" s="143"/>
      <c r="HHM32" s="143"/>
      <c r="HHN32" s="143"/>
      <c r="HHO32" s="143"/>
      <c r="HHP32" s="143"/>
      <c r="HHQ32" s="143"/>
      <c r="HHR32" s="143"/>
      <c r="HHS32" s="143"/>
      <c r="HHT32" s="143"/>
      <c r="HHU32" s="143"/>
      <c r="HHV32" s="143"/>
      <c r="HHW32" s="143"/>
      <c r="HHX32" s="143"/>
      <c r="HHY32" s="143"/>
      <c r="HHZ32" s="143"/>
      <c r="HIA32" s="143"/>
      <c r="HIB32" s="143"/>
      <c r="HIC32" s="143"/>
      <c r="HID32" s="143"/>
      <c r="HIE32" s="143"/>
      <c r="HIF32" s="143"/>
      <c r="HIG32" s="143"/>
      <c r="HIH32" s="143"/>
      <c r="HII32" s="143"/>
      <c r="HIJ32" s="143"/>
      <c r="HIK32" s="143"/>
      <c r="HIL32" s="143"/>
      <c r="HIM32" s="143"/>
      <c r="HIN32" s="143"/>
      <c r="HIO32" s="143"/>
      <c r="HIP32" s="143"/>
      <c r="HIQ32" s="143"/>
      <c r="HIR32" s="143"/>
      <c r="HIS32" s="143"/>
      <c r="HIT32" s="143"/>
      <c r="HIU32" s="143"/>
      <c r="HIV32" s="143"/>
      <c r="HIW32" s="143"/>
      <c r="HIX32" s="143"/>
      <c r="HIY32" s="143"/>
      <c r="HIZ32" s="143"/>
      <c r="HJA32" s="143"/>
      <c r="HJB32" s="143"/>
      <c r="HJC32" s="143"/>
      <c r="HJD32" s="143"/>
      <c r="HJE32" s="143"/>
      <c r="HJF32" s="143"/>
      <c r="HJG32" s="143"/>
      <c r="HJH32" s="143"/>
      <c r="HJI32" s="143"/>
      <c r="HJJ32" s="143"/>
      <c r="HJK32" s="143"/>
      <c r="HJL32" s="143"/>
      <c r="HJM32" s="143"/>
      <c r="HJN32" s="143"/>
      <c r="HJO32" s="143"/>
      <c r="HJP32" s="143"/>
      <c r="HJQ32" s="143"/>
      <c r="HJR32" s="143"/>
      <c r="HJS32" s="143"/>
      <c r="HJT32" s="143"/>
      <c r="HJU32" s="143"/>
      <c r="HJV32" s="143"/>
      <c r="HJW32" s="143"/>
      <c r="HJX32" s="143"/>
      <c r="HJY32" s="143"/>
      <c r="HJZ32" s="143"/>
      <c r="HKA32" s="143"/>
      <c r="HKB32" s="143"/>
      <c r="HKC32" s="143"/>
      <c r="HKD32" s="143"/>
      <c r="HKE32" s="143"/>
      <c r="HKF32" s="143"/>
      <c r="HKG32" s="143"/>
      <c r="HKH32" s="143"/>
      <c r="HKI32" s="143"/>
      <c r="HKJ32" s="143"/>
      <c r="HKK32" s="143"/>
      <c r="HKL32" s="143"/>
      <c r="HKM32" s="143"/>
      <c r="HKN32" s="143"/>
      <c r="HKO32" s="143"/>
      <c r="HKP32" s="143"/>
      <c r="HKQ32" s="143"/>
      <c r="HKR32" s="143"/>
      <c r="HKS32" s="143"/>
      <c r="HKT32" s="143"/>
      <c r="HKU32" s="143"/>
      <c r="HKV32" s="143"/>
      <c r="HKW32" s="143"/>
      <c r="HKX32" s="143"/>
      <c r="HKY32" s="143"/>
      <c r="HKZ32" s="143"/>
      <c r="HLA32" s="143"/>
      <c r="HLB32" s="143"/>
      <c r="HLC32" s="143"/>
      <c r="HLD32" s="143"/>
      <c r="HLE32" s="143"/>
      <c r="HLF32" s="143"/>
      <c r="HLG32" s="143"/>
      <c r="HLH32" s="143"/>
      <c r="HLI32" s="143"/>
      <c r="HLJ32" s="143"/>
      <c r="HLK32" s="143"/>
      <c r="HLL32" s="143"/>
      <c r="HLM32" s="143"/>
      <c r="HLN32" s="143"/>
      <c r="HLO32" s="143"/>
      <c r="HLP32" s="143"/>
      <c r="HLQ32" s="143"/>
      <c r="HLR32" s="143"/>
      <c r="HLS32" s="143"/>
      <c r="HLT32" s="143"/>
      <c r="HLU32" s="143"/>
      <c r="HLV32" s="143"/>
      <c r="HLW32" s="143"/>
      <c r="HLX32" s="143"/>
      <c r="HLY32" s="143"/>
      <c r="HLZ32" s="143"/>
      <c r="HMA32" s="143"/>
      <c r="HMB32" s="143"/>
      <c r="HMC32" s="143"/>
      <c r="HMD32" s="143"/>
      <c r="HME32" s="143"/>
      <c r="HMF32" s="143"/>
      <c r="HMG32" s="143"/>
      <c r="HMH32" s="143"/>
      <c r="HMI32" s="143"/>
      <c r="HMJ32" s="143"/>
      <c r="HMK32" s="143"/>
      <c r="HML32" s="143"/>
      <c r="HMM32" s="143"/>
      <c r="HMN32" s="143"/>
      <c r="HMO32" s="143"/>
      <c r="HMP32" s="143"/>
      <c r="HMQ32" s="143"/>
      <c r="HMR32" s="143"/>
      <c r="HMS32" s="143"/>
      <c r="HMT32" s="143"/>
      <c r="HMU32" s="143"/>
      <c r="HMV32" s="143"/>
      <c r="HMW32" s="143"/>
      <c r="HMX32" s="143"/>
      <c r="HMY32" s="143"/>
      <c r="HMZ32" s="143"/>
      <c r="HNA32" s="143"/>
      <c r="HNB32" s="143"/>
      <c r="HNC32" s="143"/>
      <c r="HND32" s="143"/>
      <c r="HNE32" s="143"/>
      <c r="HNF32" s="143"/>
      <c r="HNG32" s="143"/>
      <c r="HNH32" s="143"/>
      <c r="HNI32" s="143"/>
      <c r="HNJ32" s="143"/>
      <c r="HNK32" s="143"/>
      <c r="HNL32" s="143"/>
      <c r="HNM32" s="143"/>
      <c r="HNN32" s="143"/>
      <c r="HNO32" s="143"/>
      <c r="HNP32" s="143"/>
      <c r="HNQ32" s="143"/>
      <c r="HNR32" s="143"/>
      <c r="HNS32" s="143"/>
      <c r="HNT32" s="143"/>
      <c r="HNU32" s="143"/>
      <c r="HNV32" s="143"/>
      <c r="HNW32" s="143"/>
      <c r="HNX32" s="143"/>
      <c r="HNY32" s="143"/>
      <c r="HNZ32" s="143"/>
      <c r="HOA32" s="143"/>
      <c r="HOB32" s="143"/>
      <c r="HOC32" s="143"/>
      <c r="HOD32" s="143"/>
      <c r="HOE32" s="143"/>
      <c r="HOF32" s="143"/>
      <c r="HOG32" s="143"/>
      <c r="HOH32" s="143"/>
      <c r="HOI32" s="143"/>
      <c r="HOJ32" s="143"/>
      <c r="HOK32" s="143"/>
      <c r="HOL32" s="143"/>
      <c r="HOM32" s="143"/>
      <c r="HON32" s="143"/>
      <c r="HOO32" s="143"/>
      <c r="HOP32" s="143"/>
      <c r="HOQ32" s="143"/>
      <c r="HOR32" s="143"/>
      <c r="HOS32" s="143"/>
      <c r="HOT32" s="143"/>
      <c r="HOU32" s="143"/>
      <c r="HOV32" s="143"/>
      <c r="HOW32" s="143"/>
      <c r="HOX32" s="143"/>
      <c r="HOY32" s="143"/>
      <c r="HOZ32" s="143"/>
      <c r="HPA32" s="143"/>
      <c r="HPB32" s="143"/>
      <c r="HPC32" s="143"/>
      <c r="HPD32" s="143"/>
      <c r="HPE32" s="143"/>
      <c r="HPF32" s="143"/>
      <c r="HPG32" s="143"/>
      <c r="HPH32" s="143"/>
      <c r="HPI32" s="143"/>
      <c r="HPJ32" s="143"/>
      <c r="HPK32" s="143"/>
      <c r="HPL32" s="143"/>
      <c r="HPM32" s="143"/>
      <c r="HPN32" s="143"/>
      <c r="HPO32" s="143"/>
      <c r="HPP32" s="143"/>
      <c r="HPQ32" s="143"/>
      <c r="HPR32" s="143"/>
      <c r="HPS32" s="143"/>
      <c r="HPT32" s="143"/>
      <c r="HPU32" s="143"/>
      <c r="HPV32" s="143"/>
      <c r="HPW32" s="143"/>
      <c r="HPX32" s="143"/>
      <c r="HPY32" s="143"/>
      <c r="HPZ32" s="143"/>
      <c r="HQA32" s="143"/>
      <c r="HQB32" s="143"/>
      <c r="HQC32" s="143"/>
      <c r="HQD32" s="143"/>
      <c r="HQE32" s="143"/>
      <c r="HQF32" s="143"/>
      <c r="HQG32" s="143"/>
      <c r="HQH32" s="143"/>
      <c r="HQI32" s="143"/>
      <c r="HQJ32" s="143"/>
      <c r="HQK32" s="143"/>
      <c r="HQL32" s="143"/>
      <c r="HQM32" s="143"/>
      <c r="HQN32" s="143"/>
      <c r="HQO32" s="143"/>
      <c r="HQP32" s="143"/>
      <c r="HQQ32" s="143"/>
      <c r="HQR32" s="143"/>
      <c r="HQS32" s="143"/>
      <c r="HQT32" s="143"/>
      <c r="HQU32" s="143"/>
      <c r="HQV32" s="143"/>
      <c r="HQW32" s="143"/>
      <c r="HQX32" s="143"/>
      <c r="HQY32" s="143"/>
      <c r="HQZ32" s="143"/>
      <c r="HRA32" s="143"/>
      <c r="HRB32" s="143"/>
      <c r="HRC32" s="143"/>
      <c r="HRD32" s="143"/>
      <c r="HRE32" s="143"/>
      <c r="HRF32" s="143"/>
      <c r="HRG32" s="143"/>
      <c r="HRH32" s="143"/>
      <c r="HRI32" s="143"/>
      <c r="HRJ32" s="143"/>
      <c r="HRK32" s="143"/>
      <c r="HRL32" s="143"/>
      <c r="HRM32" s="143"/>
      <c r="HRN32" s="143"/>
      <c r="HRO32" s="143"/>
      <c r="HRP32" s="143"/>
      <c r="HRQ32" s="143"/>
      <c r="HRR32" s="143"/>
      <c r="HRS32" s="143"/>
      <c r="HRT32" s="143"/>
      <c r="HRU32" s="143"/>
      <c r="HRV32" s="143"/>
      <c r="HRW32" s="143"/>
      <c r="HRX32" s="143"/>
      <c r="HRY32" s="143"/>
      <c r="HRZ32" s="143"/>
      <c r="HSA32" s="143"/>
      <c r="HSB32" s="143"/>
      <c r="HSC32" s="143"/>
      <c r="HSD32" s="143"/>
      <c r="HSE32" s="143"/>
      <c r="HSF32" s="143"/>
      <c r="HSG32" s="143"/>
      <c r="HSH32" s="143"/>
      <c r="HSI32" s="143"/>
      <c r="HSJ32" s="143"/>
      <c r="HSK32" s="143"/>
      <c r="HSL32" s="143"/>
      <c r="HSM32" s="143"/>
      <c r="HSN32" s="143"/>
      <c r="HSO32" s="143"/>
      <c r="HSP32" s="143"/>
      <c r="HSQ32" s="143"/>
      <c r="HSR32" s="143"/>
      <c r="HSS32" s="143"/>
      <c r="HST32" s="143"/>
      <c r="HSU32" s="143"/>
      <c r="HSV32" s="143"/>
      <c r="HSW32" s="143"/>
      <c r="HSX32" s="143"/>
      <c r="HSY32" s="143"/>
      <c r="HSZ32" s="143"/>
      <c r="HTA32" s="143"/>
      <c r="HTB32" s="143"/>
      <c r="HTC32" s="143"/>
      <c r="HTD32" s="143"/>
      <c r="HTE32" s="143"/>
      <c r="HTF32" s="143"/>
      <c r="HTG32" s="143"/>
      <c r="HTH32" s="143"/>
      <c r="HTI32" s="143"/>
      <c r="HTJ32" s="143"/>
      <c r="HTK32" s="143"/>
      <c r="HTL32" s="143"/>
      <c r="HTM32" s="143"/>
      <c r="HTN32" s="143"/>
      <c r="HTO32" s="143"/>
      <c r="HTP32" s="143"/>
      <c r="HTQ32" s="143"/>
      <c r="HTR32" s="143"/>
      <c r="HTS32" s="143"/>
      <c r="HTT32" s="143"/>
      <c r="HTU32" s="143"/>
      <c r="HTV32" s="143"/>
      <c r="HTW32" s="143"/>
      <c r="HTX32" s="143"/>
      <c r="HTY32" s="143"/>
      <c r="HTZ32" s="143"/>
      <c r="HUA32" s="143"/>
      <c r="HUB32" s="143"/>
      <c r="HUC32" s="143"/>
      <c r="HUD32" s="143"/>
      <c r="HUE32" s="143"/>
      <c r="HUF32" s="143"/>
      <c r="HUG32" s="143"/>
      <c r="HUH32" s="143"/>
      <c r="HUI32" s="143"/>
      <c r="HUJ32" s="143"/>
      <c r="HUK32" s="143"/>
      <c r="HUL32" s="143"/>
      <c r="HUM32" s="143"/>
      <c r="HUN32" s="143"/>
      <c r="HUO32" s="143"/>
      <c r="HUP32" s="143"/>
      <c r="HUQ32" s="143"/>
      <c r="HUR32" s="143"/>
      <c r="HUS32" s="143"/>
      <c r="HUT32" s="143"/>
      <c r="HUU32" s="143"/>
      <c r="HUV32" s="143"/>
      <c r="HUW32" s="143"/>
      <c r="HUX32" s="143"/>
      <c r="HUY32" s="143"/>
      <c r="HUZ32" s="143"/>
      <c r="HVA32" s="143"/>
      <c r="HVB32" s="143"/>
      <c r="HVC32" s="143"/>
      <c r="HVD32" s="143"/>
      <c r="HVE32" s="143"/>
      <c r="HVF32" s="143"/>
      <c r="HVG32" s="143"/>
      <c r="HVH32" s="143"/>
      <c r="HVI32" s="143"/>
      <c r="HVJ32" s="143"/>
      <c r="HVK32" s="143"/>
      <c r="HVL32" s="143"/>
      <c r="HVM32" s="143"/>
      <c r="HVN32" s="143"/>
      <c r="HVO32" s="143"/>
      <c r="HVP32" s="143"/>
      <c r="HVQ32" s="143"/>
      <c r="HVR32" s="143"/>
      <c r="HVS32" s="143"/>
      <c r="HVT32" s="143"/>
      <c r="HVU32" s="143"/>
      <c r="HVV32" s="143"/>
      <c r="HVW32" s="143"/>
      <c r="HVX32" s="143"/>
      <c r="HVY32" s="143"/>
      <c r="HVZ32" s="143"/>
      <c r="HWA32" s="143"/>
      <c r="HWB32" s="143"/>
      <c r="HWC32" s="143"/>
      <c r="HWD32" s="143"/>
      <c r="HWE32" s="143"/>
      <c r="HWF32" s="143"/>
      <c r="HWG32" s="143"/>
      <c r="HWH32" s="143"/>
      <c r="HWI32" s="143"/>
      <c r="HWJ32" s="143"/>
      <c r="HWK32" s="143"/>
      <c r="HWL32" s="143"/>
      <c r="HWM32" s="143"/>
      <c r="HWN32" s="143"/>
      <c r="HWO32" s="143"/>
      <c r="HWP32" s="143"/>
      <c r="HWQ32" s="143"/>
      <c r="HWR32" s="143"/>
      <c r="HWS32" s="143"/>
      <c r="HWT32" s="143"/>
      <c r="HWU32" s="143"/>
      <c r="HWV32" s="143"/>
      <c r="HWW32" s="143"/>
      <c r="HWX32" s="143"/>
      <c r="HWY32" s="143"/>
      <c r="HWZ32" s="143"/>
      <c r="HXA32" s="143"/>
      <c r="HXB32" s="143"/>
      <c r="HXC32" s="143"/>
      <c r="HXD32" s="143"/>
      <c r="HXE32" s="143"/>
      <c r="HXF32" s="143"/>
      <c r="HXG32" s="143"/>
      <c r="HXH32" s="143"/>
      <c r="HXI32" s="143"/>
      <c r="HXJ32" s="143"/>
      <c r="HXK32" s="143"/>
      <c r="HXL32" s="143"/>
      <c r="HXM32" s="143"/>
      <c r="HXN32" s="143"/>
      <c r="HXO32" s="143"/>
      <c r="HXP32" s="143"/>
      <c r="HXQ32" s="143"/>
      <c r="HXR32" s="143"/>
      <c r="HXS32" s="143"/>
      <c r="HXT32" s="143"/>
      <c r="HXU32" s="143"/>
      <c r="HXV32" s="143"/>
      <c r="HXW32" s="143"/>
      <c r="HXX32" s="143"/>
      <c r="HXY32" s="143"/>
      <c r="HXZ32" s="143"/>
      <c r="HYA32" s="143"/>
      <c r="HYB32" s="143"/>
      <c r="HYC32" s="143"/>
      <c r="HYD32" s="143"/>
      <c r="HYE32" s="143"/>
      <c r="HYF32" s="143"/>
      <c r="HYG32" s="143"/>
      <c r="HYH32" s="143"/>
      <c r="HYI32" s="143"/>
      <c r="HYJ32" s="143"/>
      <c r="HYK32" s="143"/>
      <c r="HYL32" s="143"/>
      <c r="HYM32" s="143"/>
      <c r="HYN32" s="143"/>
      <c r="HYO32" s="143"/>
      <c r="HYP32" s="143"/>
      <c r="HYQ32" s="143"/>
      <c r="HYR32" s="143"/>
      <c r="HYS32" s="143"/>
      <c r="HYT32" s="143"/>
      <c r="HYU32" s="143"/>
      <c r="HYV32" s="143"/>
      <c r="HYW32" s="143"/>
      <c r="HYX32" s="143"/>
      <c r="HYY32" s="143"/>
      <c r="HYZ32" s="143"/>
      <c r="HZA32" s="143"/>
      <c r="HZB32" s="143"/>
      <c r="HZC32" s="143"/>
      <c r="HZD32" s="143"/>
      <c r="HZE32" s="143"/>
      <c r="HZF32" s="143"/>
      <c r="HZG32" s="143"/>
      <c r="HZH32" s="143"/>
      <c r="HZI32" s="143"/>
      <c r="HZJ32" s="143"/>
      <c r="HZK32" s="143"/>
      <c r="HZL32" s="143"/>
      <c r="HZM32" s="143"/>
      <c r="HZN32" s="143"/>
      <c r="HZO32" s="143"/>
      <c r="HZP32" s="143"/>
      <c r="HZQ32" s="143"/>
      <c r="HZR32" s="143"/>
      <c r="HZS32" s="143"/>
      <c r="HZT32" s="143"/>
      <c r="HZU32" s="143"/>
      <c r="HZV32" s="143"/>
      <c r="HZW32" s="143"/>
      <c r="HZX32" s="143"/>
      <c r="HZY32" s="143"/>
      <c r="HZZ32" s="143"/>
      <c r="IAA32" s="143"/>
      <c r="IAB32" s="143"/>
      <c r="IAC32" s="143"/>
      <c r="IAD32" s="143"/>
      <c r="IAE32" s="143"/>
      <c r="IAF32" s="143"/>
      <c r="IAG32" s="143"/>
      <c r="IAH32" s="143"/>
      <c r="IAI32" s="143"/>
      <c r="IAJ32" s="143"/>
      <c r="IAK32" s="143"/>
      <c r="IAL32" s="143"/>
      <c r="IAM32" s="143"/>
      <c r="IAN32" s="143"/>
      <c r="IAO32" s="143"/>
      <c r="IAP32" s="143"/>
      <c r="IAQ32" s="143"/>
      <c r="IAR32" s="143"/>
      <c r="IAS32" s="143"/>
      <c r="IAT32" s="143"/>
      <c r="IAU32" s="143"/>
      <c r="IAV32" s="143"/>
      <c r="IAW32" s="143"/>
      <c r="IAX32" s="143"/>
      <c r="IAY32" s="143"/>
      <c r="IAZ32" s="143"/>
      <c r="IBA32" s="143"/>
      <c r="IBB32" s="143"/>
      <c r="IBC32" s="143"/>
      <c r="IBD32" s="143"/>
      <c r="IBE32" s="143"/>
      <c r="IBF32" s="143"/>
      <c r="IBG32" s="143"/>
      <c r="IBH32" s="143"/>
      <c r="IBI32" s="143"/>
      <c r="IBJ32" s="143"/>
      <c r="IBK32" s="143"/>
      <c r="IBL32" s="143"/>
      <c r="IBM32" s="143"/>
      <c r="IBN32" s="143"/>
      <c r="IBO32" s="143"/>
      <c r="IBP32" s="143"/>
      <c r="IBQ32" s="143"/>
      <c r="IBR32" s="143"/>
      <c r="IBS32" s="143"/>
      <c r="IBT32" s="143"/>
      <c r="IBU32" s="143"/>
      <c r="IBV32" s="143"/>
      <c r="IBW32" s="143"/>
      <c r="IBX32" s="143"/>
      <c r="IBY32" s="143"/>
      <c r="IBZ32" s="143"/>
      <c r="ICA32" s="143"/>
      <c r="ICB32" s="143"/>
      <c r="ICC32" s="143"/>
      <c r="ICD32" s="143"/>
      <c r="ICE32" s="143"/>
      <c r="ICF32" s="143"/>
      <c r="ICG32" s="143"/>
      <c r="ICH32" s="143"/>
      <c r="ICI32" s="143"/>
      <c r="ICJ32" s="143"/>
      <c r="ICK32" s="143"/>
      <c r="ICL32" s="143"/>
      <c r="ICM32" s="143"/>
      <c r="ICN32" s="143"/>
      <c r="ICO32" s="143"/>
      <c r="ICP32" s="143"/>
      <c r="ICQ32" s="143"/>
      <c r="ICR32" s="143"/>
      <c r="ICS32" s="143"/>
      <c r="ICT32" s="143"/>
      <c r="ICU32" s="143"/>
      <c r="ICV32" s="143"/>
      <c r="ICW32" s="143"/>
      <c r="ICX32" s="143"/>
      <c r="ICY32" s="143"/>
      <c r="ICZ32" s="143"/>
      <c r="IDA32" s="143"/>
      <c r="IDB32" s="143"/>
      <c r="IDC32" s="143"/>
      <c r="IDD32" s="143"/>
      <c r="IDE32" s="143"/>
      <c r="IDF32" s="143"/>
      <c r="IDG32" s="143"/>
      <c r="IDH32" s="143"/>
      <c r="IDI32" s="143"/>
      <c r="IDJ32" s="143"/>
      <c r="IDK32" s="143"/>
      <c r="IDL32" s="143"/>
      <c r="IDM32" s="143"/>
      <c r="IDN32" s="143"/>
      <c r="IDO32" s="143"/>
      <c r="IDP32" s="143"/>
      <c r="IDQ32" s="143"/>
      <c r="IDR32" s="143"/>
      <c r="IDS32" s="143"/>
      <c r="IDT32" s="143"/>
      <c r="IDU32" s="143"/>
      <c r="IDV32" s="143"/>
      <c r="IDW32" s="143"/>
      <c r="IDX32" s="143"/>
      <c r="IDY32" s="143"/>
      <c r="IDZ32" s="143"/>
      <c r="IEA32" s="143"/>
      <c r="IEB32" s="143"/>
      <c r="IEC32" s="143"/>
      <c r="IED32" s="143"/>
      <c r="IEE32" s="143"/>
      <c r="IEF32" s="143"/>
      <c r="IEG32" s="143"/>
      <c r="IEH32" s="143"/>
      <c r="IEI32" s="143"/>
      <c r="IEJ32" s="143"/>
      <c r="IEK32" s="143"/>
      <c r="IEL32" s="143"/>
      <c r="IEM32" s="143"/>
      <c r="IEN32" s="143"/>
      <c r="IEO32" s="143"/>
      <c r="IEP32" s="143"/>
      <c r="IEQ32" s="143"/>
      <c r="IER32" s="143"/>
      <c r="IES32" s="143"/>
      <c r="IET32" s="143"/>
      <c r="IEU32" s="143"/>
      <c r="IEV32" s="143"/>
      <c r="IEW32" s="143"/>
      <c r="IEX32" s="143"/>
      <c r="IEY32" s="143"/>
      <c r="IEZ32" s="143"/>
      <c r="IFA32" s="143"/>
      <c r="IFB32" s="143"/>
      <c r="IFC32" s="143"/>
      <c r="IFD32" s="143"/>
      <c r="IFE32" s="143"/>
      <c r="IFF32" s="143"/>
      <c r="IFG32" s="143"/>
      <c r="IFH32" s="143"/>
      <c r="IFI32" s="143"/>
      <c r="IFJ32" s="143"/>
      <c r="IFK32" s="143"/>
      <c r="IFL32" s="143"/>
      <c r="IFM32" s="143"/>
      <c r="IFN32" s="143"/>
      <c r="IFO32" s="143"/>
      <c r="IFP32" s="143"/>
      <c r="IFQ32" s="143"/>
      <c r="IFR32" s="143"/>
      <c r="IFS32" s="143"/>
      <c r="IFT32" s="143"/>
      <c r="IFU32" s="143"/>
      <c r="IFV32" s="143"/>
      <c r="IFW32" s="143"/>
      <c r="IFX32" s="143"/>
      <c r="IFY32" s="143"/>
      <c r="IFZ32" s="143"/>
      <c r="IGA32" s="143"/>
      <c r="IGB32" s="143"/>
      <c r="IGC32" s="143"/>
      <c r="IGD32" s="143"/>
      <c r="IGE32" s="143"/>
      <c r="IGF32" s="143"/>
      <c r="IGG32" s="143"/>
      <c r="IGH32" s="143"/>
      <c r="IGI32" s="143"/>
      <c r="IGJ32" s="143"/>
      <c r="IGK32" s="143"/>
      <c r="IGL32" s="143"/>
      <c r="IGM32" s="143"/>
      <c r="IGN32" s="143"/>
      <c r="IGO32" s="143"/>
      <c r="IGP32" s="143"/>
      <c r="IGQ32" s="143"/>
      <c r="IGR32" s="143"/>
      <c r="IGS32" s="143"/>
      <c r="IGT32" s="143"/>
      <c r="IGU32" s="143"/>
      <c r="IGV32" s="143"/>
      <c r="IGW32" s="143"/>
      <c r="IGX32" s="143"/>
      <c r="IGY32" s="143"/>
      <c r="IGZ32" s="143"/>
      <c r="IHA32" s="143"/>
      <c r="IHB32" s="143"/>
      <c r="IHC32" s="143"/>
      <c r="IHD32" s="143"/>
      <c r="IHE32" s="143"/>
      <c r="IHF32" s="143"/>
      <c r="IHG32" s="143"/>
      <c r="IHH32" s="143"/>
      <c r="IHI32" s="143"/>
      <c r="IHJ32" s="143"/>
      <c r="IHK32" s="143"/>
      <c r="IHL32" s="143"/>
      <c r="IHM32" s="143"/>
      <c r="IHN32" s="143"/>
      <c r="IHO32" s="143"/>
      <c r="IHP32" s="143"/>
      <c r="IHQ32" s="143"/>
      <c r="IHR32" s="143"/>
      <c r="IHS32" s="143"/>
      <c r="IHT32" s="143"/>
      <c r="IHU32" s="143"/>
      <c r="IHV32" s="143"/>
      <c r="IHW32" s="143"/>
      <c r="IHX32" s="143"/>
      <c r="IHY32" s="143"/>
      <c r="IHZ32" s="143"/>
      <c r="IIA32" s="143"/>
      <c r="IIB32" s="143"/>
      <c r="IIC32" s="143"/>
      <c r="IID32" s="143"/>
      <c r="IIE32" s="143"/>
      <c r="IIF32" s="143"/>
      <c r="IIG32" s="143"/>
      <c r="IIH32" s="143"/>
      <c r="III32" s="143"/>
      <c r="IIJ32" s="143"/>
      <c r="IIK32" s="143"/>
      <c r="IIL32" s="143"/>
      <c r="IIM32" s="143"/>
      <c r="IIN32" s="143"/>
      <c r="IIO32" s="143"/>
      <c r="IIP32" s="143"/>
      <c r="IIQ32" s="143"/>
      <c r="IIR32" s="143"/>
      <c r="IIS32" s="143"/>
      <c r="IIT32" s="143"/>
      <c r="IIU32" s="143"/>
      <c r="IIV32" s="143"/>
      <c r="IIW32" s="143"/>
      <c r="IIX32" s="143"/>
      <c r="IIY32" s="143"/>
      <c r="IIZ32" s="143"/>
      <c r="IJA32" s="143"/>
      <c r="IJB32" s="143"/>
      <c r="IJC32" s="143"/>
      <c r="IJD32" s="143"/>
      <c r="IJE32" s="143"/>
      <c r="IJF32" s="143"/>
      <c r="IJG32" s="143"/>
      <c r="IJH32" s="143"/>
      <c r="IJI32" s="143"/>
      <c r="IJJ32" s="143"/>
      <c r="IJK32" s="143"/>
      <c r="IJL32" s="143"/>
      <c r="IJM32" s="143"/>
      <c r="IJN32" s="143"/>
      <c r="IJO32" s="143"/>
      <c r="IJP32" s="143"/>
      <c r="IJQ32" s="143"/>
      <c r="IJR32" s="143"/>
      <c r="IJS32" s="143"/>
      <c r="IJT32" s="143"/>
      <c r="IJU32" s="143"/>
      <c r="IJV32" s="143"/>
      <c r="IJW32" s="143"/>
      <c r="IJX32" s="143"/>
      <c r="IJY32" s="143"/>
      <c r="IJZ32" s="143"/>
      <c r="IKA32" s="143"/>
      <c r="IKB32" s="143"/>
      <c r="IKC32" s="143"/>
      <c r="IKD32" s="143"/>
      <c r="IKE32" s="143"/>
      <c r="IKF32" s="143"/>
      <c r="IKG32" s="143"/>
      <c r="IKH32" s="143"/>
      <c r="IKI32" s="143"/>
      <c r="IKJ32" s="143"/>
      <c r="IKK32" s="143"/>
      <c r="IKL32" s="143"/>
      <c r="IKM32" s="143"/>
      <c r="IKN32" s="143"/>
      <c r="IKO32" s="143"/>
      <c r="IKP32" s="143"/>
      <c r="IKQ32" s="143"/>
      <c r="IKR32" s="143"/>
      <c r="IKS32" s="143"/>
      <c r="IKT32" s="143"/>
      <c r="IKU32" s="143"/>
      <c r="IKV32" s="143"/>
      <c r="IKW32" s="143"/>
      <c r="IKX32" s="143"/>
      <c r="IKY32" s="143"/>
      <c r="IKZ32" s="143"/>
      <c r="ILA32" s="143"/>
      <c r="ILB32" s="143"/>
      <c r="ILC32" s="143"/>
      <c r="ILD32" s="143"/>
      <c r="ILE32" s="143"/>
      <c r="ILF32" s="143"/>
      <c r="ILG32" s="143"/>
      <c r="ILH32" s="143"/>
      <c r="ILI32" s="143"/>
      <c r="ILJ32" s="143"/>
      <c r="ILK32" s="143"/>
      <c r="ILL32" s="143"/>
      <c r="ILM32" s="143"/>
      <c r="ILN32" s="143"/>
      <c r="ILO32" s="143"/>
      <c r="ILP32" s="143"/>
      <c r="ILQ32" s="143"/>
      <c r="ILR32" s="143"/>
      <c r="ILS32" s="143"/>
      <c r="ILT32" s="143"/>
      <c r="ILU32" s="143"/>
      <c r="ILV32" s="143"/>
      <c r="ILW32" s="143"/>
      <c r="ILX32" s="143"/>
      <c r="ILY32" s="143"/>
      <c r="ILZ32" s="143"/>
      <c r="IMA32" s="143"/>
      <c r="IMB32" s="143"/>
      <c r="IMC32" s="143"/>
      <c r="IMD32" s="143"/>
      <c r="IME32" s="143"/>
      <c r="IMF32" s="143"/>
      <c r="IMG32" s="143"/>
      <c r="IMH32" s="143"/>
      <c r="IMI32" s="143"/>
      <c r="IMJ32" s="143"/>
      <c r="IMK32" s="143"/>
      <c r="IML32" s="143"/>
      <c r="IMM32" s="143"/>
      <c r="IMN32" s="143"/>
      <c r="IMO32" s="143"/>
      <c r="IMP32" s="143"/>
      <c r="IMQ32" s="143"/>
      <c r="IMR32" s="143"/>
      <c r="IMS32" s="143"/>
      <c r="IMT32" s="143"/>
      <c r="IMU32" s="143"/>
      <c r="IMV32" s="143"/>
      <c r="IMW32" s="143"/>
      <c r="IMX32" s="143"/>
      <c r="IMY32" s="143"/>
      <c r="IMZ32" s="143"/>
      <c r="INA32" s="143"/>
      <c r="INB32" s="143"/>
      <c r="INC32" s="143"/>
      <c r="IND32" s="143"/>
      <c r="INE32" s="143"/>
      <c r="INF32" s="143"/>
      <c r="ING32" s="143"/>
      <c r="INH32" s="143"/>
      <c r="INI32" s="143"/>
      <c r="INJ32" s="143"/>
      <c r="INK32" s="143"/>
      <c r="INL32" s="143"/>
      <c r="INM32" s="143"/>
      <c r="INN32" s="143"/>
      <c r="INO32" s="143"/>
      <c r="INP32" s="143"/>
      <c r="INQ32" s="143"/>
      <c r="INR32" s="143"/>
      <c r="INS32" s="143"/>
      <c r="INT32" s="143"/>
      <c r="INU32" s="143"/>
      <c r="INV32" s="143"/>
      <c r="INW32" s="143"/>
      <c r="INX32" s="143"/>
      <c r="INY32" s="143"/>
      <c r="INZ32" s="143"/>
      <c r="IOA32" s="143"/>
      <c r="IOB32" s="143"/>
      <c r="IOC32" s="143"/>
      <c r="IOD32" s="143"/>
      <c r="IOE32" s="143"/>
      <c r="IOF32" s="143"/>
      <c r="IOG32" s="143"/>
      <c r="IOH32" s="143"/>
      <c r="IOI32" s="143"/>
      <c r="IOJ32" s="143"/>
      <c r="IOK32" s="143"/>
      <c r="IOL32" s="143"/>
      <c r="IOM32" s="143"/>
      <c r="ION32" s="143"/>
      <c r="IOO32" s="143"/>
      <c r="IOP32" s="143"/>
      <c r="IOQ32" s="143"/>
      <c r="IOR32" s="143"/>
      <c r="IOS32" s="143"/>
      <c r="IOT32" s="143"/>
      <c r="IOU32" s="143"/>
      <c r="IOV32" s="143"/>
      <c r="IOW32" s="143"/>
      <c r="IOX32" s="143"/>
      <c r="IOY32" s="143"/>
      <c r="IOZ32" s="143"/>
      <c r="IPA32" s="143"/>
      <c r="IPB32" s="143"/>
      <c r="IPC32" s="143"/>
      <c r="IPD32" s="143"/>
      <c r="IPE32" s="143"/>
      <c r="IPF32" s="143"/>
      <c r="IPG32" s="143"/>
      <c r="IPH32" s="143"/>
      <c r="IPI32" s="143"/>
      <c r="IPJ32" s="143"/>
      <c r="IPK32" s="143"/>
      <c r="IPL32" s="143"/>
      <c r="IPM32" s="143"/>
      <c r="IPN32" s="143"/>
      <c r="IPO32" s="143"/>
      <c r="IPP32" s="143"/>
      <c r="IPQ32" s="143"/>
      <c r="IPR32" s="143"/>
      <c r="IPS32" s="143"/>
      <c r="IPT32" s="143"/>
      <c r="IPU32" s="143"/>
      <c r="IPV32" s="143"/>
      <c r="IPW32" s="143"/>
      <c r="IPX32" s="143"/>
      <c r="IPY32" s="143"/>
      <c r="IPZ32" s="143"/>
      <c r="IQA32" s="143"/>
      <c r="IQB32" s="143"/>
      <c r="IQC32" s="143"/>
      <c r="IQD32" s="143"/>
      <c r="IQE32" s="143"/>
      <c r="IQF32" s="143"/>
      <c r="IQG32" s="143"/>
      <c r="IQH32" s="143"/>
      <c r="IQI32" s="143"/>
      <c r="IQJ32" s="143"/>
      <c r="IQK32" s="143"/>
      <c r="IQL32" s="143"/>
      <c r="IQM32" s="143"/>
      <c r="IQN32" s="143"/>
      <c r="IQO32" s="143"/>
      <c r="IQP32" s="143"/>
      <c r="IQQ32" s="143"/>
      <c r="IQR32" s="143"/>
      <c r="IQS32" s="143"/>
      <c r="IQT32" s="143"/>
      <c r="IQU32" s="143"/>
      <c r="IQV32" s="143"/>
      <c r="IQW32" s="143"/>
      <c r="IQX32" s="143"/>
      <c r="IQY32" s="143"/>
      <c r="IQZ32" s="143"/>
      <c r="IRA32" s="143"/>
      <c r="IRB32" s="143"/>
      <c r="IRC32" s="143"/>
      <c r="IRD32" s="143"/>
      <c r="IRE32" s="143"/>
      <c r="IRF32" s="143"/>
      <c r="IRG32" s="143"/>
      <c r="IRH32" s="143"/>
      <c r="IRI32" s="143"/>
      <c r="IRJ32" s="143"/>
      <c r="IRK32" s="143"/>
      <c r="IRL32" s="143"/>
      <c r="IRM32" s="143"/>
      <c r="IRN32" s="143"/>
      <c r="IRO32" s="143"/>
      <c r="IRP32" s="143"/>
      <c r="IRQ32" s="143"/>
      <c r="IRR32" s="143"/>
      <c r="IRS32" s="143"/>
      <c r="IRT32" s="143"/>
      <c r="IRU32" s="143"/>
      <c r="IRV32" s="143"/>
      <c r="IRW32" s="143"/>
      <c r="IRX32" s="143"/>
      <c r="IRY32" s="143"/>
      <c r="IRZ32" s="143"/>
      <c r="ISA32" s="143"/>
      <c r="ISB32" s="143"/>
      <c r="ISC32" s="143"/>
      <c r="ISD32" s="143"/>
      <c r="ISE32" s="143"/>
      <c r="ISF32" s="143"/>
      <c r="ISG32" s="143"/>
      <c r="ISH32" s="143"/>
      <c r="ISI32" s="143"/>
      <c r="ISJ32" s="143"/>
      <c r="ISK32" s="143"/>
      <c r="ISL32" s="143"/>
      <c r="ISM32" s="143"/>
      <c r="ISN32" s="143"/>
      <c r="ISO32" s="143"/>
      <c r="ISP32" s="143"/>
      <c r="ISQ32" s="143"/>
      <c r="ISR32" s="143"/>
      <c r="ISS32" s="143"/>
      <c r="IST32" s="143"/>
      <c r="ISU32" s="143"/>
      <c r="ISV32" s="143"/>
      <c r="ISW32" s="143"/>
      <c r="ISX32" s="143"/>
      <c r="ISY32" s="143"/>
      <c r="ISZ32" s="143"/>
      <c r="ITA32" s="143"/>
      <c r="ITB32" s="143"/>
      <c r="ITC32" s="143"/>
      <c r="ITD32" s="143"/>
      <c r="ITE32" s="143"/>
      <c r="ITF32" s="143"/>
      <c r="ITG32" s="143"/>
      <c r="ITH32" s="143"/>
      <c r="ITI32" s="143"/>
      <c r="ITJ32" s="143"/>
      <c r="ITK32" s="143"/>
      <c r="ITL32" s="143"/>
      <c r="ITM32" s="143"/>
      <c r="ITN32" s="143"/>
      <c r="ITO32" s="143"/>
      <c r="ITP32" s="143"/>
      <c r="ITQ32" s="143"/>
      <c r="ITR32" s="143"/>
      <c r="ITS32" s="143"/>
      <c r="ITT32" s="143"/>
      <c r="ITU32" s="143"/>
      <c r="ITV32" s="143"/>
      <c r="ITW32" s="143"/>
      <c r="ITX32" s="143"/>
      <c r="ITY32" s="143"/>
      <c r="ITZ32" s="143"/>
      <c r="IUA32" s="143"/>
      <c r="IUB32" s="143"/>
      <c r="IUC32" s="143"/>
      <c r="IUD32" s="143"/>
      <c r="IUE32" s="143"/>
      <c r="IUF32" s="143"/>
      <c r="IUG32" s="143"/>
      <c r="IUH32" s="143"/>
      <c r="IUI32" s="143"/>
      <c r="IUJ32" s="143"/>
      <c r="IUK32" s="143"/>
      <c r="IUL32" s="143"/>
      <c r="IUM32" s="143"/>
      <c r="IUN32" s="143"/>
      <c r="IUO32" s="143"/>
      <c r="IUP32" s="143"/>
      <c r="IUQ32" s="143"/>
      <c r="IUR32" s="143"/>
      <c r="IUS32" s="143"/>
      <c r="IUT32" s="143"/>
      <c r="IUU32" s="143"/>
      <c r="IUV32" s="143"/>
      <c r="IUW32" s="143"/>
      <c r="IUX32" s="143"/>
      <c r="IUY32" s="143"/>
      <c r="IUZ32" s="143"/>
      <c r="IVA32" s="143"/>
      <c r="IVB32" s="143"/>
      <c r="IVC32" s="143"/>
      <c r="IVD32" s="143"/>
      <c r="IVE32" s="143"/>
      <c r="IVF32" s="143"/>
      <c r="IVG32" s="143"/>
      <c r="IVH32" s="143"/>
      <c r="IVI32" s="143"/>
      <c r="IVJ32" s="143"/>
      <c r="IVK32" s="143"/>
      <c r="IVL32" s="143"/>
      <c r="IVM32" s="143"/>
      <c r="IVN32" s="143"/>
      <c r="IVO32" s="143"/>
      <c r="IVP32" s="143"/>
      <c r="IVQ32" s="143"/>
      <c r="IVR32" s="143"/>
      <c r="IVS32" s="143"/>
      <c r="IVT32" s="143"/>
      <c r="IVU32" s="143"/>
      <c r="IVV32" s="143"/>
      <c r="IVW32" s="143"/>
      <c r="IVX32" s="143"/>
      <c r="IVY32" s="143"/>
      <c r="IVZ32" s="143"/>
      <c r="IWA32" s="143"/>
      <c r="IWB32" s="143"/>
      <c r="IWC32" s="143"/>
      <c r="IWD32" s="143"/>
      <c r="IWE32" s="143"/>
      <c r="IWF32" s="143"/>
      <c r="IWG32" s="143"/>
      <c r="IWH32" s="143"/>
      <c r="IWI32" s="143"/>
      <c r="IWJ32" s="143"/>
      <c r="IWK32" s="143"/>
      <c r="IWL32" s="143"/>
      <c r="IWM32" s="143"/>
      <c r="IWN32" s="143"/>
      <c r="IWO32" s="143"/>
      <c r="IWP32" s="143"/>
      <c r="IWQ32" s="143"/>
      <c r="IWR32" s="143"/>
      <c r="IWS32" s="143"/>
      <c r="IWT32" s="143"/>
      <c r="IWU32" s="143"/>
      <c r="IWV32" s="143"/>
      <c r="IWW32" s="143"/>
      <c r="IWX32" s="143"/>
      <c r="IWY32" s="143"/>
      <c r="IWZ32" s="143"/>
      <c r="IXA32" s="143"/>
      <c r="IXB32" s="143"/>
      <c r="IXC32" s="143"/>
      <c r="IXD32" s="143"/>
      <c r="IXE32" s="143"/>
      <c r="IXF32" s="143"/>
      <c r="IXG32" s="143"/>
      <c r="IXH32" s="143"/>
      <c r="IXI32" s="143"/>
      <c r="IXJ32" s="143"/>
      <c r="IXK32" s="143"/>
      <c r="IXL32" s="143"/>
      <c r="IXM32" s="143"/>
      <c r="IXN32" s="143"/>
      <c r="IXO32" s="143"/>
      <c r="IXP32" s="143"/>
      <c r="IXQ32" s="143"/>
      <c r="IXR32" s="143"/>
      <c r="IXS32" s="143"/>
      <c r="IXT32" s="143"/>
      <c r="IXU32" s="143"/>
      <c r="IXV32" s="143"/>
      <c r="IXW32" s="143"/>
      <c r="IXX32" s="143"/>
      <c r="IXY32" s="143"/>
      <c r="IXZ32" s="143"/>
      <c r="IYA32" s="143"/>
      <c r="IYB32" s="143"/>
      <c r="IYC32" s="143"/>
      <c r="IYD32" s="143"/>
      <c r="IYE32" s="143"/>
      <c r="IYF32" s="143"/>
      <c r="IYG32" s="143"/>
      <c r="IYH32" s="143"/>
      <c r="IYI32" s="143"/>
      <c r="IYJ32" s="143"/>
      <c r="IYK32" s="143"/>
      <c r="IYL32" s="143"/>
      <c r="IYM32" s="143"/>
      <c r="IYN32" s="143"/>
      <c r="IYO32" s="143"/>
      <c r="IYP32" s="143"/>
      <c r="IYQ32" s="143"/>
      <c r="IYR32" s="143"/>
      <c r="IYS32" s="143"/>
      <c r="IYT32" s="143"/>
      <c r="IYU32" s="143"/>
      <c r="IYV32" s="143"/>
      <c r="IYW32" s="143"/>
      <c r="IYX32" s="143"/>
      <c r="IYY32" s="143"/>
      <c r="IYZ32" s="143"/>
      <c r="IZA32" s="143"/>
      <c r="IZB32" s="143"/>
      <c r="IZC32" s="143"/>
      <c r="IZD32" s="143"/>
      <c r="IZE32" s="143"/>
      <c r="IZF32" s="143"/>
      <c r="IZG32" s="143"/>
      <c r="IZH32" s="143"/>
      <c r="IZI32" s="143"/>
      <c r="IZJ32" s="143"/>
      <c r="IZK32" s="143"/>
      <c r="IZL32" s="143"/>
      <c r="IZM32" s="143"/>
      <c r="IZN32" s="143"/>
      <c r="IZO32" s="143"/>
      <c r="IZP32" s="143"/>
      <c r="IZQ32" s="143"/>
      <c r="IZR32" s="143"/>
      <c r="IZS32" s="143"/>
      <c r="IZT32" s="143"/>
      <c r="IZU32" s="143"/>
      <c r="IZV32" s="143"/>
      <c r="IZW32" s="143"/>
      <c r="IZX32" s="143"/>
      <c r="IZY32" s="143"/>
      <c r="IZZ32" s="143"/>
      <c r="JAA32" s="143"/>
      <c r="JAB32" s="143"/>
      <c r="JAC32" s="143"/>
      <c r="JAD32" s="143"/>
      <c r="JAE32" s="143"/>
      <c r="JAF32" s="143"/>
      <c r="JAG32" s="143"/>
      <c r="JAH32" s="143"/>
      <c r="JAI32" s="143"/>
      <c r="JAJ32" s="143"/>
      <c r="JAK32" s="143"/>
      <c r="JAL32" s="143"/>
      <c r="JAM32" s="143"/>
      <c r="JAN32" s="143"/>
      <c r="JAO32" s="143"/>
      <c r="JAP32" s="143"/>
      <c r="JAQ32" s="143"/>
      <c r="JAR32" s="143"/>
      <c r="JAS32" s="143"/>
      <c r="JAT32" s="143"/>
      <c r="JAU32" s="143"/>
      <c r="JAV32" s="143"/>
      <c r="JAW32" s="143"/>
      <c r="JAX32" s="143"/>
      <c r="JAY32" s="143"/>
      <c r="JAZ32" s="143"/>
      <c r="JBA32" s="143"/>
      <c r="JBB32" s="143"/>
      <c r="JBC32" s="143"/>
      <c r="JBD32" s="143"/>
      <c r="JBE32" s="143"/>
      <c r="JBF32" s="143"/>
      <c r="JBG32" s="143"/>
      <c r="JBH32" s="143"/>
      <c r="JBI32" s="143"/>
      <c r="JBJ32" s="143"/>
      <c r="JBK32" s="143"/>
      <c r="JBL32" s="143"/>
      <c r="JBM32" s="143"/>
      <c r="JBN32" s="143"/>
      <c r="JBO32" s="143"/>
      <c r="JBP32" s="143"/>
      <c r="JBQ32" s="143"/>
      <c r="JBR32" s="143"/>
      <c r="JBS32" s="143"/>
      <c r="JBT32" s="143"/>
      <c r="JBU32" s="143"/>
      <c r="JBV32" s="143"/>
      <c r="JBW32" s="143"/>
      <c r="JBX32" s="143"/>
      <c r="JBY32" s="143"/>
      <c r="JBZ32" s="143"/>
      <c r="JCA32" s="143"/>
      <c r="JCB32" s="143"/>
      <c r="JCC32" s="143"/>
      <c r="JCD32" s="143"/>
      <c r="JCE32" s="143"/>
      <c r="JCF32" s="143"/>
      <c r="JCG32" s="143"/>
      <c r="JCH32" s="143"/>
      <c r="JCI32" s="143"/>
      <c r="JCJ32" s="143"/>
      <c r="JCK32" s="143"/>
      <c r="JCL32" s="143"/>
      <c r="JCM32" s="143"/>
      <c r="JCN32" s="143"/>
      <c r="JCO32" s="143"/>
      <c r="JCP32" s="143"/>
      <c r="JCQ32" s="143"/>
      <c r="JCR32" s="143"/>
      <c r="JCS32" s="143"/>
      <c r="JCT32" s="143"/>
      <c r="JCU32" s="143"/>
      <c r="JCV32" s="143"/>
      <c r="JCW32" s="143"/>
      <c r="JCX32" s="143"/>
      <c r="JCY32" s="143"/>
      <c r="JCZ32" s="143"/>
      <c r="JDA32" s="143"/>
      <c r="JDB32" s="143"/>
      <c r="JDC32" s="143"/>
      <c r="JDD32" s="143"/>
      <c r="JDE32" s="143"/>
      <c r="JDF32" s="143"/>
      <c r="JDG32" s="143"/>
      <c r="JDH32" s="143"/>
      <c r="JDI32" s="143"/>
      <c r="JDJ32" s="143"/>
      <c r="JDK32" s="143"/>
      <c r="JDL32" s="143"/>
      <c r="JDM32" s="143"/>
      <c r="JDN32" s="143"/>
      <c r="JDO32" s="143"/>
      <c r="JDP32" s="143"/>
      <c r="JDQ32" s="143"/>
      <c r="JDR32" s="143"/>
      <c r="JDS32" s="143"/>
      <c r="JDT32" s="143"/>
      <c r="JDU32" s="143"/>
      <c r="JDV32" s="143"/>
      <c r="JDW32" s="143"/>
      <c r="JDX32" s="143"/>
      <c r="JDY32" s="143"/>
      <c r="JDZ32" s="143"/>
      <c r="JEA32" s="143"/>
      <c r="JEB32" s="143"/>
      <c r="JEC32" s="143"/>
      <c r="JED32" s="143"/>
      <c r="JEE32" s="143"/>
      <c r="JEF32" s="143"/>
      <c r="JEG32" s="143"/>
      <c r="JEH32" s="143"/>
      <c r="JEI32" s="143"/>
      <c r="JEJ32" s="143"/>
      <c r="JEK32" s="143"/>
      <c r="JEL32" s="143"/>
      <c r="JEM32" s="143"/>
      <c r="JEN32" s="143"/>
      <c r="JEO32" s="143"/>
      <c r="JEP32" s="143"/>
      <c r="JEQ32" s="143"/>
      <c r="JER32" s="143"/>
      <c r="JES32" s="143"/>
      <c r="JET32" s="143"/>
      <c r="JEU32" s="143"/>
      <c r="JEV32" s="143"/>
      <c r="JEW32" s="143"/>
      <c r="JEX32" s="143"/>
      <c r="JEY32" s="143"/>
      <c r="JEZ32" s="143"/>
      <c r="JFA32" s="143"/>
      <c r="JFB32" s="143"/>
      <c r="JFC32" s="143"/>
      <c r="JFD32" s="143"/>
      <c r="JFE32" s="143"/>
      <c r="JFF32" s="143"/>
      <c r="JFG32" s="143"/>
      <c r="JFH32" s="143"/>
      <c r="JFI32" s="143"/>
      <c r="JFJ32" s="143"/>
      <c r="JFK32" s="143"/>
      <c r="JFL32" s="143"/>
      <c r="JFM32" s="143"/>
      <c r="JFN32" s="143"/>
      <c r="JFO32" s="143"/>
      <c r="JFP32" s="143"/>
      <c r="JFQ32" s="143"/>
      <c r="JFR32" s="143"/>
      <c r="JFS32" s="143"/>
      <c r="JFT32" s="143"/>
      <c r="JFU32" s="143"/>
      <c r="JFV32" s="143"/>
      <c r="JFW32" s="143"/>
      <c r="JFX32" s="143"/>
      <c r="JFY32" s="143"/>
      <c r="JFZ32" s="143"/>
      <c r="JGA32" s="143"/>
      <c r="JGB32" s="143"/>
      <c r="JGC32" s="143"/>
      <c r="JGD32" s="143"/>
      <c r="JGE32" s="143"/>
      <c r="JGF32" s="143"/>
      <c r="JGG32" s="143"/>
      <c r="JGH32" s="143"/>
      <c r="JGI32" s="143"/>
      <c r="JGJ32" s="143"/>
      <c r="JGK32" s="143"/>
      <c r="JGL32" s="143"/>
      <c r="JGM32" s="143"/>
      <c r="JGN32" s="143"/>
      <c r="JGO32" s="143"/>
      <c r="JGP32" s="143"/>
      <c r="JGQ32" s="143"/>
      <c r="JGR32" s="143"/>
      <c r="JGS32" s="143"/>
      <c r="JGT32" s="143"/>
      <c r="JGU32" s="143"/>
      <c r="JGV32" s="143"/>
      <c r="JGW32" s="143"/>
      <c r="JGX32" s="143"/>
      <c r="JGY32" s="143"/>
      <c r="JGZ32" s="143"/>
      <c r="JHA32" s="143"/>
      <c r="JHB32" s="143"/>
      <c r="JHC32" s="143"/>
      <c r="JHD32" s="143"/>
      <c r="JHE32" s="143"/>
      <c r="JHF32" s="143"/>
      <c r="JHG32" s="143"/>
      <c r="JHH32" s="143"/>
      <c r="JHI32" s="143"/>
      <c r="JHJ32" s="143"/>
      <c r="JHK32" s="143"/>
      <c r="JHL32" s="143"/>
      <c r="JHM32" s="143"/>
      <c r="JHN32" s="143"/>
      <c r="JHO32" s="143"/>
      <c r="JHP32" s="143"/>
      <c r="JHQ32" s="143"/>
      <c r="JHR32" s="143"/>
      <c r="JHS32" s="143"/>
      <c r="JHT32" s="143"/>
      <c r="JHU32" s="143"/>
      <c r="JHV32" s="143"/>
      <c r="JHW32" s="143"/>
      <c r="JHX32" s="143"/>
      <c r="JHY32" s="143"/>
      <c r="JHZ32" s="143"/>
      <c r="JIA32" s="143"/>
      <c r="JIB32" s="143"/>
      <c r="JIC32" s="143"/>
      <c r="JID32" s="143"/>
      <c r="JIE32" s="143"/>
      <c r="JIF32" s="143"/>
      <c r="JIG32" s="143"/>
      <c r="JIH32" s="143"/>
      <c r="JII32" s="143"/>
      <c r="JIJ32" s="143"/>
      <c r="JIK32" s="143"/>
      <c r="JIL32" s="143"/>
      <c r="JIM32" s="143"/>
      <c r="JIN32" s="143"/>
      <c r="JIO32" s="143"/>
      <c r="JIP32" s="143"/>
      <c r="JIQ32" s="143"/>
      <c r="JIR32" s="143"/>
      <c r="JIS32" s="143"/>
      <c r="JIT32" s="143"/>
      <c r="JIU32" s="143"/>
      <c r="JIV32" s="143"/>
      <c r="JIW32" s="143"/>
      <c r="JIX32" s="143"/>
      <c r="JIY32" s="143"/>
      <c r="JIZ32" s="143"/>
      <c r="JJA32" s="143"/>
      <c r="JJB32" s="143"/>
      <c r="JJC32" s="143"/>
      <c r="JJD32" s="143"/>
      <c r="JJE32" s="143"/>
      <c r="JJF32" s="143"/>
      <c r="JJG32" s="143"/>
      <c r="JJH32" s="143"/>
      <c r="JJI32" s="143"/>
      <c r="JJJ32" s="143"/>
      <c r="JJK32" s="143"/>
      <c r="JJL32" s="143"/>
      <c r="JJM32" s="143"/>
      <c r="JJN32" s="143"/>
      <c r="JJO32" s="143"/>
      <c r="JJP32" s="143"/>
      <c r="JJQ32" s="143"/>
      <c r="JJR32" s="143"/>
      <c r="JJS32" s="143"/>
      <c r="JJT32" s="143"/>
      <c r="JJU32" s="143"/>
      <c r="JJV32" s="143"/>
      <c r="JJW32" s="143"/>
      <c r="JJX32" s="143"/>
      <c r="JJY32" s="143"/>
      <c r="JJZ32" s="143"/>
      <c r="JKA32" s="143"/>
      <c r="JKB32" s="143"/>
      <c r="JKC32" s="143"/>
      <c r="JKD32" s="143"/>
      <c r="JKE32" s="143"/>
      <c r="JKF32" s="143"/>
      <c r="JKG32" s="143"/>
      <c r="JKH32" s="143"/>
      <c r="JKI32" s="143"/>
      <c r="JKJ32" s="143"/>
      <c r="JKK32" s="143"/>
      <c r="JKL32" s="143"/>
      <c r="JKM32" s="143"/>
      <c r="JKN32" s="143"/>
      <c r="JKO32" s="143"/>
      <c r="JKP32" s="143"/>
      <c r="JKQ32" s="143"/>
      <c r="JKR32" s="143"/>
      <c r="JKS32" s="143"/>
      <c r="JKT32" s="143"/>
      <c r="JKU32" s="143"/>
      <c r="JKV32" s="143"/>
      <c r="JKW32" s="143"/>
      <c r="JKX32" s="143"/>
      <c r="JKY32" s="143"/>
      <c r="JKZ32" s="143"/>
      <c r="JLA32" s="143"/>
      <c r="JLB32" s="143"/>
      <c r="JLC32" s="143"/>
      <c r="JLD32" s="143"/>
      <c r="JLE32" s="143"/>
      <c r="JLF32" s="143"/>
      <c r="JLG32" s="143"/>
      <c r="JLH32" s="143"/>
      <c r="JLI32" s="143"/>
      <c r="JLJ32" s="143"/>
      <c r="JLK32" s="143"/>
      <c r="JLL32" s="143"/>
      <c r="JLM32" s="143"/>
      <c r="JLN32" s="143"/>
      <c r="JLO32" s="143"/>
      <c r="JLP32" s="143"/>
      <c r="JLQ32" s="143"/>
      <c r="JLR32" s="143"/>
      <c r="JLS32" s="143"/>
      <c r="JLT32" s="143"/>
      <c r="JLU32" s="143"/>
      <c r="JLV32" s="143"/>
      <c r="JLW32" s="143"/>
      <c r="JLX32" s="143"/>
      <c r="JLY32" s="143"/>
      <c r="JLZ32" s="143"/>
      <c r="JMA32" s="143"/>
      <c r="JMB32" s="143"/>
      <c r="JMC32" s="143"/>
      <c r="JMD32" s="143"/>
      <c r="JME32" s="143"/>
      <c r="JMF32" s="143"/>
      <c r="JMG32" s="143"/>
      <c r="JMH32" s="143"/>
      <c r="JMI32" s="143"/>
      <c r="JMJ32" s="143"/>
      <c r="JMK32" s="143"/>
      <c r="JML32" s="143"/>
      <c r="JMM32" s="143"/>
      <c r="JMN32" s="143"/>
      <c r="JMO32" s="143"/>
      <c r="JMP32" s="143"/>
      <c r="JMQ32" s="143"/>
      <c r="JMR32" s="143"/>
      <c r="JMS32" s="143"/>
      <c r="JMT32" s="143"/>
      <c r="JMU32" s="143"/>
      <c r="JMV32" s="143"/>
      <c r="JMW32" s="143"/>
      <c r="JMX32" s="143"/>
      <c r="JMY32" s="143"/>
      <c r="JMZ32" s="143"/>
      <c r="JNA32" s="143"/>
      <c r="JNB32" s="143"/>
      <c r="JNC32" s="143"/>
      <c r="JND32" s="143"/>
      <c r="JNE32" s="143"/>
      <c r="JNF32" s="143"/>
      <c r="JNG32" s="143"/>
      <c r="JNH32" s="143"/>
      <c r="JNI32" s="143"/>
      <c r="JNJ32" s="143"/>
      <c r="JNK32" s="143"/>
      <c r="JNL32" s="143"/>
      <c r="JNM32" s="143"/>
      <c r="JNN32" s="143"/>
      <c r="JNO32" s="143"/>
      <c r="JNP32" s="143"/>
      <c r="JNQ32" s="143"/>
      <c r="JNR32" s="143"/>
      <c r="JNS32" s="143"/>
      <c r="JNT32" s="143"/>
      <c r="JNU32" s="143"/>
      <c r="JNV32" s="143"/>
      <c r="JNW32" s="143"/>
      <c r="JNX32" s="143"/>
      <c r="JNY32" s="143"/>
      <c r="JNZ32" s="143"/>
      <c r="JOA32" s="143"/>
      <c r="JOB32" s="143"/>
      <c r="JOC32" s="143"/>
      <c r="JOD32" s="143"/>
      <c r="JOE32" s="143"/>
      <c r="JOF32" s="143"/>
      <c r="JOG32" s="143"/>
      <c r="JOH32" s="143"/>
      <c r="JOI32" s="143"/>
      <c r="JOJ32" s="143"/>
      <c r="JOK32" s="143"/>
      <c r="JOL32" s="143"/>
      <c r="JOM32" s="143"/>
      <c r="JON32" s="143"/>
      <c r="JOO32" s="143"/>
      <c r="JOP32" s="143"/>
      <c r="JOQ32" s="143"/>
      <c r="JOR32" s="143"/>
      <c r="JOS32" s="143"/>
      <c r="JOT32" s="143"/>
      <c r="JOU32" s="143"/>
      <c r="JOV32" s="143"/>
      <c r="JOW32" s="143"/>
      <c r="JOX32" s="143"/>
      <c r="JOY32" s="143"/>
      <c r="JOZ32" s="143"/>
      <c r="JPA32" s="143"/>
      <c r="JPB32" s="143"/>
      <c r="JPC32" s="143"/>
      <c r="JPD32" s="143"/>
      <c r="JPE32" s="143"/>
      <c r="JPF32" s="143"/>
      <c r="JPG32" s="143"/>
      <c r="JPH32" s="143"/>
      <c r="JPI32" s="143"/>
      <c r="JPJ32" s="143"/>
      <c r="JPK32" s="143"/>
      <c r="JPL32" s="143"/>
      <c r="JPM32" s="143"/>
      <c r="JPN32" s="143"/>
      <c r="JPO32" s="143"/>
      <c r="JPP32" s="143"/>
      <c r="JPQ32" s="143"/>
      <c r="JPR32" s="143"/>
      <c r="JPS32" s="143"/>
      <c r="JPT32" s="143"/>
      <c r="JPU32" s="143"/>
      <c r="JPV32" s="143"/>
      <c r="JPW32" s="143"/>
      <c r="JPX32" s="143"/>
      <c r="JPY32" s="143"/>
      <c r="JPZ32" s="143"/>
      <c r="JQA32" s="143"/>
      <c r="JQB32" s="143"/>
      <c r="JQC32" s="143"/>
      <c r="JQD32" s="143"/>
      <c r="JQE32" s="143"/>
      <c r="JQF32" s="143"/>
      <c r="JQG32" s="143"/>
      <c r="JQH32" s="143"/>
      <c r="JQI32" s="143"/>
      <c r="JQJ32" s="143"/>
      <c r="JQK32" s="143"/>
      <c r="JQL32" s="143"/>
      <c r="JQM32" s="143"/>
      <c r="JQN32" s="143"/>
      <c r="JQO32" s="143"/>
      <c r="JQP32" s="143"/>
      <c r="JQQ32" s="143"/>
      <c r="JQR32" s="143"/>
      <c r="JQS32" s="143"/>
      <c r="JQT32" s="143"/>
      <c r="JQU32" s="143"/>
      <c r="JQV32" s="143"/>
      <c r="JQW32" s="143"/>
      <c r="JQX32" s="143"/>
      <c r="JQY32" s="143"/>
      <c r="JQZ32" s="143"/>
      <c r="JRA32" s="143"/>
      <c r="JRB32" s="143"/>
      <c r="JRC32" s="143"/>
      <c r="JRD32" s="143"/>
      <c r="JRE32" s="143"/>
      <c r="JRF32" s="143"/>
      <c r="JRG32" s="143"/>
      <c r="JRH32" s="143"/>
      <c r="JRI32" s="143"/>
      <c r="JRJ32" s="143"/>
      <c r="JRK32" s="143"/>
      <c r="JRL32" s="143"/>
      <c r="JRM32" s="143"/>
      <c r="JRN32" s="143"/>
      <c r="JRO32" s="143"/>
      <c r="JRP32" s="143"/>
      <c r="JRQ32" s="143"/>
      <c r="JRR32" s="143"/>
      <c r="JRS32" s="143"/>
      <c r="JRT32" s="143"/>
      <c r="JRU32" s="143"/>
      <c r="JRV32" s="143"/>
      <c r="JRW32" s="143"/>
      <c r="JRX32" s="143"/>
      <c r="JRY32" s="143"/>
      <c r="JRZ32" s="143"/>
      <c r="JSA32" s="143"/>
      <c r="JSB32" s="143"/>
      <c r="JSC32" s="143"/>
      <c r="JSD32" s="143"/>
      <c r="JSE32" s="143"/>
      <c r="JSF32" s="143"/>
      <c r="JSG32" s="143"/>
      <c r="JSH32" s="143"/>
      <c r="JSI32" s="143"/>
      <c r="JSJ32" s="143"/>
      <c r="JSK32" s="143"/>
      <c r="JSL32" s="143"/>
      <c r="JSM32" s="143"/>
      <c r="JSN32" s="143"/>
      <c r="JSO32" s="143"/>
      <c r="JSP32" s="143"/>
      <c r="JSQ32" s="143"/>
      <c r="JSR32" s="143"/>
      <c r="JSS32" s="143"/>
      <c r="JST32" s="143"/>
      <c r="JSU32" s="143"/>
      <c r="JSV32" s="143"/>
      <c r="JSW32" s="143"/>
      <c r="JSX32" s="143"/>
      <c r="JSY32" s="143"/>
      <c r="JSZ32" s="143"/>
      <c r="JTA32" s="143"/>
      <c r="JTB32" s="143"/>
      <c r="JTC32" s="143"/>
      <c r="JTD32" s="143"/>
      <c r="JTE32" s="143"/>
      <c r="JTF32" s="143"/>
      <c r="JTG32" s="143"/>
      <c r="JTH32" s="143"/>
      <c r="JTI32" s="143"/>
      <c r="JTJ32" s="143"/>
      <c r="JTK32" s="143"/>
      <c r="JTL32" s="143"/>
      <c r="JTM32" s="143"/>
      <c r="JTN32" s="143"/>
      <c r="JTO32" s="143"/>
      <c r="JTP32" s="143"/>
      <c r="JTQ32" s="143"/>
      <c r="JTR32" s="143"/>
      <c r="JTS32" s="143"/>
      <c r="JTT32" s="143"/>
      <c r="JTU32" s="143"/>
      <c r="JTV32" s="143"/>
      <c r="JTW32" s="143"/>
      <c r="JTX32" s="143"/>
      <c r="JTY32" s="143"/>
      <c r="JTZ32" s="143"/>
      <c r="JUA32" s="143"/>
      <c r="JUB32" s="143"/>
      <c r="JUC32" s="143"/>
      <c r="JUD32" s="143"/>
      <c r="JUE32" s="143"/>
      <c r="JUF32" s="143"/>
      <c r="JUG32" s="143"/>
      <c r="JUH32" s="143"/>
      <c r="JUI32" s="143"/>
      <c r="JUJ32" s="143"/>
      <c r="JUK32" s="143"/>
      <c r="JUL32" s="143"/>
      <c r="JUM32" s="143"/>
      <c r="JUN32" s="143"/>
      <c r="JUO32" s="143"/>
      <c r="JUP32" s="143"/>
      <c r="JUQ32" s="143"/>
      <c r="JUR32" s="143"/>
      <c r="JUS32" s="143"/>
      <c r="JUT32" s="143"/>
      <c r="JUU32" s="143"/>
      <c r="JUV32" s="143"/>
      <c r="JUW32" s="143"/>
      <c r="JUX32" s="143"/>
      <c r="JUY32" s="143"/>
      <c r="JUZ32" s="143"/>
      <c r="JVA32" s="143"/>
      <c r="JVB32" s="143"/>
      <c r="JVC32" s="143"/>
      <c r="JVD32" s="143"/>
      <c r="JVE32" s="143"/>
      <c r="JVF32" s="143"/>
      <c r="JVG32" s="143"/>
      <c r="JVH32" s="143"/>
      <c r="JVI32" s="143"/>
      <c r="JVJ32" s="143"/>
      <c r="JVK32" s="143"/>
      <c r="JVL32" s="143"/>
      <c r="JVM32" s="143"/>
      <c r="JVN32" s="143"/>
      <c r="JVO32" s="143"/>
      <c r="JVP32" s="143"/>
      <c r="JVQ32" s="143"/>
      <c r="JVR32" s="143"/>
      <c r="JVS32" s="143"/>
      <c r="JVT32" s="143"/>
      <c r="JVU32" s="143"/>
      <c r="JVV32" s="143"/>
      <c r="JVW32" s="143"/>
      <c r="JVX32" s="143"/>
      <c r="JVY32" s="143"/>
      <c r="JVZ32" s="143"/>
      <c r="JWA32" s="143"/>
      <c r="JWB32" s="143"/>
      <c r="JWC32" s="143"/>
      <c r="JWD32" s="143"/>
      <c r="JWE32" s="143"/>
      <c r="JWF32" s="143"/>
      <c r="JWG32" s="143"/>
      <c r="JWH32" s="143"/>
      <c r="JWI32" s="143"/>
      <c r="JWJ32" s="143"/>
      <c r="JWK32" s="143"/>
      <c r="JWL32" s="143"/>
      <c r="JWM32" s="143"/>
      <c r="JWN32" s="143"/>
      <c r="JWO32" s="143"/>
      <c r="JWP32" s="143"/>
      <c r="JWQ32" s="143"/>
      <c r="JWR32" s="143"/>
      <c r="JWS32" s="143"/>
      <c r="JWT32" s="143"/>
      <c r="JWU32" s="143"/>
      <c r="JWV32" s="143"/>
      <c r="JWW32" s="143"/>
      <c r="JWX32" s="143"/>
      <c r="JWY32" s="143"/>
      <c r="JWZ32" s="143"/>
      <c r="JXA32" s="143"/>
      <c r="JXB32" s="143"/>
      <c r="JXC32" s="143"/>
      <c r="JXD32" s="143"/>
      <c r="JXE32" s="143"/>
      <c r="JXF32" s="143"/>
      <c r="JXG32" s="143"/>
      <c r="JXH32" s="143"/>
      <c r="JXI32" s="143"/>
      <c r="JXJ32" s="143"/>
      <c r="JXK32" s="143"/>
      <c r="JXL32" s="143"/>
      <c r="JXM32" s="143"/>
      <c r="JXN32" s="143"/>
      <c r="JXO32" s="143"/>
      <c r="JXP32" s="143"/>
      <c r="JXQ32" s="143"/>
      <c r="JXR32" s="143"/>
      <c r="JXS32" s="143"/>
      <c r="JXT32" s="143"/>
      <c r="JXU32" s="143"/>
      <c r="JXV32" s="143"/>
      <c r="JXW32" s="143"/>
      <c r="JXX32" s="143"/>
      <c r="JXY32" s="143"/>
      <c r="JXZ32" s="143"/>
      <c r="JYA32" s="143"/>
      <c r="JYB32" s="143"/>
      <c r="JYC32" s="143"/>
      <c r="JYD32" s="143"/>
      <c r="JYE32" s="143"/>
      <c r="JYF32" s="143"/>
      <c r="JYG32" s="143"/>
      <c r="JYH32" s="143"/>
      <c r="JYI32" s="143"/>
      <c r="JYJ32" s="143"/>
      <c r="JYK32" s="143"/>
      <c r="JYL32" s="143"/>
      <c r="JYM32" s="143"/>
      <c r="JYN32" s="143"/>
      <c r="JYO32" s="143"/>
      <c r="JYP32" s="143"/>
      <c r="JYQ32" s="143"/>
      <c r="JYR32" s="143"/>
      <c r="JYS32" s="143"/>
      <c r="JYT32" s="143"/>
      <c r="JYU32" s="143"/>
      <c r="JYV32" s="143"/>
      <c r="JYW32" s="143"/>
      <c r="JYX32" s="143"/>
      <c r="JYY32" s="143"/>
      <c r="JYZ32" s="143"/>
      <c r="JZA32" s="143"/>
      <c r="JZB32" s="143"/>
      <c r="JZC32" s="143"/>
      <c r="JZD32" s="143"/>
      <c r="JZE32" s="143"/>
      <c r="JZF32" s="143"/>
      <c r="JZG32" s="143"/>
      <c r="JZH32" s="143"/>
      <c r="JZI32" s="143"/>
      <c r="JZJ32" s="143"/>
      <c r="JZK32" s="143"/>
      <c r="JZL32" s="143"/>
      <c r="JZM32" s="143"/>
      <c r="JZN32" s="143"/>
      <c r="JZO32" s="143"/>
      <c r="JZP32" s="143"/>
      <c r="JZQ32" s="143"/>
      <c r="JZR32" s="143"/>
      <c r="JZS32" s="143"/>
      <c r="JZT32" s="143"/>
      <c r="JZU32" s="143"/>
      <c r="JZV32" s="143"/>
      <c r="JZW32" s="143"/>
      <c r="JZX32" s="143"/>
      <c r="JZY32" s="143"/>
      <c r="JZZ32" s="143"/>
      <c r="KAA32" s="143"/>
      <c r="KAB32" s="143"/>
      <c r="KAC32" s="143"/>
      <c r="KAD32" s="143"/>
      <c r="KAE32" s="143"/>
      <c r="KAF32" s="143"/>
      <c r="KAG32" s="143"/>
      <c r="KAH32" s="143"/>
      <c r="KAI32" s="143"/>
      <c r="KAJ32" s="143"/>
      <c r="KAK32" s="143"/>
      <c r="KAL32" s="143"/>
      <c r="KAM32" s="143"/>
      <c r="KAN32" s="143"/>
      <c r="KAO32" s="143"/>
      <c r="KAP32" s="143"/>
      <c r="KAQ32" s="143"/>
      <c r="KAR32" s="143"/>
      <c r="KAS32" s="143"/>
      <c r="KAT32" s="143"/>
      <c r="KAU32" s="143"/>
      <c r="KAV32" s="143"/>
      <c r="KAW32" s="143"/>
      <c r="KAX32" s="143"/>
      <c r="KAY32" s="143"/>
      <c r="KAZ32" s="143"/>
      <c r="KBA32" s="143"/>
      <c r="KBB32" s="143"/>
      <c r="KBC32" s="143"/>
      <c r="KBD32" s="143"/>
      <c r="KBE32" s="143"/>
      <c r="KBF32" s="143"/>
      <c r="KBG32" s="143"/>
      <c r="KBH32" s="143"/>
      <c r="KBI32" s="143"/>
      <c r="KBJ32" s="143"/>
      <c r="KBK32" s="143"/>
      <c r="KBL32" s="143"/>
      <c r="KBM32" s="143"/>
      <c r="KBN32" s="143"/>
      <c r="KBO32" s="143"/>
      <c r="KBP32" s="143"/>
      <c r="KBQ32" s="143"/>
      <c r="KBR32" s="143"/>
      <c r="KBS32" s="143"/>
      <c r="KBT32" s="143"/>
      <c r="KBU32" s="143"/>
      <c r="KBV32" s="143"/>
      <c r="KBW32" s="143"/>
      <c r="KBX32" s="143"/>
      <c r="KBY32" s="143"/>
      <c r="KBZ32" s="143"/>
      <c r="KCA32" s="143"/>
      <c r="KCB32" s="143"/>
      <c r="KCC32" s="143"/>
      <c r="KCD32" s="143"/>
      <c r="KCE32" s="143"/>
      <c r="KCF32" s="143"/>
      <c r="KCG32" s="143"/>
      <c r="KCH32" s="143"/>
      <c r="KCI32" s="143"/>
      <c r="KCJ32" s="143"/>
      <c r="KCK32" s="143"/>
      <c r="KCL32" s="143"/>
      <c r="KCM32" s="143"/>
      <c r="KCN32" s="143"/>
      <c r="KCO32" s="143"/>
      <c r="KCP32" s="143"/>
      <c r="KCQ32" s="143"/>
      <c r="KCR32" s="143"/>
      <c r="KCS32" s="143"/>
      <c r="KCT32" s="143"/>
      <c r="KCU32" s="143"/>
      <c r="KCV32" s="143"/>
      <c r="KCW32" s="143"/>
      <c r="KCX32" s="143"/>
      <c r="KCY32" s="143"/>
      <c r="KCZ32" s="143"/>
      <c r="KDA32" s="143"/>
      <c r="KDB32" s="143"/>
      <c r="KDC32" s="143"/>
      <c r="KDD32" s="143"/>
      <c r="KDE32" s="143"/>
      <c r="KDF32" s="143"/>
      <c r="KDG32" s="143"/>
      <c r="KDH32" s="143"/>
      <c r="KDI32" s="143"/>
      <c r="KDJ32" s="143"/>
      <c r="KDK32" s="143"/>
      <c r="KDL32" s="143"/>
      <c r="KDM32" s="143"/>
      <c r="KDN32" s="143"/>
      <c r="KDO32" s="143"/>
      <c r="KDP32" s="143"/>
      <c r="KDQ32" s="143"/>
      <c r="KDR32" s="143"/>
      <c r="KDS32" s="143"/>
      <c r="KDT32" s="143"/>
      <c r="KDU32" s="143"/>
      <c r="KDV32" s="143"/>
      <c r="KDW32" s="143"/>
      <c r="KDX32" s="143"/>
      <c r="KDY32" s="143"/>
      <c r="KDZ32" s="143"/>
      <c r="KEA32" s="143"/>
      <c r="KEB32" s="143"/>
      <c r="KEC32" s="143"/>
      <c r="KED32" s="143"/>
      <c r="KEE32" s="143"/>
      <c r="KEF32" s="143"/>
      <c r="KEG32" s="143"/>
      <c r="KEH32" s="143"/>
      <c r="KEI32" s="143"/>
      <c r="KEJ32" s="143"/>
      <c r="KEK32" s="143"/>
      <c r="KEL32" s="143"/>
      <c r="KEM32" s="143"/>
      <c r="KEN32" s="143"/>
      <c r="KEO32" s="143"/>
      <c r="KEP32" s="143"/>
      <c r="KEQ32" s="143"/>
      <c r="KER32" s="143"/>
      <c r="KES32" s="143"/>
      <c r="KET32" s="143"/>
      <c r="KEU32" s="143"/>
      <c r="KEV32" s="143"/>
      <c r="KEW32" s="143"/>
      <c r="KEX32" s="143"/>
      <c r="KEY32" s="143"/>
      <c r="KEZ32" s="143"/>
      <c r="KFA32" s="143"/>
      <c r="KFB32" s="143"/>
      <c r="KFC32" s="143"/>
      <c r="KFD32" s="143"/>
      <c r="KFE32" s="143"/>
      <c r="KFF32" s="143"/>
      <c r="KFG32" s="143"/>
      <c r="KFH32" s="143"/>
      <c r="KFI32" s="143"/>
      <c r="KFJ32" s="143"/>
      <c r="KFK32" s="143"/>
      <c r="KFL32" s="143"/>
      <c r="KFM32" s="143"/>
      <c r="KFN32" s="143"/>
      <c r="KFO32" s="143"/>
      <c r="KFP32" s="143"/>
      <c r="KFQ32" s="143"/>
      <c r="KFR32" s="143"/>
      <c r="KFS32" s="143"/>
      <c r="KFT32" s="143"/>
      <c r="KFU32" s="143"/>
      <c r="KFV32" s="143"/>
      <c r="KFW32" s="143"/>
      <c r="KFX32" s="143"/>
      <c r="KFY32" s="143"/>
      <c r="KFZ32" s="143"/>
      <c r="KGA32" s="143"/>
      <c r="KGB32" s="143"/>
      <c r="KGC32" s="143"/>
      <c r="KGD32" s="143"/>
      <c r="KGE32" s="143"/>
      <c r="KGF32" s="143"/>
      <c r="KGG32" s="143"/>
      <c r="KGH32" s="143"/>
      <c r="KGI32" s="143"/>
      <c r="KGJ32" s="143"/>
      <c r="KGK32" s="143"/>
      <c r="KGL32" s="143"/>
      <c r="KGM32" s="143"/>
      <c r="KGN32" s="143"/>
      <c r="KGO32" s="143"/>
      <c r="KGP32" s="143"/>
      <c r="KGQ32" s="143"/>
      <c r="KGR32" s="143"/>
      <c r="KGS32" s="143"/>
      <c r="KGT32" s="143"/>
      <c r="KGU32" s="143"/>
      <c r="KGV32" s="143"/>
      <c r="KGW32" s="143"/>
      <c r="KGX32" s="143"/>
      <c r="KGY32" s="143"/>
      <c r="KGZ32" s="143"/>
      <c r="KHA32" s="143"/>
      <c r="KHB32" s="143"/>
      <c r="KHC32" s="143"/>
      <c r="KHD32" s="143"/>
      <c r="KHE32" s="143"/>
      <c r="KHF32" s="143"/>
      <c r="KHG32" s="143"/>
      <c r="KHH32" s="143"/>
      <c r="KHI32" s="143"/>
      <c r="KHJ32" s="143"/>
      <c r="KHK32" s="143"/>
      <c r="KHL32" s="143"/>
      <c r="KHM32" s="143"/>
      <c r="KHN32" s="143"/>
      <c r="KHO32" s="143"/>
      <c r="KHP32" s="143"/>
      <c r="KHQ32" s="143"/>
      <c r="KHR32" s="143"/>
      <c r="KHS32" s="143"/>
      <c r="KHT32" s="143"/>
      <c r="KHU32" s="143"/>
      <c r="KHV32" s="143"/>
      <c r="KHW32" s="143"/>
      <c r="KHX32" s="143"/>
      <c r="KHY32" s="143"/>
      <c r="KHZ32" s="143"/>
      <c r="KIA32" s="143"/>
      <c r="KIB32" s="143"/>
      <c r="KIC32" s="143"/>
      <c r="KID32" s="143"/>
      <c r="KIE32" s="143"/>
      <c r="KIF32" s="143"/>
      <c r="KIG32" s="143"/>
      <c r="KIH32" s="143"/>
      <c r="KII32" s="143"/>
      <c r="KIJ32" s="143"/>
      <c r="KIK32" s="143"/>
      <c r="KIL32" s="143"/>
      <c r="KIM32" s="143"/>
      <c r="KIN32" s="143"/>
      <c r="KIO32" s="143"/>
      <c r="KIP32" s="143"/>
      <c r="KIQ32" s="143"/>
      <c r="KIR32" s="143"/>
      <c r="KIS32" s="143"/>
      <c r="KIT32" s="143"/>
      <c r="KIU32" s="143"/>
      <c r="KIV32" s="143"/>
      <c r="KIW32" s="143"/>
      <c r="KIX32" s="143"/>
      <c r="KIY32" s="143"/>
      <c r="KIZ32" s="143"/>
      <c r="KJA32" s="143"/>
      <c r="KJB32" s="143"/>
      <c r="KJC32" s="143"/>
      <c r="KJD32" s="143"/>
      <c r="KJE32" s="143"/>
      <c r="KJF32" s="143"/>
      <c r="KJG32" s="143"/>
      <c r="KJH32" s="143"/>
      <c r="KJI32" s="143"/>
      <c r="KJJ32" s="143"/>
      <c r="KJK32" s="143"/>
      <c r="KJL32" s="143"/>
      <c r="KJM32" s="143"/>
      <c r="KJN32" s="143"/>
      <c r="KJO32" s="143"/>
      <c r="KJP32" s="143"/>
      <c r="KJQ32" s="143"/>
      <c r="KJR32" s="143"/>
      <c r="KJS32" s="143"/>
      <c r="KJT32" s="143"/>
      <c r="KJU32" s="143"/>
      <c r="KJV32" s="143"/>
      <c r="KJW32" s="143"/>
      <c r="KJX32" s="143"/>
      <c r="KJY32" s="143"/>
      <c r="KJZ32" s="143"/>
      <c r="KKA32" s="143"/>
      <c r="KKB32" s="143"/>
      <c r="KKC32" s="143"/>
      <c r="KKD32" s="143"/>
      <c r="KKE32" s="143"/>
      <c r="KKF32" s="143"/>
      <c r="KKG32" s="143"/>
      <c r="KKH32" s="143"/>
      <c r="KKI32" s="143"/>
      <c r="KKJ32" s="143"/>
      <c r="KKK32" s="143"/>
      <c r="KKL32" s="143"/>
      <c r="KKM32" s="143"/>
      <c r="KKN32" s="143"/>
      <c r="KKO32" s="143"/>
      <c r="KKP32" s="143"/>
      <c r="KKQ32" s="143"/>
      <c r="KKR32" s="143"/>
      <c r="KKS32" s="143"/>
      <c r="KKT32" s="143"/>
      <c r="KKU32" s="143"/>
      <c r="KKV32" s="143"/>
      <c r="KKW32" s="143"/>
      <c r="KKX32" s="143"/>
      <c r="KKY32" s="143"/>
      <c r="KKZ32" s="143"/>
      <c r="KLA32" s="143"/>
      <c r="KLB32" s="143"/>
      <c r="KLC32" s="143"/>
      <c r="KLD32" s="143"/>
      <c r="KLE32" s="143"/>
      <c r="KLF32" s="143"/>
      <c r="KLG32" s="143"/>
      <c r="KLH32" s="143"/>
      <c r="KLI32" s="143"/>
      <c r="KLJ32" s="143"/>
      <c r="KLK32" s="143"/>
      <c r="KLL32" s="143"/>
      <c r="KLM32" s="143"/>
      <c r="KLN32" s="143"/>
      <c r="KLO32" s="143"/>
      <c r="KLP32" s="143"/>
      <c r="KLQ32" s="143"/>
      <c r="KLR32" s="143"/>
      <c r="KLS32" s="143"/>
      <c r="KLT32" s="143"/>
      <c r="KLU32" s="143"/>
      <c r="KLV32" s="143"/>
      <c r="KLW32" s="143"/>
      <c r="KLX32" s="143"/>
      <c r="KLY32" s="143"/>
      <c r="KLZ32" s="143"/>
      <c r="KMA32" s="143"/>
      <c r="KMB32" s="143"/>
      <c r="KMC32" s="143"/>
      <c r="KMD32" s="143"/>
      <c r="KME32" s="143"/>
      <c r="KMF32" s="143"/>
      <c r="KMG32" s="143"/>
      <c r="KMH32" s="143"/>
      <c r="KMI32" s="143"/>
      <c r="KMJ32" s="143"/>
      <c r="KMK32" s="143"/>
      <c r="KML32" s="143"/>
      <c r="KMM32" s="143"/>
      <c r="KMN32" s="143"/>
      <c r="KMO32" s="143"/>
      <c r="KMP32" s="143"/>
      <c r="KMQ32" s="143"/>
      <c r="KMR32" s="143"/>
      <c r="KMS32" s="143"/>
      <c r="KMT32" s="143"/>
      <c r="KMU32" s="143"/>
      <c r="KMV32" s="143"/>
      <c r="KMW32" s="143"/>
      <c r="KMX32" s="143"/>
      <c r="KMY32" s="143"/>
      <c r="KMZ32" s="143"/>
      <c r="KNA32" s="143"/>
      <c r="KNB32" s="143"/>
      <c r="KNC32" s="143"/>
      <c r="KND32" s="143"/>
      <c r="KNE32" s="143"/>
      <c r="KNF32" s="143"/>
      <c r="KNG32" s="143"/>
      <c r="KNH32" s="143"/>
      <c r="KNI32" s="143"/>
      <c r="KNJ32" s="143"/>
      <c r="KNK32" s="143"/>
      <c r="KNL32" s="143"/>
      <c r="KNM32" s="143"/>
      <c r="KNN32" s="143"/>
      <c r="KNO32" s="143"/>
      <c r="KNP32" s="143"/>
      <c r="KNQ32" s="143"/>
      <c r="KNR32" s="143"/>
      <c r="KNS32" s="143"/>
      <c r="KNT32" s="143"/>
      <c r="KNU32" s="143"/>
      <c r="KNV32" s="143"/>
      <c r="KNW32" s="143"/>
      <c r="KNX32" s="143"/>
      <c r="KNY32" s="143"/>
      <c r="KNZ32" s="143"/>
      <c r="KOA32" s="143"/>
      <c r="KOB32" s="143"/>
      <c r="KOC32" s="143"/>
      <c r="KOD32" s="143"/>
      <c r="KOE32" s="143"/>
      <c r="KOF32" s="143"/>
      <c r="KOG32" s="143"/>
      <c r="KOH32" s="143"/>
      <c r="KOI32" s="143"/>
      <c r="KOJ32" s="143"/>
      <c r="KOK32" s="143"/>
      <c r="KOL32" s="143"/>
      <c r="KOM32" s="143"/>
      <c r="KON32" s="143"/>
      <c r="KOO32" s="143"/>
      <c r="KOP32" s="143"/>
      <c r="KOQ32" s="143"/>
      <c r="KOR32" s="143"/>
      <c r="KOS32" s="143"/>
      <c r="KOT32" s="143"/>
      <c r="KOU32" s="143"/>
      <c r="KOV32" s="143"/>
      <c r="KOW32" s="143"/>
      <c r="KOX32" s="143"/>
      <c r="KOY32" s="143"/>
      <c r="KOZ32" s="143"/>
      <c r="KPA32" s="143"/>
      <c r="KPB32" s="143"/>
      <c r="KPC32" s="143"/>
      <c r="KPD32" s="143"/>
      <c r="KPE32" s="143"/>
      <c r="KPF32" s="143"/>
      <c r="KPG32" s="143"/>
      <c r="KPH32" s="143"/>
      <c r="KPI32" s="143"/>
      <c r="KPJ32" s="143"/>
      <c r="KPK32" s="143"/>
      <c r="KPL32" s="143"/>
      <c r="KPM32" s="143"/>
      <c r="KPN32" s="143"/>
      <c r="KPO32" s="143"/>
      <c r="KPP32" s="143"/>
      <c r="KPQ32" s="143"/>
      <c r="KPR32" s="143"/>
      <c r="KPS32" s="143"/>
      <c r="KPT32" s="143"/>
      <c r="KPU32" s="143"/>
      <c r="KPV32" s="143"/>
      <c r="KPW32" s="143"/>
      <c r="KPX32" s="143"/>
      <c r="KPY32" s="143"/>
      <c r="KPZ32" s="143"/>
      <c r="KQA32" s="143"/>
      <c r="KQB32" s="143"/>
      <c r="KQC32" s="143"/>
      <c r="KQD32" s="143"/>
      <c r="KQE32" s="143"/>
      <c r="KQF32" s="143"/>
      <c r="KQG32" s="143"/>
      <c r="KQH32" s="143"/>
      <c r="KQI32" s="143"/>
      <c r="KQJ32" s="143"/>
      <c r="KQK32" s="143"/>
      <c r="KQL32" s="143"/>
      <c r="KQM32" s="143"/>
      <c r="KQN32" s="143"/>
      <c r="KQO32" s="143"/>
      <c r="KQP32" s="143"/>
      <c r="KQQ32" s="143"/>
      <c r="KQR32" s="143"/>
      <c r="KQS32" s="143"/>
      <c r="KQT32" s="143"/>
      <c r="KQU32" s="143"/>
      <c r="KQV32" s="143"/>
      <c r="KQW32" s="143"/>
      <c r="KQX32" s="143"/>
      <c r="KQY32" s="143"/>
      <c r="KQZ32" s="143"/>
      <c r="KRA32" s="143"/>
      <c r="KRB32" s="143"/>
      <c r="KRC32" s="143"/>
      <c r="KRD32" s="143"/>
      <c r="KRE32" s="143"/>
      <c r="KRF32" s="143"/>
      <c r="KRG32" s="143"/>
      <c r="KRH32" s="143"/>
      <c r="KRI32" s="143"/>
      <c r="KRJ32" s="143"/>
      <c r="KRK32" s="143"/>
      <c r="KRL32" s="143"/>
      <c r="KRM32" s="143"/>
      <c r="KRN32" s="143"/>
      <c r="KRO32" s="143"/>
      <c r="KRP32" s="143"/>
      <c r="KRQ32" s="143"/>
      <c r="KRR32" s="143"/>
      <c r="KRS32" s="143"/>
      <c r="KRT32" s="143"/>
      <c r="KRU32" s="143"/>
      <c r="KRV32" s="143"/>
      <c r="KRW32" s="143"/>
      <c r="KRX32" s="143"/>
      <c r="KRY32" s="143"/>
      <c r="KRZ32" s="143"/>
      <c r="KSA32" s="143"/>
      <c r="KSB32" s="143"/>
      <c r="KSC32" s="143"/>
      <c r="KSD32" s="143"/>
      <c r="KSE32" s="143"/>
      <c r="KSF32" s="143"/>
      <c r="KSG32" s="143"/>
      <c r="KSH32" s="143"/>
      <c r="KSI32" s="143"/>
      <c r="KSJ32" s="143"/>
      <c r="KSK32" s="143"/>
      <c r="KSL32" s="143"/>
      <c r="KSM32" s="143"/>
      <c r="KSN32" s="143"/>
      <c r="KSO32" s="143"/>
      <c r="KSP32" s="143"/>
      <c r="KSQ32" s="143"/>
      <c r="KSR32" s="143"/>
      <c r="KSS32" s="143"/>
      <c r="KST32" s="143"/>
      <c r="KSU32" s="143"/>
      <c r="KSV32" s="143"/>
      <c r="KSW32" s="143"/>
      <c r="KSX32" s="143"/>
      <c r="KSY32" s="143"/>
      <c r="KSZ32" s="143"/>
      <c r="KTA32" s="143"/>
      <c r="KTB32" s="143"/>
      <c r="KTC32" s="143"/>
      <c r="KTD32" s="143"/>
      <c r="KTE32" s="143"/>
      <c r="KTF32" s="143"/>
      <c r="KTG32" s="143"/>
      <c r="KTH32" s="143"/>
      <c r="KTI32" s="143"/>
      <c r="KTJ32" s="143"/>
      <c r="KTK32" s="143"/>
      <c r="KTL32" s="143"/>
      <c r="KTM32" s="143"/>
      <c r="KTN32" s="143"/>
      <c r="KTO32" s="143"/>
      <c r="KTP32" s="143"/>
      <c r="KTQ32" s="143"/>
      <c r="KTR32" s="143"/>
      <c r="KTS32" s="143"/>
      <c r="KTT32" s="143"/>
      <c r="KTU32" s="143"/>
      <c r="KTV32" s="143"/>
      <c r="KTW32" s="143"/>
      <c r="KTX32" s="143"/>
      <c r="KTY32" s="143"/>
      <c r="KTZ32" s="143"/>
      <c r="KUA32" s="143"/>
      <c r="KUB32" s="143"/>
      <c r="KUC32" s="143"/>
      <c r="KUD32" s="143"/>
      <c r="KUE32" s="143"/>
      <c r="KUF32" s="143"/>
      <c r="KUG32" s="143"/>
      <c r="KUH32" s="143"/>
      <c r="KUI32" s="143"/>
      <c r="KUJ32" s="143"/>
      <c r="KUK32" s="143"/>
      <c r="KUL32" s="143"/>
      <c r="KUM32" s="143"/>
      <c r="KUN32" s="143"/>
      <c r="KUO32" s="143"/>
      <c r="KUP32" s="143"/>
      <c r="KUQ32" s="143"/>
      <c r="KUR32" s="143"/>
      <c r="KUS32" s="143"/>
      <c r="KUT32" s="143"/>
      <c r="KUU32" s="143"/>
      <c r="KUV32" s="143"/>
      <c r="KUW32" s="143"/>
      <c r="KUX32" s="143"/>
      <c r="KUY32" s="143"/>
      <c r="KUZ32" s="143"/>
      <c r="KVA32" s="143"/>
      <c r="KVB32" s="143"/>
      <c r="KVC32" s="143"/>
      <c r="KVD32" s="143"/>
      <c r="KVE32" s="143"/>
      <c r="KVF32" s="143"/>
      <c r="KVG32" s="143"/>
      <c r="KVH32" s="143"/>
      <c r="KVI32" s="143"/>
      <c r="KVJ32" s="143"/>
      <c r="KVK32" s="143"/>
      <c r="KVL32" s="143"/>
      <c r="KVM32" s="143"/>
      <c r="KVN32" s="143"/>
      <c r="KVO32" s="143"/>
      <c r="KVP32" s="143"/>
      <c r="KVQ32" s="143"/>
      <c r="KVR32" s="143"/>
      <c r="KVS32" s="143"/>
      <c r="KVT32" s="143"/>
      <c r="KVU32" s="143"/>
      <c r="KVV32" s="143"/>
      <c r="KVW32" s="143"/>
      <c r="KVX32" s="143"/>
      <c r="KVY32" s="143"/>
      <c r="KVZ32" s="143"/>
      <c r="KWA32" s="143"/>
      <c r="KWB32" s="143"/>
      <c r="KWC32" s="143"/>
      <c r="KWD32" s="143"/>
      <c r="KWE32" s="143"/>
      <c r="KWF32" s="143"/>
      <c r="KWG32" s="143"/>
      <c r="KWH32" s="143"/>
      <c r="KWI32" s="143"/>
      <c r="KWJ32" s="143"/>
      <c r="KWK32" s="143"/>
      <c r="KWL32" s="143"/>
      <c r="KWM32" s="143"/>
      <c r="KWN32" s="143"/>
      <c r="KWO32" s="143"/>
      <c r="KWP32" s="143"/>
      <c r="KWQ32" s="143"/>
      <c r="KWR32" s="143"/>
      <c r="KWS32" s="143"/>
      <c r="KWT32" s="143"/>
      <c r="KWU32" s="143"/>
      <c r="KWV32" s="143"/>
      <c r="KWW32" s="143"/>
      <c r="KWX32" s="143"/>
      <c r="KWY32" s="143"/>
      <c r="KWZ32" s="143"/>
      <c r="KXA32" s="143"/>
      <c r="KXB32" s="143"/>
      <c r="KXC32" s="143"/>
      <c r="KXD32" s="143"/>
      <c r="KXE32" s="143"/>
      <c r="KXF32" s="143"/>
      <c r="KXG32" s="143"/>
      <c r="KXH32" s="143"/>
      <c r="KXI32" s="143"/>
      <c r="KXJ32" s="143"/>
      <c r="KXK32" s="143"/>
      <c r="KXL32" s="143"/>
      <c r="KXM32" s="143"/>
      <c r="KXN32" s="143"/>
      <c r="KXO32" s="143"/>
      <c r="KXP32" s="143"/>
      <c r="KXQ32" s="143"/>
      <c r="KXR32" s="143"/>
      <c r="KXS32" s="143"/>
      <c r="KXT32" s="143"/>
      <c r="KXU32" s="143"/>
      <c r="KXV32" s="143"/>
      <c r="KXW32" s="143"/>
      <c r="KXX32" s="143"/>
      <c r="KXY32" s="143"/>
      <c r="KXZ32" s="143"/>
      <c r="KYA32" s="143"/>
      <c r="KYB32" s="143"/>
      <c r="KYC32" s="143"/>
      <c r="KYD32" s="143"/>
      <c r="KYE32" s="143"/>
      <c r="KYF32" s="143"/>
      <c r="KYG32" s="143"/>
      <c r="KYH32" s="143"/>
      <c r="KYI32" s="143"/>
      <c r="KYJ32" s="143"/>
      <c r="KYK32" s="143"/>
      <c r="KYL32" s="143"/>
      <c r="KYM32" s="143"/>
      <c r="KYN32" s="143"/>
      <c r="KYO32" s="143"/>
      <c r="KYP32" s="143"/>
      <c r="KYQ32" s="143"/>
      <c r="KYR32" s="143"/>
      <c r="KYS32" s="143"/>
      <c r="KYT32" s="143"/>
      <c r="KYU32" s="143"/>
      <c r="KYV32" s="143"/>
      <c r="KYW32" s="143"/>
      <c r="KYX32" s="143"/>
      <c r="KYY32" s="143"/>
      <c r="KYZ32" s="143"/>
      <c r="KZA32" s="143"/>
      <c r="KZB32" s="143"/>
      <c r="KZC32" s="143"/>
      <c r="KZD32" s="143"/>
      <c r="KZE32" s="143"/>
      <c r="KZF32" s="143"/>
      <c r="KZG32" s="143"/>
      <c r="KZH32" s="143"/>
      <c r="KZI32" s="143"/>
      <c r="KZJ32" s="143"/>
      <c r="KZK32" s="143"/>
      <c r="KZL32" s="143"/>
      <c r="KZM32" s="143"/>
      <c r="KZN32" s="143"/>
      <c r="KZO32" s="143"/>
      <c r="KZP32" s="143"/>
      <c r="KZQ32" s="143"/>
      <c r="KZR32" s="143"/>
      <c r="KZS32" s="143"/>
      <c r="KZT32" s="143"/>
      <c r="KZU32" s="143"/>
      <c r="KZV32" s="143"/>
      <c r="KZW32" s="143"/>
      <c r="KZX32" s="143"/>
      <c r="KZY32" s="143"/>
      <c r="KZZ32" s="143"/>
      <c r="LAA32" s="143"/>
      <c r="LAB32" s="143"/>
      <c r="LAC32" s="143"/>
      <c r="LAD32" s="143"/>
      <c r="LAE32" s="143"/>
      <c r="LAF32" s="143"/>
      <c r="LAG32" s="143"/>
      <c r="LAH32" s="143"/>
      <c r="LAI32" s="143"/>
      <c r="LAJ32" s="143"/>
      <c r="LAK32" s="143"/>
      <c r="LAL32" s="143"/>
      <c r="LAM32" s="143"/>
      <c r="LAN32" s="143"/>
      <c r="LAO32" s="143"/>
      <c r="LAP32" s="143"/>
      <c r="LAQ32" s="143"/>
      <c r="LAR32" s="143"/>
      <c r="LAS32" s="143"/>
      <c r="LAT32" s="143"/>
      <c r="LAU32" s="143"/>
      <c r="LAV32" s="143"/>
      <c r="LAW32" s="143"/>
      <c r="LAX32" s="143"/>
      <c r="LAY32" s="143"/>
      <c r="LAZ32" s="143"/>
      <c r="LBA32" s="143"/>
      <c r="LBB32" s="143"/>
      <c r="LBC32" s="143"/>
      <c r="LBD32" s="143"/>
      <c r="LBE32" s="143"/>
      <c r="LBF32" s="143"/>
      <c r="LBG32" s="143"/>
      <c r="LBH32" s="143"/>
      <c r="LBI32" s="143"/>
      <c r="LBJ32" s="143"/>
      <c r="LBK32" s="143"/>
      <c r="LBL32" s="143"/>
      <c r="LBM32" s="143"/>
      <c r="LBN32" s="143"/>
      <c r="LBO32" s="143"/>
      <c r="LBP32" s="143"/>
      <c r="LBQ32" s="143"/>
      <c r="LBR32" s="143"/>
      <c r="LBS32" s="143"/>
      <c r="LBT32" s="143"/>
      <c r="LBU32" s="143"/>
      <c r="LBV32" s="143"/>
      <c r="LBW32" s="143"/>
      <c r="LBX32" s="143"/>
      <c r="LBY32" s="143"/>
      <c r="LBZ32" s="143"/>
      <c r="LCA32" s="143"/>
      <c r="LCB32" s="143"/>
      <c r="LCC32" s="143"/>
      <c r="LCD32" s="143"/>
      <c r="LCE32" s="143"/>
      <c r="LCF32" s="143"/>
      <c r="LCG32" s="143"/>
      <c r="LCH32" s="143"/>
      <c r="LCI32" s="143"/>
      <c r="LCJ32" s="143"/>
      <c r="LCK32" s="143"/>
      <c r="LCL32" s="143"/>
      <c r="LCM32" s="143"/>
      <c r="LCN32" s="143"/>
      <c r="LCO32" s="143"/>
      <c r="LCP32" s="143"/>
      <c r="LCQ32" s="143"/>
      <c r="LCR32" s="143"/>
      <c r="LCS32" s="143"/>
      <c r="LCT32" s="143"/>
      <c r="LCU32" s="143"/>
      <c r="LCV32" s="143"/>
      <c r="LCW32" s="143"/>
      <c r="LCX32" s="143"/>
      <c r="LCY32" s="143"/>
      <c r="LCZ32" s="143"/>
      <c r="LDA32" s="143"/>
      <c r="LDB32" s="143"/>
      <c r="LDC32" s="143"/>
      <c r="LDD32" s="143"/>
      <c r="LDE32" s="143"/>
      <c r="LDF32" s="143"/>
      <c r="LDG32" s="143"/>
      <c r="LDH32" s="143"/>
      <c r="LDI32" s="143"/>
      <c r="LDJ32" s="143"/>
      <c r="LDK32" s="143"/>
      <c r="LDL32" s="143"/>
      <c r="LDM32" s="143"/>
      <c r="LDN32" s="143"/>
      <c r="LDO32" s="143"/>
      <c r="LDP32" s="143"/>
      <c r="LDQ32" s="143"/>
      <c r="LDR32" s="143"/>
      <c r="LDS32" s="143"/>
      <c r="LDT32" s="143"/>
      <c r="LDU32" s="143"/>
      <c r="LDV32" s="143"/>
      <c r="LDW32" s="143"/>
      <c r="LDX32" s="143"/>
      <c r="LDY32" s="143"/>
      <c r="LDZ32" s="143"/>
      <c r="LEA32" s="143"/>
      <c r="LEB32" s="143"/>
      <c r="LEC32" s="143"/>
      <c r="LED32" s="143"/>
      <c r="LEE32" s="143"/>
      <c r="LEF32" s="143"/>
      <c r="LEG32" s="143"/>
      <c r="LEH32" s="143"/>
      <c r="LEI32" s="143"/>
      <c r="LEJ32" s="143"/>
      <c r="LEK32" s="143"/>
      <c r="LEL32" s="143"/>
      <c r="LEM32" s="143"/>
      <c r="LEN32" s="143"/>
      <c r="LEO32" s="143"/>
      <c r="LEP32" s="143"/>
      <c r="LEQ32" s="143"/>
      <c r="LER32" s="143"/>
      <c r="LES32" s="143"/>
      <c r="LET32" s="143"/>
      <c r="LEU32" s="143"/>
      <c r="LEV32" s="143"/>
      <c r="LEW32" s="143"/>
      <c r="LEX32" s="143"/>
      <c r="LEY32" s="143"/>
      <c r="LEZ32" s="143"/>
      <c r="LFA32" s="143"/>
      <c r="LFB32" s="143"/>
      <c r="LFC32" s="143"/>
      <c r="LFD32" s="143"/>
      <c r="LFE32" s="143"/>
      <c r="LFF32" s="143"/>
      <c r="LFG32" s="143"/>
      <c r="LFH32" s="143"/>
      <c r="LFI32" s="143"/>
      <c r="LFJ32" s="143"/>
      <c r="LFK32" s="143"/>
      <c r="LFL32" s="143"/>
      <c r="LFM32" s="143"/>
      <c r="LFN32" s="143"/>
      <c r="LFO32" s="143"/>
      <c r="LFP32" s="143"/>
      <c r="LFQ32" s="143"/>
      <c r="LFR32" s="143"/>
      <c r="LFS32" s="143"/>
      <c r="LFT32" s="143"/>
      <c r="LFU32" s="143"/>
      <c r="LFV32" s="143"/>
      <c r="LFW32" s="143"/>
      <c r="LFX32" s="143"/>
      <c r="LFY32" s="143"/>
      <c r="LFZ32" s="143"/>
      <c r="LGA32" s="143"/>
      <c r="LGB32" s="143"/>
      <c r="LGC32" s="143"/>
      <c r="LGD32" s="143"/>
      <c r="LGE32" s="143"/>
      <c r="LGF32" s="143"/>
      <c r="LGG32" s="143"/>
      <c r="LGH32" s="143"/>
      <c r="LGI32" s="143"/>
      <c r="LGJ32" s="143"/>
      <c r="LGK32" s="143"/>
      <c r="LGL32" s="143"/>
      <c r="LGM32" s="143"/>
      <c r="LGN32" s="143"/>
      <c r="LGO32" s="143"/>
      <c r="LGP32" s="143"/>
      <c r="LGQ32" s="143"/>
      <c r="LGR32" s="143"/>
      <c r="LGS32" s="143"/>
      <c r="LGT32" s="143"/>
      <c r="LGU32" s="143"/>
      <c r="LGV32" s="143"/>
      <c r="LGW32" s="143"/>
      <c r="LGX32" s="143"/>
      <c r="LGY32" s="143"/>
      <c r="LGZ32" s="143"/>
      <c r="LHA32" s="143"/>
      <c r="LHB32" s="143"/>
      <c r="LHC32" s="143"/>
      <c r="LHD32" s="143"/>
      <c r="LHE32" s="143"/>
      <c r="LHF32" s="143"/>
      <c r="LHG32" s="143"/>
      <c r="LHH32" s="143"/>
      <c r="LHI32" s="143"/>
      <c r="LHJ32" s="143"/>
      <c r="LHK32" s="143"/>
      <c r="LHL32" s="143"/>
      <c r="LHM32" s="143"/>
      <c r="LHN32" s="143"/>
      <c r="LHO32" s="143"/>
      <c r="LHP32" s="143"/>
      <c r="LHQ32" s="143"/>
      <c r="LHR32" s="143"/>
      <c r="LHS32" s="143"/>
      <c r="LHT32" s="143"/>
      <c r="LHU32" s="143"/>
      <c r="LHV32" s="143"/>
      <c r="LHW32" s="143"/>
      <c r="LHX32" s="143"/>
      <c r="LHY32" s="143"/>
      <c r="LHZ32" s="143"/>
      <c r="LIA32" s="143"/>
      <c r="LIB32" s="143"/>
      <c r="LIC32" s="143"/>
      <c r="LID32" s="143"/>
      <c r="LIE32" s="143"/>
      <c r="LIF32" s="143"/>
      <c r="LIG32" s="143"/>
      <c r="LIH32" s="143"/>
      <c r="LII32" s="143"/>
      <c r="LIJ32" s="143"/>
      <c r="LIK32" s="143"/>
      <c r="LIL32" s="143"/>
      <c r="LIM32" s="143"/>
      <c r="LIN32" s="143"/>
      <c r="LIO32" s="143"/>
      <c r="LIP32" s="143"/>
      <c r="LIQ32" s="143"/>
      <c r="LIR32" s="143"/>
      <c r="LIS32" s="143"/>
      <c r="LIT32" s="143"/>
      <c r="LIU32" s="143"/>
      <c r="LIV32" s="143"/>
      <c r="LIW32" s="143"/>
      <c r="LIX32" s="143"/>
      <c r="LIY32" s="143"/>
      <c r="LIZ32" s="143"/>
      <c r="LJA32" s="143"/>
      <c r="LJB32" s="143"/>
      <c r="LJC32" s="143"/>
      <c r="LJD32" s="143"/>
      <c r="LJE32" s="143"/>
      <c r="LJF32" s="143"/>
      <c r="LJG32" s="143"/>
      <c r="LJH32" s="143"/>
      <c r="LJI32" s="143"/>
      <c r="LJJ32" s="143"/>
      <c r="LJK32" s="143"/>
      <c r="LJL32" s="143"/>
      <c r="LJM32" s="143"/>
      <c r="LJN32" s="143"/>
      <c r="LJO32" s="143"/>
      <c r="LJP32" s="143"/>
      <c r="LJQ32" s="143"/>
      <c r="LJR32" s="143"/>
      <c r="LJS32" s="143"/>
      <c r="LJT32" s="143"/>
      <c r="LJU32" s="143"/>
      <c r="LJV32" s="143"/>
      <c r="LJW32" s="143"/>
      <c r="LJX32" s="143"/>
      <c r="LJY32" s="143"/>
      <c r="LJZ32" s="143"/>
      <c r="LKA32" s="143"/>
      <c r="LKB32" s="143"/>
      <c r="LKC32" s="143"/>
      <c r="LKD32" s="143"/>
      <c r="LKE32" s="143"/>
      <c r="LKF32" s="143"/>
      <c r="LKG32" s="143"/>
      <c r="LKH32" s="143"/>
      <c r="LKI32" s="143"/>
      <c r="LKJ32" s="143"/>
      <c r="LKK32" s="143"/>
      <c r="LKL32" s="143"/>
      <c r="LKM32" s="143"/>
      <c r="LKN32" s="143"/>
      <c r="LKO32" s="143"/>
      <c r="LKP32" s="143"/>
      <c r="LKQ32" s="143"/>
      <c r="LKR32" s="143"/>
      <c r="LKS32" s="143"/>
      <c r="LKT32" s="143"/>
      <c r="LKU32" s="143"/>
      <c r="LKV32" s="143"/>
      <c r="LKW32" s="143"/>
      <c r="LKX32" s="143"/>
      <c r="LKY32" s="143"/>
      <c r="LKZ32" s="143"/>
      <c r="LLA32" s="143"/>
      <c r="LLB32" s="143"/>
      <c r="LLC32" s="143"/>
      <c r="LLD32" s="143"/>
      <c r="LLE32" s="143"/>
      <c r="LLF32" s="143"/>
      <c r="LLG32" s="143"/>
      <c r="LLH32" s="143"/>
      <c r="LLI32" s="143"/>
      <c r="LLJ32" s="143"/>
      <c r="LLK32" s="143"/>
      <c r="LLL32" s="143"/>
      <c r="LLM32" s="143"/>
      <c r="LLN32" s="143"/>
      <c r="LLO32" s="143"/>
      <c r="LLP32" s="143"/>
      <c r="LLQ32" s="143"/>
      <c r="LLR32" s="143"/>
      <c r="LLS32" s="143"/>
      <c r="LLT32" s="143"/>
      <c r="LLU32" s="143"/>
      <c r="LLV32" s="143"/>
      <c r="LLW32" s="143"/>
      <c r="LLX32" s="143"/>
      <c r="LLY32" s="143"/>
      <c r="LLZ32" s="143"/>
      <c r="LMA32" s="143"/>
      <c r="LMB32" s="143"/>
      <c r="LMC32" s="143"/>
      <c r="LMD32" s="143"/>
      <c r="LME32" s="143"/>
      <c r="LMF32" s="143"/>
      <c r="LMG32" s="143"/>
      <c r="LMH32" s="143"/>
      <c r="LMI32" s="143"/>
      <c r="LMJ32" s="143"/>
      <c r="LMK32" s="143"/>
      <c r="LML32" s="143"/>
      <c r="LMM32" s="143"/>
      <c r="LMN32" s="143"/>
      <c r="LMO32" s="143"/>
      <c r="LMP32" s="143"/>
      <c r="LMQ32" s="143"/>
      <c r="LMR32" s="143"/>
      <c r="LMS32" s="143"/>
      <c r="LMT32" s="143"/>
      <c r="LMU32" s="143"/>
      <c r="LMV32" s="143"/>
      <c r="LMW32" s="143"/>
      <c r="LMX32" s="143"/>
      <c r="LMY32" s="143"/>
      <c r="LMZ32" s="143"/>
      <c r="LNA32" s="143"/>
      <c r="LNB32" s="143"/>
      <c r="LNC32" s="143"/>
      <c r="LND32" s="143"/>
      <c r="LNE32" s="143"/>
      <c r="LNF32" s="143"/>
      <c r="LNG32" s="143"/>
      <c r="LNH32" s="143"/>
      <c r="LNI32" s="143"/>
      <c r="LNJ32" s="143"/>
      <c r="LNK32" s="143"/>
      <c r="LNL32" s="143"/>
      <c r="LNM32" s="143"/>
      <c r="LNN32" s="143"/>
      <c r="LNO32" s="143"/>
      <c r="LNP32" s="143"/>
      <c r="LNQ32" s="143"/>
      <c r="LNR32" s="143"/>
      <c r="LNS32" s="143"/>
      <c r="LNT32" s="143"/>
      <c r="LNU32" s="143"/>
      <c r="LNV32" s="143"/>
      <c r="LNW32" s="143"/>
      <c r="LNX32" s="143"/>
      <c r="LNY32" s="143"/>
      <c r="LNZ32" s="143"/>
      <c r="LOA32" s="143"/>
      <c r="LOB32" s="143"/>
      <c r="LOC32" s="143"/>
      <c r="LOD32" s="143"/>
      <c r="LOE32" s="143"/>
      <c r="LOF32" s="143"/>
      <c r="LOG32" s="143"/>
      <c r="LOH32" s="143"/>
      <c r="LOI32" s="143"/>
      <c r="LOJ32" s="143"/>
      <c r="LOK32" s="143"/>
      <c r="LOL32" s="143"/>
      <c r="LOM32" s="143"/>
      <c r="LON32" s="143"/>
      <c r="LOO32" s="143"/>
      <c r="LOP32" s="143"/>
      <c r="LOQ32" s="143"/>
      <c r="LOR32" s="143"/>
      <c r="LOS32" s="143"/>
      <c r="LOT32" s="143"/>
      <c r="LOU32" s="143"/>
      <c r="LOV32" s="143"/>
      <c r="LOW32" s="143"/>
      <c r="LOX32" s="143"/>
      <c r="LOY32" s="143"/>
      <c r="LOZ32" s="143"/>
      <c r="LPA32" s="143"/>
      <c r="LPB32" s="143"/>
      <c r="LPC32" s="143"/>
      <c r="LPD32" s="143"/>
      <c r="LPE32" s="143"/>
      <c r="LPF32" s="143"/>
      <c r="LPG32" s="143"/>
      <c r="LPH32" s="143"/>
      <c r="LPI32" s="143"/>
      <c r="LPJ32" s="143"/>
      <c r="LPK32" s="143"/>
      <c r="LPL32" s="143"/>
      <c r="LPM32" s="143"/>
      <c r="LPN32" s="143"/>
      <c r="LPO32" s="143"/>
      <c r="LPP32" s="143"/>
      <c r="LPQ32" s="143"/>
      <c r="LPR32" s="143"/>
      <c r="LPS32" s="143"/>
      <c r="LPT32" s="143"/>
      <c r="LPU32" s="143"/>
      <c r="LPV32" s="143"/>
      <c r="LPW32" s="143"/>
      <c r="LPX32" s="143"/>
      <c r="LPY32" s="143"/>
      <c r="LPZ32" s="143"/>
      <c r="LQA32" s="143"/>
      <c r="LQB32" s="143"/>
      <c r="LQC32" s="143"/>
      <c r="LQD32" s="143"/>
      <c r="LQE32" s="143"/>
      <c r="LQF32" s="143"/>
      <c r="LQG32" s="143"/>
      <c r="LQH32" s="143"/>
      <c r="LQI32" s="143"/>
      <c r="LQJ32" s="143"/>
      <c r="LQK32" s="143"/>
      <c r="LQL32" s="143"/>
      <c r="LQM32" s="143"/>
      <c r="LQN32" s="143"/>
      <c r="LQO32" s="143"/>
      <c r="LQP32" s="143"/>
      <c r="LQQ32" s="143"/>
      <c r="LQR32" s="143"/>
      <c r="LQS32" s="143"/>
      <c r="LQT32" s="143"/>
      <c r="LQU32" s="143"/>
      <c r="LQV32" s="143"/>
      <c r="LQW32" s="143"/>
      <c r="LQX32" s="143"/>
      <c r="LQY32" s="143"/>
      <c r="LQZ32" s="143"/>
      <c r="LRA32" s="143"/>
      <c r="LRB32" s="143"/>
      <c r="LRC32" s="143"/>
      <c r="LRD32" s="143"/>
      <c r="LRE32" s="143"/>
      <c r="LRF32" s="143"/>
      <c r="LRG32" s="143"/>
      <c r="LRH32" s="143"/>
      <c r="LRI32" s="143"/>
      <c r="LRJ32" s="143"/>
      <c r="LRK32" s="143"/>
      <c r="LRL32" s="143"/>
      <c r="LRM32" s="143"/>
      <c r="LRN32" s="143"/>
      <c r="LRO32" s="143"/>
      <c r="LRP32" s="143"/>
      <c r="LRQ32" s="143"/>
      <c r="LRR32" s="143"/>
      <c r="LRS32" s="143"/>
      <c r="LRT32" s="143"/>
      <c r="LRU32" s="143"/>
      <c r="LRV32" s="143"/>
      <c r="LRW32" s="143"/>
      <c r="LRX32" s="143"/>
      <c r="LRY32" s="143"/>
      <c r="LRZ32" s="143"/>
      <c r="LSA32" s="143"/>
      <c r="LSB32" s="143"/>
      <c r="LSC32" s="143"/>
      <c r="LSD32" s="143"/>
      <c r="LSE32" s="143"/>
      <c r="LSF32" s="143"/>
      <c r="LSG32" s="143"/>
      <c r="LSH32" s="143"/>
      <c r="LSI32" s="143"/>
      <c r="LSJ32" s="143"/>
      <c r="LSK32" s="143"/>
      <c r="LSL32" s="143"/>
      <c r="LSM32" s="143"/>
      <c r="LSN32" s="143"/>
      <c r="LSO32" s="143"/>
      <c r="LSP32" s="143"/>
      <c r="LSQ32" s="143"/>
      <c r="LSR32" s="143"/>
      <c r="LSS32" s="143"/>
      <c r="LST32" s="143"/>
      <c r="LSU32" s="143"/>
      <c r="LSV32" s="143"/>
      <c r="LSW32" s="143"/>
      <c r="LSX32" s="143"/>
      <c r="LSY32" s="143"/>
      <c r="LSZ32" s="143"/>
      <c r="LTA32" s="143"/>
      <c r="LTB32" s="143"/>
      <c r="LTC32" s="143"/>
      <c r="LTD32" s="143"/>
      <c r="LTE32" s="143"/>
      <c r="LTF32" s="143"/>
      <c r="LTG32" s="143"/>
      <c r="LTH32" s="143"/>
      <c r="LTI32" s="143"/>
      <c r="LTJ32" s="143"/>
      <c r="LTK32" s="143"/>
      <c r="LTL32" s="143"/>
      <c r="LTM32" s="143"/>
      <c r="LTN32" s="143"/>
      <c r="LTO32" s="143"/>
      <c r="LTP32" s="143"/>
      <c r="LTQ32" s="143"/>
      <c r="LTR32" s="143"/>
      <c r="LTS32" s="143"/>
      <c r="LTT32" s="143"/>
      <c r="LTU32" s="143"/>
      <c r="LTV32" s="143"/>
      <c r="LTW32" s="143"/>
      <c r="LTX32" s="143"/>
      <c r="LTY32" s="143"/>
      <c r="LTZ32" s="143"/>
      <c r="LUA32" s="143"/>
      <c r="LUB32" s="143"/>
      <c r="LUC32" s="143"/>
      <c r="LUD32" s="143"/>
      <c r="LUE32" s="143"/>
      <c r="LUF32" s="143"/>
      <c r="LUG32" s="143"/>
      <c r="LUH32" s="143"/>
      <c r="LUI32" s="143"/>
      <c r="LUJ32" s="143"/>
      <c r="LUK32" s="143"/>
      <c r="LUL32" s="143"/>
      <c r="LUM32" s="143"/>
      <c r="LUN32" s="143"/>
      <c r="LUO32" s="143"/>
      <c r="LUP32" s="143"/>
      <c r="LUQ32" s="143"/>
      <c r="LUR32" s="143"/>
      <c r="LUS32" s="143"/>
      <c r="LUT32" s="143"/>
      <c r="LUU32" s="143"/>
      <c r="LUV32" s="143"/>
      <c r="LUW32" s="143"/>
      <c r="LUX32" s="143"/>
      <c r="LUY32" s="143"/>
      <c r="LUZ32" s="143"/>
      <c r="LVA32" s="143"/>
      <c r="LVB32" s="143"/>
      <c r="LVC32" s="143"/>
      <c r="LVD32" s="143"/>
      <c r="LVE32" s="143"/>
      <c r="LVF32" s="143"/>
      <c r="LVG32" s="143"/>
      <c r="LVH32" s="143"/>
      <c r="LVI32" s="143"/>
      <c r="LVJ32" s="143"/>
      <c r="LVK32" s="143"/>
      <c r="LVL32" s="143"/>
      <c r="LVM32" s="143"/>
      <c r="LVN32" s="143"/>
      <c r="LVO32" s="143"/>
      <c r="LVP32" s="143"/>
      <c r="LVQ32" s="143"/>
      <c r="LVR32" s="143"/>
      <c r="LVS32" s="143"/>
      <c r="LVT32" s="143"/>
      <c r="LVU32" s="143"/>
      <c r="LVV32" s="143"/>
      <c r="LVW32" s="143"/>
      <c r="LVX32" s="143"/>
      <c r="LVY32" s="143"/>
      <c r="LVZ32" s="143"/>
      <c r="LWA32" s="143"/>
      <c r="LWB32" s="143"/>
      <c r="LWC32" s="143"/>
      <c r="LWD32" s="143"/>
      <c r="LWE32" s="143"/>
      <c r="LWF32" s="143"/>
      <c r="LWG32" s="143"/>
      <c r="LWH32" s="143"/>
      <c r="LWI32" s="143"/>
      <c r="LWJ32" s="143"/>
      <c r="LWK32" s="143"/>
      <c r="LWL32" s="143"/>
      <c r="LWM32" s="143"/>
      <c r="LWN32" s="143"/>
      <c r="LWO32" s="143"/>
      <c r="LWP32" s="143"/>
      <c r="LWQ32" s="143"/>
      <c r="LWR32" s="143"/>
      <c r="LWS32" s="143"/>
      <c r="LWT32" s="143"/>
      <c r="LWU32" s="143"/>
      <c r="LWV32" s="143"/>
      <c r="LWW32" s="143"/>
      <c r="LWX32" s="143"/>
      <c r="LWY32" s="143"/>
      <c r="LWZ32" s="143"/>
      <c r="LXA32" s="143"/>
      <c r="LXB32" s="143"/>
      <c r="LXC32" s="143"/>
      <c r="LXD32" s="143"/>
      <c r="LXE32" s="143"/>
      <c r="LXF32" s="143"/>
      <c r="LXG32" s="143"/>
      <c r="LXH32" s="143"/>
      <c r="LXI32" s="143"/>
      <c r="LXJ32" s="143"/>
      <c r="LXK32" s="143"/>
      <c r="LXL32" s="143"/>
      <c r="LXM32" s="143"/>
      <c r="LXN32" s="143"/>
      <c r="LXO32" s="143"/>
      <c r="LXP32" s="143"/>
      <c r="LXQ32" s="143"/>
      <c r="LXR32" s="143"/>
      <c r="LXS32" s="143"/>
      <c r="LXT32" s="143"/>
      <c r="LXU32" s="143"/>
      <c r="LXV32" s="143"/>
      <c r="LXW32" s="143"/>
      <c r="LXX32" s="143"/>
      <c r="LXY32" s="143"/>
      <c r="LXZ32" s="143"/>
      <c r="LYA32" s="143"/>
      <c r="LYB32" s="143"/>
      <c r="LYC32" s="143"/>
      <c r="LYD32" s="143"/>
      <c r="LYE32" s="143"/>
      <c r="LYF32" s="143"/>
      <c r="LYG32" s="143"/>
      <c r="LYH32" s="143"/>
      <c r="LYI32" s="143"/>
      <c r="LYJ32" s="143"/>
      <c r="LYK32" s="143"/>
      <c r="LYL32" s="143"/>
      <c r="LYM32" s="143"/>
      <c r="LYN32" s="143"/>
      <c r="LYO32" s="143"/>
      <c r="LYP32" s="143"/>
      <c r="LYQ32" s="143"/>
      <c r="LYR32" s="143"/>
      <c r="LYS32" s="143"/>
      <c r="LYT32" s="143"/>
      <c r="LYU32" s="143"/>
      <c r="LYV32" s="143"/>
      <c r="LYW32" s="143"/>
      <c r="LYX32" s="143"/>
      <c r="LYY32" s="143"/>
      <c r="LYZ32" s="143"/>
      <c r="LZA32" s="143"/>
      <c r="LZB32" s="143"/>
      <c r="LZC32" s="143"/>
      <c r="LZD32" s="143"/>
      <c r="LZE32" s="143"/>
      <c r="LZF32" s="143"/>
      <c r="LZG32" s="143"/>
      <c r="LZH32" s="143"/>
      <c r="LZI32" s="143"/>
      <c r="LZJ32" s="143"/>
      <c r="LZK32" s="143"/>
      <c r="LZL32" s="143"/>
      <c r="LZM32" s="143"/>
      <c r="LZN32" s="143"/>
      <c r="LZO32" s="143"/>
      <c r="LZP32" s="143"/>
      <c r="LZQ32" s="143"/>
      <c r="LZR32" s="143"/>
      <c r="LZS32" s="143"/>
      <c r="LZT32" s="143"/>
      <c r="LZU32" s="143"/>
      <c r="LZV32" s="143"/>
      <c r="LZW32" s="143"/>
      <c r="LZX32" s="143"/>
      <c r="LZY32" s="143"/>
      <c r="LZZ32" s="143"/>
      <c r="MAA32" s="143"/>
      <c r="MAB32" s="143"/>
      <c r="MAC32" s="143"/>
      <c r="MAD32" s="143"/>
      <c r="MAE32" s="143"/>
      <c r="MAF32" s="143"/>
      <c r="MAG32" s="143"/>
      <c r="MAH32" s="143"/>
      <c r="MAI32" s="143"/>
      <c r="MAJ32" s="143"/>
      <c r="MAK32" s="143"/>
      <c r="MAL32" s="143"/>
      <c r="MAM32" s="143"/>
      <c r="MAN32" s="143"/>
      <c r="MAO32" s="143"/>
      <c r="MAP32" s="143"/>
      <c r="MAQ32" s="143"/>
      <c r="MAR32" s="143"/>
      <c r="MAS32" s="143"/>
      <c r="MAT32" s="143"/>
      <c r="MAU32" s="143"/>
      <c r="MAV32" s="143"/>
      <c r="MAW32" s="143"/>
      <c r="MAX32" s="143"/>
      <c r="MAY32" s="143"/>
      <c r="MAZ32" s="143"/>
      <c r="MBA32" s="143"/>
      <c r="MBB32" s="143"/>
      <c r="MBC32" s="143"/>
      <c r="MBD32" s="143"/>
      <c r="MBE32" s="143"/>
      <c r="MBF32" s="143"/>
      <c r="MBG32" s="143"/>
      <c r="MBH32" s="143"/>
      <c r="MBI32" s="143"/>
      <c r="MBJ32" s="143"/>
      <c r="MBK32" s="143"/>
      <c r="MBL32" s="143"/>
      <c r="MBM32" s="143"/>
      <c r="MBN32" s="143"/>
      <c r="MBO32" s="143"/>
      <c r="MBP32" s="143"/>
      <c r="MBQ32" s="143"/>
      <c r="MBR32" s="143"/>
      <c r="MBS32" s="143"/>
      <c r="MBT32" s="143"/>
      <c r="MBU32" s="143"/>
      <c r="MBV32" s="143"/>
      <c r="MBW32" s="143"/>
      <c r="MBX32" s="143"/>
      <c r="MBY32" s="143"/>
      <c r="MBZ32" s="143"/>
      <c r="MCA32" s="143"/>
      <c r="MCB32" s="143"/>
      <c r="MCC32" s="143"/>
      <c r="MCD32" s="143"/>
      <c r="MCE32" s="143"/>
      <c r="MCF32" s="143"/>
      <c r="MCG32" s="143"/>
      <c r="MCH32" s="143"/>
      <c r="MCI32" s="143"/>
      <c r="MCJ32" s="143"/>
      <c r="MCK32" s="143"/>
      <c r="MCL32" s="143"/>
      <c r="MCM32" s="143"/>
      <c r="MCN32" s="143"/>
      <c r="MCO32" s="143"/>
      <c r="MCP32" s="143"/>
      <c r="MCQ32" s="143"/>
      <c r="MCR32" s="143"/>
      <c r="MCS32" s="143"/>
      <c r="MCT32" s="143"/>
      <c r="MCU32" s="143"/>
      <c r="MCV32" s="143"/>
      <c r="MCW32" s="143"/>
      <c r="MCX32" s="143"/>
      <c r="MCY32" s="143"/>
      <c r="MCZ32" s="143"/>
      <c r="MDA32" s="143"/>
      <c r="MDB32" s="143"/>
      <c r="MDC32" s="143"/>
      <c r="MDD32" s="143"/>
      <c r="MDE32" s="143"/>
      <c r="MDF32" s="143"/>
      <c r="MDG32" s="143"/>
      <c r="MDH32" s="143"/>
      <c r="MDI32" s="143"/>
      <c r="MDJ32" s="143"/>
      <c r="MDK32" s="143"/>
      <c r="MDL32" s="143"/>
      <c r="MDM32" s="143"/>
      <c r="MDN32" s="143"/>
      <c r="MDO32" s="143"/>
      <c r="MDP32" s="143"/>
      <c r="MDQ32" s="143"/>
      <c r="MDR32" s="143"/>
      <c r="MDS32" s="143"/>
      <c r="MDT32" s="143"/>
      <c r="MDU32" s="143"/>
      <c r="MDV32" s="143"/>
      <c r="MDW32" s="143"/>
      <c r="MDX32" s="143"/>
      <c r="MDY32" s="143"/>
      <c r="MDZ32" s="143"/>
      <c r="MEA32" s="143"/>
      <c r="MEB32" s="143"/>
      <c r="MEC32" s="143"/>
      <c r="MED32" s="143"/>
      <c r="MEE32" s="143"/>
      <c r="MEF32" s="143"/>
      <c r="MEG32" s="143"/>
      <c r="MEH32" s="143"/>
      <c r="MEI32" s="143"/>
      <c r="MEJ32" s="143"/>
      <c r="MEK32" s="143"/>
      <c r="MEL32" s="143"/>
      <c r="MEM32" s="143"/>
      <c r="MEN32" s="143"/>
      <c r="MEO32" s="143"/>
      <c r="MEP32" s="143"/>
      <c r="MEQ32" s="143"/>
      <c r="MER32" s="143"/>
      <c r="MES32" s="143"/>
      <c r="MET32" s="143"/>
      <c r="MEU32" s="143"/>
      <c r="MEV32" s="143"/>
      <c r="MEW32" s="143"/>
      <c r="MEX32" s="143"/>
      <c r="MEY32" s="143"/>
      <c r="MEZ32" s="143"/>
      <c r="MFA32" s="143"/>
      <c r="MFB32" s="143"/>
      <c r="MFC32" s="143"/>
      <c r="MFD32" s="143"/>
      <c r="MFE32" s="143"/>
      <c r="MFF32" s="143"/>
      <c r="MFG32" s="143"/>
      <c r="MFH32" s="143"/>
      <c r="MFI32" s="143"/>
      <c r="MFJ32" s="143"/>
      <c r="MFK32" s="143"/>
      <c r="MFL32" s="143"/>
      <c r="MFM32" s="143"/>
      <c r="MFN32" s="143"/>
      <c r="MFO32" s="143"/>
      <c r="MFP32" s="143"/>
      <c r="MFQ32" s="143"/>
      <c r="MFR32" s="143"/>
      <c r="MFS32" s="143"/>
      <c r="MFT32" s="143"/>
      <c r="MFU32" s="143"/>
      <c r="MFV32" s="143"/>
      <c r="MFW32" s="143"/>
      <c r="MFX32" s="143"/>
      <c r="MFY32" s="143"/>
      <c r="MFZ32" s="143"/>
      <c r="MGA32" s="143"/>
      <c r="MGB32" s="143"/>
      <c r="MGC32" s="143"/>
      <c r="MGD32" s="143"/>
      <c r="MGE32" s="143"/>
      <c r="MGF32" s="143"/>
      <c r="MGG32" s="143"/>
      <c r="MGH32" s="143"/>
      <c r="MGI32" s="143"/>
      <c r="MGJ32" s="143"/>
      <c r="MGK32" s="143"/>
      <c r="MGL32" s="143"/>
      <c r="MGM32" s="143"/>
      <c r="MGN32" s="143"/>
      <c r="MGO32" s="143"/>
      <c r="MGP32" s="143"/>
      <c r="MGQ32" s="143"/>
      <c r="MGR32" s="143"/>
      <c r="MGS32" s="143"/>
      <c r="MGT32" s="143"/>
      <c r="MGU32" s="143"/>
      <c r="MGV32" s="143"/>
      <c r="MGW32" s="143"/>
      <c r="MGX32" s="143"/>
      <c r="MGY32" s="143"/>
      <c r="MGZ32" s="143"/>
      <c r="MHA32" s="143"/>
      <c r="MHB32" s="143"/>
      <c r="MHC32" s="143"/>
      <c r="MHD32" s="143"/>
      <c r="MHE32" s="143"/>
      <c r="MHF32" s="143"/>
      <c r="MHG32" s="143"/>
      <c r="MHH32" s="143"/>
      <c r="MHI32" s="143"/>
      <c r="MHJ32" s="143"/>
      <c r="MHK32" s="143"/>
      <c r="MHL32" s="143"/>
      <c r="MHM32" s="143"/>
      <c r="MHN32" s="143"/>
      <c r="MHO32" s="143"/>
      <c r="MHP32" s="143"/>
      <c r="MHQ32" s="143"/>
      <c r="MHR32" s="143"/>
      <c r="MHS32" s="143"/>
      <c r="MHT32" s="143"/>
      <c r="MHU32" s="143"/>
      <c r="MHV32" s="143"/>
      <c r="MHW32" s="143"/>
      <c r="MHX32" s="143"/>
      <c r="MHY32" s="143"/>
      <c r="MHZ32" s="143"/>
      <c r="MIA32" s="143"/>
      <c r="MIB32" s="143"/>
      <c r="MIC32" s="143"/>
      <c r="MID32" s="143"/>
      <c r="MIE32" s="143"/>
      <c r="MIF32" s="143"/>
      <c r="MIG32" s="143"/>
      <c r="MIH32" s="143"/>
      <c r="MII32" s="143"/>
      <c r="MIJ32" s="143"/>
      <c r="MIK32" s="143"/>
      <c r="MIL32" s="143"/>
      <c r="MIM32" s="143"/>
      <c r="MIN32" s="143"/>
      <c r="MIO32" s="143"/>
      <c r="MIP32" s="143"/>
      <c r="MIQ32" s="143"/>
      <c r="MIR32" s="143"/>
      <c r="MIS32" s="143"/>
      <c r="MIT32" s="143"/>
      <c r="MIU32" s="143"/>
      <c r="MIV32" s="143"/>
      <c r="MIW32" s="143"/>
      <c r="MIX32" s="143"/>
      <c r="MIY32" s="143"/>
      <c r="MIZ32" s="143"/>
      <c r="MJA32" s="143"/>
      <c r="MJB32" s="143"/>
      <c r="MJC32" s="143"/>
      <c r="MJD32" s="143"/>
      <c r="MJE32" s="143"/>
      <c r="MJF32" s="143"/>
      <c r="MJG32" s="143"/>
      <c r="MJH32" s="143"/>
      <c r="MJI32" s="143"/>
      <c r="MJJ32" s="143"/>
      <c r="MJK32" s="143"/>
      <c r="MJL32" s="143"/>
      <c r="MJM32" s="143"/>
      <c r="MJN32" s="143"/>
      <c r="MJO32" s="143"/>
      <c r="MJP32" s="143"/>
      <c r="MJQ32" s="143"/>
      <c r="MJR32" s="143"/>
      <c r="MJS32" s="143"/>
      <c r="MJT32" s="143"/>
      <c r="MJU32" s="143"/>
      <c r="MJV32" s="143"/>
      <c r="MJW32" s="143"/>
      <c r="MJX32" s="143"/>
      <c r="MJY32" s="143"/>
      <c r="MJZ32" s="143"/>
      <c r="MKA32" s="143"/>
      <c r="MKB32" s="143"/>
      <c r="MKC32" s="143"/>
      <c r="MKD32" s="143"/>
      <c r="MKE32" s="143"/>
      <c r="MKF32" s="143"/>
      <c r="MKG32" s="143"/>
      <c r="MKH32" s="143"/>
      <c r="MKI32" s="143"/>
      <c r="MKJ32" s="143"/>
      <c r="MKK32" s="143"/>
      <c r="MKL32" s="143"/>
      <c r="MKM32" s="143"/>
      <c r="MKN32" s="143"/>
      <c r="MKO32" s="143"/>
      <c r="MKP32" s="143"/>
      <c r="MKQ32" s="143"/>
      <c r="MKR32" s="143"/>
      <c r="MKS32" s="143"/>
      <c r="MKT32" s="143"/>
      <c r="MKU32" s="143"/>
      <c r="MKV32" s="143"/>
      <c r="MKW32" s="143"/>
      <c r="MKX32" s="143"/>
      <c r="MKY32" s="143"/>
      <c r="MKZ32" s="143"/>
      <c r="MLA32" s="143"/>
      <c r="MLB32" s="143"/>
      <c r="MLC32" s="143"/>
      <c r="MLD32" s="143"/>
      <c r="MLE32" s="143"/>
      <c r="MLF32" s="143"/>
      <c r="MLG32" s="143"/>
      <c r="MLH32" s="143"/>
      <c r="MLI32" s="143"/>
      <c r="MLJ32" s="143"/>
      <c r="MLK32" s="143"/>
      <c r="MLL32" s="143"/>
      <c r="MLM32" s="143"/>
      <c r="MLN32" s="143"/>
      <c r="MLO32" s="143"/>
      <c r="MLP32" s="143"/>
      <c r="MLQ32" s="143"/>
      <c r="MLR32" s="143"/>
      <c r="MLS32" s="143"/>
      <c r="MLT32" s="143"/>
      <c r="MLU32" s="143"/>
      <c r="MLV32" s="143"/>
      <c r="MLW32" s="143"/>
      <c r="MLX32" s="143"/>
      <c r="MLY32" s="143"/>
      <c r="MLZ32" s="143"/>
      <c r="MMA32" s="143"/>
      <c r="MMB32" s="143"/>
      <c r="MMC32" s="143"/>
      <c r="MMD32" s="143"/>
      <c r="MME32" s="143"/>
      <c r="MMF32" s="143"/>
      <c r="MMG32" s="143"/>
      <c r="MMH32" s="143"/>
      <c r="MMI32" s="143"/>
      <c r="MMJ32" s="143"/>
      <c r="MMK32" s="143"/>
      <c r="MML32" s="143"/>
      <c r="MMM32" s="143"/>
      <c r="MMN32" s="143"/>
      <c r="MMO32" s="143"/>
      <c r="MMP32" s="143"/>
      <c r="MMQ32" s="143"/>
      <c r="MMR32" s="143"/>
      <c r="MMS32" s="143"/>
      <c r="MMT32" s="143"/>
      <c r="MMU32" s="143"/>
      <c r="MMV32" s="143"/>
      <c r="MMW32" s="143"/>
      <c r="MMX32" s="143"/>
      <c r="MMY32" s="143"/>
      <c r="MMZ32" s="143"/>
      <c r="MNA32" s="143"/>
      <c r="MNB32" s="143"/>
      <c r="MNC32" s="143"/>
      <c r="MND32" s="143"/>
      <c r="MNE32" s="143"/>
      <c r="MNF32" s="143"/>
      <c r="MNG32" s="143"/>
      <c r="MNH32" s="143"/>
      <c r="MNI32" s="143"/>
      <c r="MNJ32" s="143"/>
      <c r="MNK32" s="143"/>
      <c r="MNL32" s="143"/>
      <c r="MNM32" s="143"/>
      <c r="MNN32" s="143"/>
      <c r="MNO32" s="143"/>
      <c r="MNP32" s="143"/>
      <c r="MNQ32" s="143"/>
      <c r="MNR32" s="143"/>
      <c r="MNS32" s="143"/>
      <c r="MNT32" s="143"/>
      <c r="MNU32" s="143"/>
      <c r="MNV32" s="143"/>
      <c r="MNW32" s="143"/>
      <c r="MNX32" s="143"/>
      <c r="MNY32" s="143"/>
      <c r="MNZ32" s="143"/>
      <c r="MOA32" s="143"/>
      <c r="MOB32" s="143"/>
      <c r="MOC32" s="143"/>
      <c r="MOD32" s="143"/>
      <c r="MOE32" s="143"/>
      <c r="MOF32" s="143"/>
      <c r="MOG32" s="143"/>
      <c r="MOH32" s="143"/>
      <c r="MOI32" s="143"/>
      <c r="MOJ32" s="143"/>
      <c r="MOK32" s="143"/>
      <c r="MOL32" s="143"/>
      <c r="MOM32" s="143"/>
      <c r="MON32" s="143"/>
      <c r="MOO32" s="143"/>
      <c r="MOP32" s="143"/>
      <c r="MOQ32" s="143"/>
      <c r="MOR32" s="143"/>
      <c r="MOS32" s="143"/>
      <c r="MOT32" s="143"/>
      <c r="MOU32" s="143"/>
      <c r="MOV32" s="143"/>
      <c r="MOW32" s="143"/>
      <c r="MOX32" s="143"/>
      <c r="MOY32" s="143"/>
      <c r="MOZ32" s="143"/>
      <c r="MPA32" s="143"/>
      <c r="MPB32" s="143"/>
      <c r="MPC32" s="143"/>
      <c r="MPD32" s="143"/>
      <c r="MPE32" s="143"/>
      <c r="MPF32" s="143"/>
      <c r="MPG32" s="143"/>
      <c r="MPH32" s="143"/>
      <c r="MPI32" s="143"/>
      <c r="MPJ32" s="143"/>
      <c r="MPK32" s="143"/>
      <c r="MPL32" s="143"/>
      <c r="MPM32" s="143"/>
      <c r="MPN32" s="143"/>
      <c r="MPO32" s="143"/>
      <c r="MPP32" s="143"/>
      <c r="MPQ32" s="143"/>
      <c r="MPR32" s="143"/>
      <c r="MPS32" s="143"/>
      <c r="MPT32" s="143"/>
      <c r="MPU32" s="143"/>
      <c r="MPV32" s="143"/>
      <c r="MPW32" s="143"/>
      <c r="MPX32" s="143"/>
      <c r="MPY32" s="143"/>
      <c r="MPZ32" s="143"/>
      <c r="MQA32" s="143"/>
      <c r="MQB32" s="143"/>
      <c r="MQC32" s="143"/>
      <c r="MQD32" s="143"/>
      <c r="MQE32" s="143"/>
      <c r="MQF32" s="143"/>
      <c r="MQG32" s="143"/>
      <c r="MQH32" s="143"/>
      <c r="MQI32" s="143"/>
      <c r="MQJ32" s="143"/>
      <c r="MQK32" s="143"/>
      <c r="MQL32" s="143"/>
      <c r="MQM32" s="143"/>
      <c r="MQN32" s="143"/>
      <c r="MQO32" s="143"/>
      <c r="MQP32" s="143"/>
      <c r="MQQ32" s="143"/>
      <c r="MQR32" s="143"/>
      <c r="MQS32" s="143"/>
      <c r="MQT32" s="143"/>
      <c r="MQU32" s="143"/>
      <c r="MQV32" s="143"/>
      <c r="MQW32" s="143"/>
      <c r="MQX32" s="143"/>
      <c r="MQY32" s="143"/>
      <c r="MQZ32" s="143"/>
      <c r="MRA32" s="143"/>
      <c r="MRB32" s="143"/>
      <c r="MRC32" s="143"/>
      <c r="MRD32" s="143"/>
      <c r="MRE32" s="143"/>
      <c r="MRF32" s="143"/>
      <c r="MRG32" s="143"/>
      <c r="MRH32" s="143"/>
      <c r="MRI32" s="143"/>
      <c r="MRJ32" s="143"/>
      <c r="MRK32" s="143"/>
      <c r="MRL32" s="143"/>
      <c r="MRM32" s="143"/>
      <c r="MRN32" s="143"/>
      <c r="MRO32" s="143"/>
      <c r="MRP32" s="143"/>
      <c r="MRQ32" s="143"/>
      <c r="MRR32" s="143"/>
      <c r="MRS32" s="143"/>
      <c r="MRT32" s="143"/>
      <c r="MRU32" s="143"/>
      <c r="MRV32" s="143"/>
      <c r="MRW32" s="143"/>
      <c r="MRX32" s="143"/>
      <c r="MRY32" s="143"/>
      <c r="MRZ32" s="143"/>
      <c r="MSA32" s="143"/>
      <c r="MSB32" s="143"/>
      <c r="MSC32" s="143"/>
      <c r="MSD32" s="143"/>
      <c r="MSE32" s="143"/>
      <c r="MSF32" s="143"/>
      <c r="MSG32" s="143"/>
      <c r="MSH32" s="143"/>
      <c r="MSI32" s="143"/>
      <c r="MSJ32" s="143"/>
      <c r="MSK32" s="143"/>
      <c r="MSL32" s="143"/>
      <c r="MSM32" s="143"/>
      <c r="MSN32" s="143"/>
      <c r="MSO32" s="143"/>
      <c r="MSP32" s="143"/>
      <c r="MSQ32" s="143"/>
      <c r="MSR32" s="143"/>
      <c r="MSS32" s="143"/>
      <c r="MST32" s="143"/>
      <c r="MSU32" s="143"/>
      <c r="MSV32" s="143"/>
      <c r="MSW32" s="143"/>
      <c r="MSX32" s="143"/>
      <c r="MSY32" s="143"/>
      <c r="MSZ32" s="143"/>
      <c r="MTA32" s="143"/>
      <c r="MTB32" s="143"/>
      <c r="MTC32" s="143"/>
      <c r="MTD32" s="143"/>
      <c r="MTE32" s="143"/>
      <c r="MTF32" s="143"/>
      <c r="MTG32" s="143"/>
      <c r="MTH32" s="143"/>
      <c r="MTI32" s="143"/>
      <c r="MTJ32" s="143"/>
      <c r="MTK32" s="143"/>
      <c r="MTL32" s="143"/>
      <c r="MTM32" s="143"/>
      <c r="MTN32" s="143"/>
      <c r="MTO32" s="143"/>
      <c r="MTP32" s="143"/>
      <c r="MTQ32" s="143"/>
      <c r="MTR32" s="143"/>
      <c r="MTS32" s="143"/>
      <c r="MTT32" s="143"/>
      <c r="MTU32" s="143"/>
      <c r="MTV32" s="143"/>
      <c r="MTW32" s="143"/>
      <c r="MTX32" s="143"/>
      <c r="MTY32" s="143"/>
      <c r="MTZ32" s="143"/>
      <c r="MUA32" s="143"/>
      <c r="MUB32" s="143"/>
      <c r="MUC32" s="143"/>
      <c r="MUD32" s="143"/>
      <c r="MUE32" s="143"/>
      <c r="MUF32" s="143"/>
      <c r="MUG32" s="143"/>
      <c r="MUH32" s="143"/>
      <c r="MUI32" s="143"/>
      <c r="MUJ32" s="143"/>
      <c r="MUK32" s="143"/>
      <c r="MUL32" s="143"/>
      <c r="MUM32" s="143"/>
      <c r="MUN32" s="143"/>
      <c r="MUO32" s="143"/>
      <c r="MUP32" s="143"/>
      <c r="MUQ32" s="143"/>
      <c r="MUR32" s="143"/>
      <c r="MUS32" s="143"/>
      <c r="MUT32" s="143"/>
      <c r="MUU32" s="143"/>
      <c r="MUV32" s="143"/>
      <c r="MUW32" s="143"/>
      <c r="MUX32" s="143"/>
      <c r="MUY32" s="143"/>
      <c r="MUZ32" s="143"/>
      <c r="MVA32" s="143"/>
      <c r="MVB32" s="143"/>
      <c r="MVC32" s="143"/>
      <c r="MVD32" s="143"/>
      <c r="MVE32" s="143"/>
      <c r="MVF32" s="143"/>
      <c r="MVG32" s="143"/>
      <c r="MVH32" s="143"/>
      <c r="MVI32" s="143"/>
      <c r="MVJ32" s="143"/>
      <c r="MVK32" s="143"/>
      <c r="MVL32" s="143"/>
      <c r="MVM32" s="143"/>
      <c r="MVN32" s="143"/>
      <c r="MVO32" s="143"/>
      <c r="MVP32" s="143"/>
      <c r="MVQ32" s="143"/>
      <c r="MVR32" s="143"/>
      <c r="MVS32" s="143"/>
      <c r="MVT32" s="143"/>
      <c r="MVU32" s="143"/>
      <c r="MVV32" s="143"/>
      <c r="MVW32" s="143"/>
      <c r="MVX32" s="143"/>
      <c r="MVY32" s="143"/>
      <c r="MVZ32" s="143"/>
      <c r="MWA32" s="143"/>
      <c r="MWB32" s="143"/>
      <c r="MWC32" s="143"/>
      <c r="MWD32" s="143"/>
      <c r="MWE32" s="143"/>
      <c r="MWF32" s="143"/>
      <c r="MWG32" s="143"/>
      <c r="MWH32" s="143"/>
      <c r="MWI32" s="143"/>
      <c r="MWJ32" s="143"/>
      <c r="MWK32" s="143"/>
      <c r="MWL32" s="143"/>
      <c r="MWM32" s="143"/>
      <c r="MWN32" s="143"/>
      <c r="MWO32" s="143"/>
      <c r="MWP32" s="143"/>
      <c r="MWQ32" s="143"/>
      <c r="MWR32" s="143"/>
      <c r="MWS32" s="143"/>
      <c r="MWT32" s="143"/>
      <c r="MWU32" s="143"/>
      <c r="MWV32" s="143"/>
      <c r="MWW32" s="143"/>
      <c r="MWX32" s="143"/>
      <c r="MWY32" s="143"/>
      <c r="MWZ32" s="143"/>
      <c r="MXA32" s="143"/>
      <c r="MXB32" s="143"/>
      <c r="MXC32" s="143"/>
      <c r="MXD32" s="143"/>
      <c r="MXE32" s="143"/>
      <c r="MXF32" s="143"/>
      <c r="MXG32" s="143"/>
      <c r="MXH32" s="143"/>
      <c r="MXI32" s="143"/>
      <c r="MXJ32" s="143"/>
      <c r="MXK32" s="143"/>
      <c r="MXL32" s="143"/>
      <c r="MXM32" s="143"/>
      <c r="MXN32" s="143"/>
      <c r="MXO32" s="143"/>
      <c r="MXP32" s="143"/>
      <c r="MXQ32" s="143"/>
      <c r="MXR32" s="143"/>
      <c r="MXS32" s="143"/>
      <c r="MXT32" s="143"/>
      <c r="MXU32" s="143"/>
      <c r="MXV32" s="143"/>
      <c r="MXW32" s="143"/>
      <c r="MXX32" s="143"/>
      <c r="MXY32" s="143"/>
      <c r="MXZ32" s="143"/>
      <c r="MYA32" s="143"/>
      <c r="MYB32" s="143"/>
      <c r="MYC32" s="143"/>
      <c r="MYD32" s="143"/>
      <c r="MYE32" s="143"/>
      <c r="MYF32" s="143"/>
      <c r="MYG32" s="143"/>
      <c r="MYH32" s="143"/>
      <c r="MYI32" s="143"/>
      <c r="MYJ32" s="143"/>
      <c r="MYK32" s="143"/>
      <c r="MYL32" s="143"/>
      <c r="MYM32" s="143"/>
      <c r="MYN32" s="143"/>
      <c r="MYO32" s="143"/>
      <c r="MYP32" s="143"/>
      <c r="MYQ32" s="143"/>
      <c r="MYR32" s="143"/>
      <c r="MYS32" s="143"/>
      <c r="MYT32" s="143"/>
      <c r="MYU32" s="143"/>
      <c r="MYV32" s="143"/>
      <c r="MYW32" s="143"/>
      <c r="MYX32" s="143"/>
      <c r="MYY32" s="143"/>
      <c r="MYZ32" s="143"/>
      <c r="MZA32" s="143"/>
      <c r="MZB32" s="143"/>
      <c r="MZC32" s="143"/>
      <c r="MZD32" s="143"/>
      <c r="MZE32" s="143"/>
      <c r="MZF32" s="143"/>
      <c r="MZG32" s="143"/>
      <c r="MZH32" s="143"/>
      <c r="MZI32" s="143"/>
      <c r="MZJ32" s="143"/>
      <c r="MZK32" s="143"/>
      <c r="MZL32" s="143"/>
      <c r="MZM32" s="143"/>
      <c r="MZN32" s="143"/>
      <c r="MZO32" s="143"/>
      <c r="MZP32" s="143"/>
      <c r="MZQ32" s="143"/>
      <c r="MZR32" s="143"/>
      <c r="MZS32" s="143"/>
      <c r="MZT32" s="143"/>
      <c r="MZU32" s="143"/>
      <c r="MZV32" s="143"/>
      <c r="MZW32" s="143"/>
      <c r="MZX32" s="143"/>
      <c r="MZY32" s="143"/>
      <c r="MZZ32" s="143"/>
      <c r="NAA32" s="143"/>
      <c r="NAB32" s="143"/>
      <c r="NAC32" s="143"/>
      <c r="NAD32" s="143"/>
      <c r="NAE32" s="143"/>
      <c r="NAF32" s="143"/>
      <c r="NAG32" s="143"/>
      <c r="NAH32" s="143"/>
      <c r="NAI32" s="143"/>
      <c r="NAJ32" s="143"/>
      <c r="NAK32" s="143"/>
      <c r="NAL32" s="143"/>
      <c r="NAM32" s="143"/>
      <c r="NAN32" s="143"/>
      <c r="NAO32" s="143"/>
      <c r="NAP32" s="143"/>
      <c r="NAQ32" s="143"/>
      <c r="NAR32" s="143"/>
      <c r="NAS32" s="143"/>
      <c r="NAT32" s="143"/>
      <c r="NAU32" s="143"/>
      <c r="NAV32" s="143"/>
      <c r="NAW32" s="143"/>
      <c r="NAX32" s="143"/>
      <c r="NAY32" s="143"/>
      <c r="NAZ32" s="143"/>
      <c r="NBA32" s="143"/>
      <c r="NBB32" s="143"/>
      <c r="NBC32" s="143"/>
      <c r="NBD32" s="143"/>
      <c r="NBE32" s="143"/>
      <c r="NBF32" s="143"/>
      <c r="NBG32" s="143"/>
      <c r="NBH32" s="143"/>
      <c r="NBI32" s="143"/>
      <c r="NBJ32" s="143"/>
      <c r="NBK32" s="143"/>
      <c r="NBL32" s="143"/>
      <c r="NBM32" s="143"/>
      <c r="NBN32" s="143"/>
      <c r="NBO32" s="143"/>
      <c r="NBP32" s="143"/>
      <c r="NBQ32" s="143"/>
      <c r="NBR32" s="143"/>
      <c r="NBS32" s="143"/>
      <c r="NBT32" s="143"/>
      <c r="NBU32" s="143"/>
      <c r="NBV32" s="143"/>
      <c r="NBW32" s="143"/>
      <c r="NBX32" s="143"/>
      <c r="NBY32" s="143"/>
      <c r="NBZ32" s="143"/>
      <c r="NCA32" s="143"/>
      <c r="NCB32" s="143"/>
      <c r="NCC32" s="143"/>
      <c r="NCD32" s="143"/>
      <c r="NCE32" s="143"/>
      <c r="NCF32" s="143"/>
      <c r="NCG32" s="143"/>
      <c r="NCH32" s="143"/>
      <c r="NCI32" s="143"/>
      <c r="NCJ32" s="143"/>
      <c r="NCK32" s="143"/>
      <c r="NCL32" s="143"/>
      <c r="NCM32" s="143"/>
      <c r="NCN32" s="143"/>
      <c r="NCO32" s="143"/>
      <c r="NCP32" s="143"/>
      <c r="NCQ32" s="143"/>
      <c r="NCR32" s="143"/>
      <c r="NCS32" s="143"/>
      <c r="NCT32" s="143"/>
      <c r="NCU32" s="143"/>
      <c r="NCV32" s="143"/>
      <c r="NCW32" s="143"/>
      <c r="NCX32" s="143"/>
      <c r="NCY32" s="143"/>
      <c r="NCZ32" s="143"/>
      <c r="NDA32" s="143"/>
      <c r="NDB32" s="143"/>
      <c r="NDC32" s="143"/>
      <c r="NDD32" s="143"/>
      <c r="NDE32" s="143"/>
      <c r="NDF32" s="143"/>
      <c r="NDG32" s="143"/>
      <c r="NDH32" s="143"/>
      <c r="NDI32" s="143"/>
      <c r="NDJ32" s="143"/>
      <c r="NDK32" s="143"/>
      <c r="NDL32" s="143"/>
      <c r="NDM32" s="143"/>
      <c r="NDN32" s="143"/>
      <c r="NDO32" s="143"/>
      <c r="NDP32" s="143"/>
      <c r="NDQ32" s="143"/>
      <c r="NDR32" s="143"/>
      <c r="NDS32" s="143"/>
      <c r="NDT32" s="143"/>
      <c r="NDU32" s="143"/>
      <c r="NDV32" s="143"/>
      <c r="NDW32" s="143"/>
      <c r="NDX32" s="143"/>
      <c r="NDY32" s="143"/>
      <c r="NDZ32" s="143"/>
      <c r="NEA32" s="143"/>
      <c r="NEB32" s="143"/>
      <c r="NEC32" s="143"/>
      <c r="NED32" s="143"/>
      <c r="NEE32" s="143"/>
      <c r="NEF32" s="143"/>
      <c r="NEG32" s="143"/>
      <c r="NEH32" s="143"/>
      <c r="NEI32" s="143"/>
      <c r="NEJ32" s="143"/>
      <c r="NEK32" s="143"/>
      <c r="NEL32" s="143"/>
      <c r="NEM32" s="143"/>
      <c r="NEN32" s="143"/>
      <c r="NEO32" s="143"/>
      <c r="NEP32" s="143"/>
      <c r="NEQ32" s="143"/>
      <c r="NER32" s="143"/>
      <c r="NES32" s="143"/>
      <c r="NET32" s="143"/>
      <c r="NEU32" s="143"/>
      <c r="NEV32" s="143"/>
      <c r="NEW32" s="143"/>
      <c r="NEX32" s="143"/>
      <c r="NEY32" s="143"/>
      <c r="NEZ32" s="143"/>
      <c r="NFA32" s="143"/>
      <c r="NFB32" s="143"/>
      <c r="NFC32" s="143"/>
      <c r="NFD32" s="143"/>
      <c r="NFE32" s="143"/>
      <c r="NFF32" s="143"/>
      <c r="NFG32" s="143"/>
      <c r="NFH32" s="143"/>
      <c r="NFI32" s="143"/>
      <c r="NFJ32" s="143"/>
      <c r="NFK32" s="143"/>
      <c r="NFL32" s="143"/>
      <c r="NFM32" s="143"/>
      <c r="NFN32" s="143"/>
      <c r="NFO32" s="143"/>
      <c r="NFP32" s="143"/>
      <c r="NFQ32" s="143"/>
      <c r="NFR32" s="143"/>
      <c r="NFS32" s="143"/>
      <c r="NFT32" s="143"/>
      <c r="NFU32" s="143"/>
      <c r="NFV32" s="143"/>
      <c r="NFW32" s="143"/>
      <c r="NFX32" s="143"/>
      <c r="NFY32" s="143"/>
      <c r="NFZ32" s="143"/>
      <c r="NGA32" s="143"/>
      <c r="NGB32" s="143"/>
      <c r="NGC32" s="143"/>
      <c r="NGD32" s="143"/>
      <c r="NGE32" s="143"/>
      <c r="NGF32" s="143"/>
      <c r="NGG32" s="143"/>
      <c r="NGH32" s="143"/>
      <c r="NGI32" s="143"/>
      <c r="NGJ32" s="143"/>
      <c r="NGK32" s="143"/>
      <c r="NGL32" s="143"/>
      <c r="NGM32" s="143"/>
      <c r="NGN32" s="143"/>
      <c r="NGO32" s="143"/>
      <c r="NGP32" s="143"/>
      <c r="NGQ32" s="143"/>
      <c r="NGR32" s="143"/>
      <c r="NGS32" s="143"/>
      <c r="NGT32" s="143"/>
      <c r="NGU32" s="143"/>
      <c r="NGV32" s="143"/>
      <c r="NGW32" s="143"/>
      <c r="NGX32" s="143"/>
      <c r="NGY32" s="143"/>
      <c r="NGZ32" s="143"/>
      <c r="NHA32" s="143"/>
      <c r="NHB32" s="143"/>
      <c r="NHC32" s="143"/>
      <c r="NHD32" s="143"/>
      <c r="NHE32" s="143"/>
      <c r="NHF32" s="143"/>
      <c r="NHG32" s="143"/>
      <c r="NHH32" s="143"/>
      <c r="NHI32" s="143"/>
      <c r="NHJ32" s="143"/>
      <c r="NHK32" s="143"/>
      <c r="NHL32" s="143"/>
      <c r="NHM32" s="143"/>
      <c r="NHN32" s="143"/>
      <c r="NHO32" s="143"/>
      <c r="NHP32" s="143"/>
      <c r="NHQ32" s="143"/>
      <c r="NHR32" s="143"/>
      <c r="NHS32" s="143"/>
      <c r="NHT32" s="143"/>
      <c r="NHU32" s="143"/>
      <c r="NHV32" s="143"/>
      <c r="NHW32" s="143"/>
      <c r="NHX32" s="143"/>
      <c r="NHY32" s="143"/>
      <c r="NHZ32" s="143"/>
      <c r="NIA32" s="143"/>
      <c r="NIB32" s="143"/>
      <c r="NIC32" s="143"/>
      <c r="NID32" s="143"/>
      <c r="NIE32" s="143"/>
      <c r="NIF32" s="143"/>
      <c r="NIG32" s="143"/>
      <c r="NIH32" s="143"/>
      <c r="NII32" s="143"/>
      <c r="NIJ32" s="143"/>
      <c r="NIK32" s="143"/>
      <c r="NIL32" s="143"/>
      <c r="NIM32" s="143"/>
      <c r="NIN32" s="143"/>
      <c r="NIO32" s="143"/>
      <c r="NIP32" s="143"/>
      <c r="NIQ32" s="143"/>
      <c r="NIR32" s="143"/>
      <c r="NIS32" s="143"/>
      <c r="NIT32" s="143"/>
      <c r="NIU32" s="143"/>
      <c r="NIV32" s="143"/>
      <c r="NIW32" s="143"/>
      <c r="NIX32" s="143"/>
      <c r="NIY32" s="143"/>
      <c r="NIZ32" s="143"/>
      <c r="NJA32" s="143"/>
      <c r="NJB32" s="143"/>
      <c r="NJC32" s="143"/>
      <c r="NJD32" s="143"/>
      <c r="NJE32" s="143"/>
      <c r="NJF32" s="143"/>
      <c r="NJG32" s="143"/>
      <c r="NJH32" s="143"/>
      <c r="NJI32" s="143"/>
      <c r="NJJ32" s="143"/>
      <c r="NJK32" s="143"/>
      <c r="NJL32" s="143"/>
      <c r="NJM32" s="143"/>
      <c r="NJN32" s="143"/>
      <c r="NJO32" s="143"/>
      <c r="NJP32" s="143"/>
      <c r="NJQ32" s="143"/>
      <c r="NJR32" s="143"/>
      <c r="NJS32" s="143"/>
      <c r="NJT32" s="143"/>
      <c r="NJU32" s="143"/>
      <c r="NJV32" s="143"/>
      <c r="NJW32" s="143"/>
      <c r="NJX32" s="143"/>
      <c r="NJY32" s="143"/>
      <c r="NJZ32" s="143"/>
      <c r="NKA32" s="143"/>
      <c r="NKB32" s="143"/>
      <c r="NKC32" s="143"/>
      <c r="NKD32" s="143"/>
      <c r="NKE32" s="143"/>
      <c r="NKF32" s="143"/>
      <c r="NKG32" s="143"/>
      <c r="NKH32" s="143"/>
      <c r="NKI32" s="143"/>
      <c r="NKJ32" s="143"/>
      <c r="NKK32" s="143"/>
      <c r="NKL32" s="143"/>
      <c r="NKM32" s="143"/>
      <c r="NKN32" s="143"/>
      <c r="NKO32" s="143"/>
      <c r="NKP32" s="143"/>
      <c r="NKQ32" s="143"/>
      <c r="NKR32" s="143"/>
      <c r="NKS32" s="143"/>
      <c r="NKT32" s="143"/>
      <c r="NKU32" s="143"/>
      <c r="NKV32" s="143"/>
      <c r="NKW32" s="143"/>
      <c r="NKX32" s="143"/>
      <c r="NKY32" s="143"/>
      <c r="NKZ32" s="143"/>
      <c r="NLA32" s="143"/>
      <c r="NLB32" s="143"/>
      <c r="NLC32" s="143"/>
      <c r="NLD32" s="143"/>
      <c r="NLE32" s="143"/>
      <c r="NLF32" s="143"/>
      <c r="NLG32" s="143"/>
      <c r="NLH32" s="143"/>
      <c r="NLI32" s="143"/>
      <c r="NLJ32" s="143"/>
      <c r="NLK32" s="143"/>
      <c r="NLL32" s="143"/>
      <c r="NLM32" s="143"/>
      <c r="NLN32" s="143"/>
      <c r="NLO32" s="143"/>
      <c r="NLP32" s="143"/>
      <c r="NLQ32" s="143"/>
      <c r="NLR32" s="143"/>
      <c r="NLS32" s="143"/>
      <c r="NLT32" s="143"/>
      <c r="NLU32" s="143"/>
      <c r="NLV32" s="143"/>
      <c r="NLW32" s="143"/>
      <c r="NLX32" s="143"/>
      <c r="NLY32" s="143"/>
      <c r="NLZ32" s="143"/>
      <c r="NMA32" s="143"/>
      <c r="NMB32" s="143"/>
      <c r="NMC32" s="143"/>
      <c r="NMD32" s="143"/>
      <c r="NME32" s="143"/>
      <c r="NMF32" s="143"/>
      <c r="NMG32" s="143"/>
      <c r="NMH32" s="143"/>
      <c r="NMI32" s="143"/>
      <c r="NMJ32" s="143"/>
      <c r="NMK32" s="143"/>
      <c r="NML32" s="143"/>
      <c r="NMM32" s="143"/>
      <c r="NMN32" s="143"/>
      <c r="NMO32" s="143"/>
      <c r="NMP32" s="143"/>
      <c r="NMQ32" s="143"/>
      <c r="NMR32" s="143"/>
      <c r="NMS32" s="143"/>
      <c r="NMT32" s="143"/>
      <c r="NMU32" s="143"/>
      <c r="NMV32" s="143"/>
      <c r="NMW32" s="143"/>
      <c r="NMX32" s="143"/>
      <c r="NMY32" s="143"/>
      <c r="NMZ32" s="143"/>
      <c r="NNA32" s="143"/>
      <c r="NNB32" s="143"/>
      <c r="NNC32" s="143"/>
      <c r="NND32" s="143"/>
      <c r="NNE32" s="143"/>
      <c r="NNF32" s="143"/>
      <c r="NNG32" s="143"/>
      <c r="NNH32" s="143"/>
      <c r="NNI32" s="143"/>
      <c r="NNJ32" s="143"/>
      <c r="NNK32" s="143"/>
      <c r="NNL32" s="143"/>
      <c r="NNM32" s="143"/>
      <c r="NNN32" s="143"/>
      <c r="NNO32" s="143"/>
      <c r="NNP32" s="143"/>
      <c r="NNQ32" s="143"/>
      <c r="NNR32" s="143"/>
      <c r="NNS32" s="143"/>
      <c r="NNT32" s="143"/>
      <c r="NNU32" s="143"/>
      <c r="NNV32" s="143"/>
      <c r="NNW32" s="143"/>
      <c r="NNX32" s="143"/>
      <c r="NNY32" s="143"/>
      <c r="NNZ32" s="143"/>
      <c r="NOA32" s="143"/>
      <c r="NOB32" s="143"/>
      <c r="NOC32" s="143"/>
      <c r="NOD32" s="143"/>
      <c r="NOE32" s="143"/>
      <c r="NOF32" s="143"/>
      <c r="NOG32" s="143"/>
      <c r="NOH32" s="143"/>
      <c r="NOI32" s="143"/>
      <c r="NOJ32" s="143"/>
      <c r="NOK32" s="143"/>
      <c r="NOL32" s="143"/>
      <c r="NOM32" s="143"/>
      <c r="NON32" s="143"/>
      <c r="NOO32" s="143"/>
      <c r="NOP32" s="143"/>
      <c r="NOQ32" s="143"/>
      <c r="NOR32" s="143"/>
      <c r="NOS32" s="143"/>
      <c r="NOT32" s="143"/>
      <c r="NOU32" s="143"/>
      <c r="NOV32" s="143"/>
      <c r="NOW32" s="143"/>
      <c r="NOX32" s="143"/>
      <c r="NOY32" s="143"/>
      <c r="NOZ32" s="143"/>
      <c r="NPA32" s="143"/>
      <c r="NPB32" s="143"/>
      <c r="NPC32" s="143"/>
      <c r="NPD32" s="143"/>
      <c r="NPE32" s="143"/>
      <c r="NPF32" s="143"/>
      <c r="NPG32" s="143"/>
      <c r="NPH32" s="143"/>
      <c r="NPI32" s="143"/>
      <c r="NPJ32" s="143"/>
      <c r="NPK32" s="143"/>
      <c r="NPL32" s="143"/>
      <c r="NPM32" s="143"/>
      <c r="NPN32" s="143"/>
      <c r="NPO32" s="143"/>
      <c r="NPP32" s="143"/>
      <c r="NPQ32" s="143"/>
      <c r="NPR32" s="143"/>
      <c r="NPS32" s="143"/>
      <c r="NPT32" s="143"/>
      <c r="NPU32" s="143"/>
      <c r="NPV32" s="143"/>
      <c r="NPW32" s="143"/>
      <c r="NPX32" s="143"/>
      <c r="NPY32" s="143"/>
      <c r="NPZ32" s="143"/>
      <c r="NQA32" s="143"/>
      <c r="NQB32" s="143"/>
      <c r="NQC32" s="143"/>
      <c r="NQD32" s="143"/>
      <c r="NQE32" s="143"/>
      <c r="NQF32" s="143"/>
      <c r="NQG32" s="143"/>
      <c r="NQH32" s="143"/>
      <c r="NQI32" s="143"/>
      <c r="NQJ32" s="143"/>
      <c r="NQK32" s="143"/>
      <c r="NQL32" s="143"/>
      <c r="NQM32" s="143"/>
      <c r="NQN32" s="143"/>
      <c r="NQO32" s="143"/>
      <c r="NQP32" s="143"/>
      <c r="NQQ32" s="143"/>
      <c r="NQR32" s="143"/>
      <c r="NQS32" s="143"/>
      <c r="NQT32" s="143"/>
      <c r="NQU32" s="143"/>
      <c r="NQV32" s="143"/>
      <c r="NQW32" s="143"/>
      <c r="NQX32" s="143"/>
      <c r="NQY32" s="143"/>
      <c r="NQZ32" s="143"/>
      <c r="NRA32" s="143"/>
      <c r="NRB32" s="143"/>
      <c r="NRC32" s="143"/>
      <c r="NRD32" s="143"/>
      <c r="NRE32" s="143"/>
      <c r="NRF32" s="143"/>
      <c r="NRG32" s="143"/>
      <c r="NRH32" s="143"/>
      <c r="NRI32" s="143"/>
      <c r="NRJ32" s="143"/>
      <c r="NRK32" s="143"/>
      <c r="NRL32" s="143"/>
      <c r="NRM32" s="143"/>
      <c r="NRN32" s="143"/>
      <c r="NRO32" s="143"/>
      <c r="NRP32" s="143"/>
      <c r="NRQ32" s="143"/>
      <c r="NRR32" s="143"/>
      <c r="NRS32" s="143"/>
      <c r="NRT32" s="143"/>
      <c r="NRU32" s="143"/>
      <c r="NRV32" s="143"/>
      <c r="NRW32" s="143"/>
      <c r="NRX32" s="143"/>
      <c r="NRY32" s="143"/>
      <c r="NRZ32" s="143"/>
      <c r="NSA32" s="143"/>
      <c r="NSB32" s="143"/>
      <c r="NSC32" s="143"/>
      <c r="NSD32" s="143"/>
      <c r="NSE32" s="143"/>
      <c r="NSF32" s="143"/>
      <c r="NSG32" s="143"/>
      <c r="NSH32" s="143"/>
      <c r="NSI32" s="143"/>
      <c r="NSJ32" s="143"/>
      <c r="NSK32" s="143"/>
      <c r="NSL32" s="143"/>
      <c r="NSM32" s="143"/>
      <c r="NSN32" s="143"/>
      <c r="NSO32" s="143"/>
      <c r="NSP32" s="143"/>
      <c r="NSQ32" s="143"/>
      <c r="NSR32" s="143"/>
      <c r="NSS32" s="143"/>
      <c r="NST32" s="143"/>
      <c r="NSU32" s="143"/>
      <c r="NSV32" s="143"/>
      <c r="NSW32" s="143"/>
      <c r="NSX32" s="143"/>
      <c r="NSY32" s="143"/>
      <c r="NSZ32" s="143"/>
      <c r="NTA32" s="143"/>
      <c r="NTB32" s="143"/>
      <c r="NTC32" s="143"/>
      <c r="NTD32" s="143"/>
      <c r="NTE32" s="143"/>
      <c r="NTF32" s="143"/>
      <c r="NTG32" s="143"/>
      <c r="NTH32" s="143"/>
      <c r="NTI32" s="143"/>
      <c r="NTJ32" s="143"/>
      <c r="NTK32" s="143"/>
      <c r="NTL32" s="143"/>
      <c r="NTM32" s="143"/>
      <c r="NTN32" s="143"/>
      <c r="NTO32" s="143"/>
      <c r="NTP32" s="143"/>
      <c r="NTQ32" s="143"/>
      <c r="NTR32" s="143"/>
      <c r="NTS32" s="143"/>
      <c r="NTT32" s="143"/>
      <c r="NTU32" s="143"/>
      <c r="NTV32" s="143"/>
      <c r="NTW32" s="143"/>
      <c r="NTX32" s="143"/>
      <c r="NTY32" s="143"/>
      <c r="NTZ32" s="143"/>
      <c r="NUA32" s="143"/>
      <c r="NUB32" s="143"/>
      <c r="NUC32" s="143"/>
      <c r="NUD32" s="143"/>
      <c r="NUE32" s="143"/>
      <c r="NUF32" s="143"/>
      <c r="NUG32" s="143"/>
      <c r="NUH32" s="143"/>
      <c r="NUI32" s="143"/>
      <c r="NUJ32" s="143"/>
      <c r="NUK32" s="143"/>
      <c r="NUL32" s="143"/>
      <c r="NUM32" s="143"/>
      <c r="NUN32" s="143"/>
      <c r="NUO32" s="143"/>
      <c r="NUP32" s="143"/>
      <c r="NUQ32" s="143"/>
      <c r="NUR32" s="143"/>
      <c r="NUS32" s="143"/>
      <c r="NUT32" s="143"/>
      <c r="NUU32" s="143"/>
      <c r="NUV32" s="143"/>
      <c r="NUW32" s="143"/>
      <c r="NUX32" s="143"/>
      <c r="NUY32" s="143"/>
      <c r="NUZ32" s="143"/>
      <c r="NVA32" s="143"/>
      <c r="NVB32" s="143"/>
      <c r="NVC32" s="143"/>
      <c r="NVD32" s="143"/>
      <c r="NVE32" s="143"/>
      <c r="NVF32" s="143"/>
      <c r="NVG32" s="143"/>
      <c r="NVH32" s="143"/>
      <c r="NVI32" s="143"/>
      <c r="NVJ32" s="143"/>
      <c r="NVK32" s="143"/>
      <c r="NVL32" s="143"/>
      <c r="NVM32" s="143"/>
      <c r="NVN32" s="143"/>
      <c r="NVO32" s="143"/>
      <c r="NVP32" s="143"/>
      <c r="NVQ32" s="143"/>
      <c r="NVR32" s="143"/>
      <c r="NVS32" s="143"/>
      <c r="NVT32" s="143"/>
      <c r="NVU32" s="143"/>
      <c r="NVV32" s="143"/>
      <c r="NVW32" s="143"/>
      <c r="NVX32" s="143"/>
      <c r="NVY32" s="143"/>
      <c r="NVZ32" s="143"/>
      <c r="NWA32" s="143"/>
      <c r="NWB32" s="143"/>
      <c r="NWC32" s="143"/>
      <c r="NWD32" s="143"/>
      <c r="NWE32" s="143"/>
      <c r="NWF32" s="143"/>
      <c r="NWG32" s="143"/>
      <c r="NWH32" s="143"/>
      <c r="NWI32" s="143"/>
      <c r="NWJ32" s="143"/>
      <c r="NWK32" s="143"/>
      <c r="NWL32" s="143"/>
      <c r="NWM32" s="143"/>
      <c r="NWN32" s="143"/>
      <c r="NWO32" s="143"/>
      <c r="NWP32" s="143"/>
      <c r="NWQ32" s="143"/>
      <c r="NWR32" s="143"/>
      <c r="NWS32" s="143"/>
      <c r="NWT32" s="143"/>
      <c r="NWU32" s="143"/>
      <c r="NWV32" s="143"/>
      <c r="NWW32" s="143"/>
      <c r="NWX32" s="143"/>
      <c r="NWY32" s="143"/>
      <c r="NWZ32" s="143"/>
      <c r="NXA32" s="143"/>
      <c r="NXB32" s="143"/>
      <c r="NXC32" s="143"/>
      <c r="NXD32" s="143"/>
      <c r="NXE32" s="143"/>
      <c r="NXF32" s="143"/>
      <c r="NXG32" s="143"/>
      <c r="NXH32" s="143"/>
      <c r="NXI32" s="143"/>
      <c r="NXJ32" s="143"/>
      <c r="NXK32" s="143"/>
      <c r="NXL32" s="143"/>
      <c r="NXM32" s="143"/>
      <c r="NXN32" s="143"/>
      <c r="NXO32" s="143"/>
      <c r="NXP32" s="143"/>
      <c r="NXQ32" s="143"/>
      <c r="NXR32" s="143"/>
      <c r="NXS32" s="143"/>
      <c r="NXT32" s="143"/>
      <c r="NXU32" s="143"/>
      <c r="NXV32" s="143"/>
      <c r="NXW32" s="143"/>
      <c r="NXX32" s="143"/>
      <c r="NXY32" s="143"/>
      <c r="NXZ32" s="143"/>
      <c r="NYA32" s="143"/>
      <c r="NYB32" s="143"/>
      <c r="NYC32" s="143"/>
      <c r="NYD32" s="143"/>
      <c r="NYE32" s="143"/>
      <c r="NYF32" s="143"/>
      <c r="NYG32" s="143"/>
      <c r="NYH32" s="143"/>
      <c r="NYI32" s="143"/>
      <c r="NYJ32" s="143"/>
      <c r="NYK32" s="143"/>
      <c r="NYL32" s="143"/>
      <c r="NYM32" s="143"/>
      <c r="NYN32" s="143"/>
      <c r="NYO32" s="143"/>
      <c r="NYP32" s="143"/>
      <c r="NYQ32" s="143"/>
      <c r="NYR32" s="143"/>
      <c r="NYS32" s="143"/>
      <c r="NYT32" s="143"/>
      <c r="NYU32" s="143"/>
      <c r="NYV32" s="143"/>
      <c r="NYW32" s="143"/>
      <c r="NYX32" s="143"/>
      <c r="NYY32" s="143"/>
      <c r="NYZ32" s="143"/>
      <c r="NZA32" s="143"/>
      <c r="NZB32" s="143"/>
      <c r="NZC32" s="143"/>
      <c r="NZD32" s="143"/>
      <c r="NZE32" s="143"/>
      <c r="NZF32" s="143"/>
      <c r="NZG32" s="143"/>
      <c r="NZH32" s="143"/>
      <c r="NZI32" s="143"/>
      <c r="NZJ32" s="143"/>
      <c r="NZK32" s="143"/>
      <c r="NZL32" s="143"/>
      <c r="NZM32" s="143"/>
      <c r="NZN32" s="143"/>
      <c r="NZO32" s="143"/>
      <c r="NZP32" s="143"/>
      <c r="NZQ32" s="143"/>
      <c r="NZR32" s="143"/>
      <c r="NZS32" s="143"/>
      <c r="NZT32" s="143"/>
      <c r="NZU32" s="143"/>
      <c r="NZV32" s="143"/>
      <c r="NZW32" s="143"/>
      <c r="NZX32" s="143"/>
      <c r="NZY32" s="143"/>
      <c r="NZZ32" s="143"/>
      <c r="OAA32" s="143"/>
      <c r="OAB32" s="143"/>
      <c r="OAC32" s="143"/>
      <c r="OAD32" s="143"/>
      <c r="OAE32" s="143"/>
      <c r="OAF32" s="143"/>
      <c r="OAG32" s="143"/>
      <c r="OAH32" s="143"/>
      <c r="OAI32" s="143"/>
      <c r="OAJ32" s="143"/>
      <c r="OAK32" s="143"/>
      <c r="OAL32" s="143"/>
      <c r="OAM32" s="143"/>
      <c r="OAN32" s="143"/>
      <c r="OAO32" s="143"/>
      <c r="OAP32" s="143"/>
      <c r="OAQ32" s="143"/>
      <c r="OAR32" s="143"/>
      <c r="OAS32" s="143"/>
      <c r="OAT32" s="143"/>
      <c r="OAU32" s="143"/>
      <c r="OAV32" s="143"/>
      <c r="OAW32" s="143"/>
      <c r="OAX32" s="143"/>
      <c r="OAY32" s="143"/>
      <c r="OAZ32" s="143"/>
      <c r="OBA32" s="143"/>
      <c r="OBB32" s="143"/>
      <c r="OBC32" s="143"/>
      <c r="OBD32" s="143"/>
      <c r="OBE32" s="143"/>
      <c r="OBF32" s="143"/>
      <c r="OBG32" s="143"/>
      <c r="OBH32" s="143"/>
      <c r="OBI32" s="143"/>
      <c r="OBJ32" s="143"/>
      <c r="OBK32" s="143"/>
      <c r="OBL32" s="143"/>
      <c r="OBM32" s="143"/>
      <c r="OBN32" s="143"/>
      <c r="OBO32" s="143"/>
      <c r="OBP32" s="143"/>
      <c r="OBQ32" s="143"/>
      <c r="OBR32" s="143"/>
      <c r="OBS32" s="143"/>
      <c r="OBT32" s="143"/>
      <c r="OBU32" s="143"/>
      <c r="OBV32" s="143"/>
      <c r="OBW32" s="143"/>
      <c r="OBX32" s="143"/>
      <c r="OBY32" s="143"/>
      <c r="OBZ32" s="143"/>
      <c r="OCA32" s="143"/>
      <c r="OCB32" s="143"/>
      <c r="OCC32" s="143"/>
      <c r="OCD32" s="143"/>
      <c r="OCE32" s="143"/>
      <c r="OCF32" s="143"/>
      <c r="OCG32" s="143"/>
      <c r="OCH32" s="143"/>
      <c r="OCI32" s="143"/>
      <c r="OCJ32" s="143"/>
      <c r="OCK32" s="143"/>
      <c r="OCL32" s="143"/>
      <c r="OCM32" s="143"/>
      <c r="OCN32" s="143"/>
      <c r="OCO32" s="143"/>
      <c r="OCP32" s="143"/>
      <c r="OCQ32" s="143"/>
      <c r="OCR32" s="143"/>
      <c r="OCS32" s="143"/>
      <c r="OCT32" s="143"/>
      <c r="OCU32" s="143"/>
      <c r="OCV32" s="143"/>
      <c r="OCW32" s="143"/>
      <c r="OCX32" s="143"/>
      <c r="OCY32" s="143"/>
      <c r="OCZ32" s="143"/>
      <c r="ODA32" s="143"/>
      <c r="ODB32" s="143"/>
      <c r="ODC32" s="143"/>
      <c r="ODD32" s="143"/>
      <c r="ODE32" s="143"/>
      <c r="ODF32" s="143"/>
      <c r="ODG32" s="143"/>
      <c r="ODH32" s="143"/>
      <c r="ODI32" s="143"/>
      <c r="ODJ32" s="143"/>
      <c r="ODK32" s="143"/>
      <c r="ODL32" s="143"/>
      <c r="ODM32" s="143"/>
      <c r="ODN32" s="143"/>
      <c r="ODO32" s="143"/>
      <c r="ODP32" s="143"/>
      <c r="ODQ32" s="143"/>
      <c r="ODR32" s="143"/>
      <c r="ODS32" s="143"/>
      <c r="ODT32" s="143"/>
      <c r="ODU32" s="143"/>
      <c r="ODV32" s="143"/>
      <c r="ODW32" s="143"/>
      <c r="ODX32" s="143"/>
      <c r="ODY32" s="143"/>
      <c r="ODZ32" s="143"/>
      <c r="OEA32" s="143"/>
      <c r="OEB32" s="143"/>
      <c r="OEC32" s="143"/>
      <c r="OED32" s="143"/>
      <c r="OEE32" s="143"/>
      <c r="OEF32" s="143"/>
      <c r="OEG32" s="143"/>
      <c r="OEH32" s="143"/>
      <c r="OEI32" s="143"/>
      <c r="OEJ32" s="143"/>
      <c r="OEK32" s="143"/>
      <c r="OEL32" s="143"/>
      <c r="OEM32" s="143"/>
      <c r="OEN32" s="143"/>
      <c r="OEO32" s="143"/>
      <c r="OEP32" s="143"/>
      <c r="OEQ32" s="143"/>
      <c r="OER32" s="143"/>
      <c r="OES32" s="143"/>
      <c r="OET32" s="143"/>
      <c r="OEU32" s="143"/>
      <c r="OEV32" s="143"/>
      <c r="OEW32" s="143"/>
      <c r="OEX32" s="143"/>
      <c r="OEY32" s="143"/>
      <c r="OEZ32" s="143"/>
      <c r="OFA32" s="143"/>
      <c r="OFB32" s="143"/>
      <c r="OFC32" s="143"/>
      <c r="OFD32" s="143"/>
      <c r="OFE32" s="143"/>
      <c r="OFF32" s="143"/>
      <c r="OFG32" s="143"/>
      <c r="OFH32" s="143"/>
      <c r="OFI32" s="143"/>
      <c r="OFJ32" s="143"/>
      <c r="OFK32" s="143"/>
      <c r="OFL32" s="143"/>
      <c r="OFM32" s="143"/>
      <c r="OFN32" s="143"/>
      <c r="OFO32" s="143"/>
      <c r="OFP32" s="143"/>
      <c r="OFQ32" s="143"/>
      <c r="OFR32" s="143"/>
      <c r="OFS32" s="143"/>
      <c r="OFT32" s="143"/>
      <c r="OFU32" s="143"/>
      <c r="OFV32" s="143"/>
      <c r="OFW32" s="143"/>
      <c r="OFX32" s="143"/>
      <c r="OFY32" s="143"/>
      <c r="OFZ32" s="143"/>
      <c r="OGA32" s="143"/>
      <c r="OGB32" s="143"/>
      <c r="OGC32" s="143"/>
      <c r="OGD32" s="143"/>
      <c r="OGE32" s="143"/>
      <c r="OGF32" s="143"/>
      <c r="OGG32" s="143"/>
      <c r="OGH32" s="143"/>
      <c r="OGI32" s="143"/>
      <c r="OGJ32" s="143"/>
      <c r="OGK32" s="143"/>
      <c r="OGL32" s="143"/>
      <c r="OGM32" s="143"/>
      <c r="OGN32" s="143"/>
      <c r="OGO32" s="143"/>
      <c r="OGP32" s="143"/>
      <c r="OGQ32" s="143"/>
      <c r="OGR32" s="143"/>
      <c r="OGS32" s="143"/>
      <c r="OGT32" s="143"/>
      <c r="OGU32" s="143"/>
      <c r="OGV32" s="143"/>
      <c r="OGW32" s="143"/>
      <c r="OGX32" s="143"/>
      <c r="OGY32" s="143"/>
      <c r="OGZ32" s="143"/>
      <c r="OHA32" s="143"/>
      <c r="OHB32" s="143"/>
      <c r="OHC32" s="143"/>
      <c r="OHD32" s="143"/>
      <c r="OHE32" s="143"/>
      <c r="OHF32" s="143"/>
      <c r="OHG32" s="143"/>
      <c r="OHH32" s="143"/>
      <c r="OHI32" s="143"/>
      <c r="OHJ32" s="143"/>
      <c r="OHK32" s="143"/>
      <c r="OHL32" s="143"/>
      <c r="OHM32" s="143"/>
      <c r="OHN32" s="143"/>
      <c r="OHO32" s="143"/>
      <c r="OHP32" s="143"/>
      <c r="OHQ32" s="143"/>
      <c r="OHR32" s="143"/>
      <c r="OHS32" s="143"/>
      <c r="OHT32" s="143"/>
      <c r="OHU32" s="143"/>
      <c r="OHV32" s="143"/>
      <c r="OHW32" s="143"/>
      <c r="OHX32" s="143"/>
      <c r="OHY32" s="143"/>
      <c r="OHZ32" s="143"/>
      <c r="OIA32" s="143"/>
      <c r="OIB32" s="143"/>
      <c r="OIC32" s="143"/>
      <c r="OID32" s="143"/>
      <c r="OIE32" s="143"/>
      <c r="OIF32" s="143"/>
      <c r="OIG32" s="143"/>
      <c r="OIH32" s="143"/>
      <c r="OII32" s="143"/>
      <c r="OIJ32" s="143"/>
      <c r="OIK32" s="143"/>
      <c r="OIL32" s="143"/>
      <c r="OIM32" s="143"/>
      <c r="OIN32" s="143"/>
      <c r="OIO32" s="143"/>
      <c r="OIP32" s="143"/>
      <c r="OIQ32" s="143"/>
      <c r="OIR32" s="143"/>
      <c r="OIS32" s="143"/>
      <c r="OIT32" s="143"/>
      <c r="OIU32" s="143"/>
      <c r="OIV32" s="143"/>
      <c r="OIW32" s="143"/>
      <c r="OIX32" s="143"/>
      <c r="OIY32" s="143"/>
      <c r="OIZ32" s="143"/>
      <c r="OJA32" s="143"/>
      <c r="OJB32" s="143"/>
      <c r="OJC32" s="143"/>
      <c r="OJD32" s="143"/>
      <c r="OJE32" s="143"/>
      <c r="OJF32" s="143"/>
      <c r="OJG32" s="143"/>
      <c r="OJH32" s="143"/>
      <c r="OJI32" s="143"/>
      <c r="OJJ32" s="143"/>
      <c r="OJK32" s="143"/>
      <c r="OJL32" s="143"/>
      <c r="OJM32" s="143"/>
      <c r="OJN32" s="143"/>
      <c r="OJO32" s="143"/>
      <c r="OJP32" s="143"/>
      <c r="OJQ32" s="143"/>
      <c r="OJR32" s="143"/>
      <c r="OJS32" s="143"/>
      <c r="OJT32" s="143"/>
      <c r="OJU32" s="143"/>
      <c r="OJV32" s="143"/>
      <c r="OJW32" s="143"/>
      <c r="OJX32" s="143"/>
      <c r="OJY32" s="143"/>
      <c r="OJZ32" s="143"/>
      <c r="OKA32" s="143"/>
      <c r="OKB32" s="143"/>
      <c r="OKC32" s="143"/>
      <c r="OKD32" s="143"/>
      <c r="OKE32" s="143"/>
      <c r="OKF32" s="143"/>
      <c r="OKG32" s="143"/>
      <c r="OKH32" s="143"/>
      <c r="OKI32" s="143"/>
      <c r="OKJ32" s="143"/>
      <c r="OKK32" s="143"/>
      <c r="OKL32" s="143"/>
      <c r="OKM32" s="143"/>
      <c r="OKN32" s="143"/>
      <c r="OKO32" s="143"/>
      <c r="OKP32" s="143"/>
      <c r="OKQ32" s="143"/>
      <c r="OKR32" s="143"/>
      <c r="OKS32" s="143"/>
      <c r="OKT32" s="143"/>
      <c r="OKU32" s="143"/>
      <c r="OKV32" s="143"/>
      <c r="OKW32" s="143"/>
      <c r="OKX32" s="143"/>
      <c r="OKY32" s="143"/>
      <c r="OKZ32" s="143"/>
      <c r="OLA32" s="143"/>
      <c r="OLB32" s="143"/>
      <c r="OLC32" s="143"/>
      <c r="OLD32" s="143"/>
      <c r="OLE32" s="143"/>
      <c r="OLF32" s="143"/>
      <c r="OLG32" s="143"/>
      <c r="OLH32" s="143"/>
      <c r="OLI32" s="143"/>
      <c r="OLJ32" s="143"/>
      <c r="OLK32" s="143"/>
      <c r="OLL32" s="143"/>
      <c r="OLM32" s="143"/>
      <c r="OLN32" s="143"/>
      <c r="OLO32" s="143"/>
      <c r="OLP32" s="143"/>
      <c r="OLQ32" s="143"/>
      <c r="OLR32" s="143"/>
      <c r="OLS32" s="143"/>
      <c r="OLT32" s="143"/>
      <c r="OLU32" s="143"/>
      <c r="OLV32" s="143"/>
      <c r="OLW32" s="143"/>
      <c r="OLX32" s="143"/>
      <c r="OLY32" s="143"/>
      <c r="OLZ32" s="143"/>
      <c r="OMA32" s="143"/>
      <c r="OMB32" s="143"/>
      <c r="OMC32" s="143"/>
      <c r="OMD32" s="143"/>
      <c r="OME32" s="143"/>
      <c r="OMF32" s="143"/>
      <c r="OMG32" s="143"/>
      <c r="OMH32" s="143"/>
      <c r="OMI32" s="143"/>
      <c r="OMJ32" s="143"/>
      <c r="OMK32" s="143"/>
      <c r="OML32" s="143"/>
      <c r="OMM32" s="143"/>
      <c r="OMN32" s="143"/>
      <c r="OMO32" s="143"/>
      <c r="OMP32" s="143"/>
      <c r="OMQ32" s="143"/>
      <c r="OMR32" s="143"/>
      <c r="OMS32" s="143"/>
      <c r="OMT32" s="143"/>
      <c r="OMU32" s="143"/>
      <c r="OMV32" s="143"/>
      <c r="OMW32" s="143"/>
      <c r="OMX32" s="143"/>
      <c r="OMY32" s="143"/>
      <c r="OMZ32" s="143"/>
      <c r="ONA32" s="143"/>
      <c r="ONB32" s="143"/>
      <c r="ONC32" s="143"/>
      <c r="OND32" s="143"/>
      <c r="ONE32" s="143"/>
      <c r="ONF32" s="143"/>
      <c r="ONG32" s="143"/>
      <c r="ONH32" s="143"/>
      <c r="ONI32" s="143"/>
      <c r="ONJ32" s="143"/>
      <c r="ONK32" s="143"/>
      <c r="ONL32" s="143"/>
      <c r="ONM32" s="143"/>
      <c r="ONN32" s="143"/>
      <c r="ONO32" s="143"/>
      <c r="ONP32" s="143"/>
      <c r="ONQ32" s="143"/>
      <c r="ONR32" s="143"/>
      <c r="ONS32" s="143"/>
      <c r="ONT32" s="143"/>
      <c r="ONU32" s="143"/>
      <c r="ONV32" s="143"/>
      <c r="ONW32" s="143"/>
      <c r="ONX32" s="143"/>
      <c r="ONY32" s="143"/>
      <c r="ONZ32" s="143"/>
      <c r="OOA32" s="143"/>
      <c r="OOB32" s="143"/>
      <c r="OOC32" s="143"/>
      <c r="OOD32" s="143"/>
      <c r="OOE32" s="143"/>
      <c r="OOF32" s="143"/>
      <c r="OOG32" s="143"/>
      <c r="OOH32" s="143"/>
      <c r="OOI32" s="143"/>
      <c r="OOJ32" s="143"/>
      <c r="OOK32" s="143"/>
      <c r="OOL32" s="143"/>
      <c r="OOM32" s="143"/>
      <c r="OON32" s="143"/>
      <c r="OOO32" s="143"/>
      <c r="OOP32" s="143"/>
      <c r="OOQ32" s="143"/>
      <c r="OOR32" s="143"/>
      <c r="OOS32" s="143"/>
      <c r="OOT32" s="143"/>
      <c r="OOU32" s="143"/>
      <c r="OOV32" s="143"/>
      <c r="OOW32" s="143"/>
      <c r="OOX32" s="143"/>
      <c r="OOY32" s="143"/>
      <c r="OOZ32" s="143"/>
      <c r="OPA32" s="143"/>
      <c r="OPB32" s="143"/>
      <c r="OPC32" s="143"/>
      <c r="OPD32" s="143"/>
      <c r="OPE32" s="143"/>
      <c r="OPF32" s="143"/>
      <c r="OPG32" s="143"/>
      <c r="OPH32" s="143"/>
      <c r="OPI32" s="143"/>
      <c r="OPJ32" s="143"/>
      <c r="OPK32" s="143"/>
      <c r="OPL32" s="143"/>
      <c r="OPM32" s="143"/>
      <c r="OPN32" s="143"/>
      <c r="OPO32" s="143"/>
      <c r="OPP32" s="143"/>
      <c r="OPQ32" s="143"/>
      <c r="OPR32" s="143"/>
      <c r="OPS32" s="143"/>
      <c r="OPT32" s="143"/>
      <c r="OPU32" s="143"/>
      <c r="OPV32" s="143"/>
      <c r="OPW32" s="143"/>
      <c r="OPX32" s="143"/>
      <c r="OPY32" s="143"/>
      <c r="OPZ32" s="143"/>
      <c r="OQA32" s="143"/>
      <c r="OQB32" s="143"/>
      <c r="OQC32" s="143"/>
      <c r="OQD32" s="143"/>
      <c r="OQE32" s="143"/>
      <c r="OQF32" s="143"/>
      <c r="OQG32" s="143"/>
      <c r="OQH32" s="143"/>
      <c r="OQI32" s="143"/>
      <c r="OQJ32" s="143"/>
      <c r="OQK32" s="143"/>
      <c r="OQL32" s="143"/>
      <c r="OQM32" s="143"/>
      <c r="OQN32" s="143"/>
      <c r="OQO32" s="143"/>
      <c r="OQP32" s="143"/>
      <c r="OQQ32" s="143"/>
      <c r="OQR32" s="143"/>
      <c r="OQS32" s="143"/>
      <c r="OQT32" s="143"/>
      <c r="OQU32" s="143"/>
      <c r="OQV32" s="143"/>
      <c r="OQW32" s="143"/>
      <c r="OQX32" s="143"/>
      <c r="OQY32" s="143"/>
      <c r="OQZ32" s="143"/>
      <c r="ORA32" s="143"/>
      <c r="ORB32" s="143"/>
      <c r="ORC32" s="143"/>
      <c r="ORD32" s="143"/>
      <c r="ORE32" s="143"/>
      <c r="ORF32" s="143"/>
      <c r="ORG32" s="143"/>
      <c r="ORH32" s="143"/>
      <c r="ORI32" s="143"/>
      <c r="ORJ32" s="143"/>
      <c r="ORK32" s="143"/>
      <c r="ORL32" s="143"/>
      <c r="ORM32" s="143"/>
      <c r="ORN32" s="143"/>
      <c r="ORO32" s="143"/>
      <c r="ORP32" s="143"/>
      <c r="ORQ32" s="143"/>
      <c r="ORR32" s="143"/>
      <c r="ORS32" s="143"/>
      <c r="ORT32" s="143"/>
      <c r="ORU32" s="143"/>
      <c r="ORV32" s="143"/>
      <c r="ORW32" s="143"/>
      <c r="ORX32" s="143"/>
      <c r="ORY32" s="143"/>
      <c r="ORZ32" s="143"/>
      <c r="OSA32" s="143"/>
      <c r="OSB32" s="143"/>
      <c r="OSC32" s="143"/>
      <c r="OSD32" s="143"/>
      <c r="OSE32" s="143"/>
      <c r="OSF32" s="143"/>
      <c r="OSG32" s="143"/>
      <c r="OSH32" s="143"/>
      <c r="OSI32" s="143"/>
      <c r="OSJ32" s="143"/>
      <c r="OSK32" s="143"/>
      <c r="OSL32" s="143"/>
      <c r="OSM32" s="143"/>
      <c r="OSN32" s="143"/>
      <c r="OSO32" s="143"/>
      <c r="OSP32" s="143"/>
      <c r="OSQ32" s="143"/>
      <c r="OSR32" s="143"/>
      <c r="OSS32" s="143"/>
      <c r="OST32" s="143"/>
      <c r="OSU32" s="143"/>
      <c r="OSV32" s="143"/>
      <c r="OSW32" s="143"/>
      <c r="OSX32" s="143"/>
      <c r="OSY32" s="143"/>
      <c r="OSZ32" s="143"/>
      <c r="OTA32" s="143"/>
      <c r="OTB32" s="143"/>
      <c r="OTC32" s="143"/>
      <c r="OTD32" s="143"/>
      <c r="OTE32" s="143"/>
      <c r="OTF32" s="143"/>
      <c r="OTG32" s="143"/>
      <c r="OTH32" s="143"/>
      <c r="OTI32" s="143"/>
      <c r="OTJ32" s="143"/>
      <c r="OTK32" s="143"/>
      <c r="OTL32" s="143"/>
      <c r="OTM32" s="143"/>
      <c r="OTN32" s="143"/>
      <c r="OTO32" s="143"/>
      <c r="OTP32" s="143"/>
      <c r="OTQ32" s="143"/>
      <c r="OTR32" s="143"/>
      <c r="OTS32" s="143"/>
      <c r="OTT32" s="143"/>
      <c r="OTU32" s="143"/>
      <c r="OTV32" s="143"/>
      <c r="OTW32" s="143"/>
      <c r="OTX32" s="143"/>
      <c r="OTY32" s="143"/>
      <c r="OTZ32" s="143"/>
      <c r="OUA32" s="143"/>
      <c r="OUB32" s="143"/>
      <c r="OUC32" s="143"/>
      <c r="OUD32" s="143"/>
      <c r="OUE32" s="143"/>
      <c r="OUF32" s="143"/>
      <c r="OUG32" s="143"/>
      <c r="OUH32" s="143"/>
      <c r="OUI32" s="143"/>
      <c r="OUJ32" s="143"/>
      <c r="OUK32" s="143"/>
      <c r="OUL32" s="143"/>
      <c r="OUM32" s="143"/>
      <c r="OUN32" s="143"/>
      <c r="OUO32" s="143"/>
      <c r="OUP32" s="143"/>
      <c r="OUQ32" s="143"/>
      <c r="OUR32" s="143"/>
      <c r="OUS32" s="143"/>
      <c r="OUT32" s="143"/>
      <c r="OUU32" s="143"/>
      <c r="OUV32" s="143"/>
      <c r="OUW32" s="143"/>
      <c r="OUX32" s="143"/>
      <c r="OUY32" s="143"/>
      <c r="OUZ32" s="143"/>
      <c r="OVA32" s="143"/>
      <c r="OVB32" s="143"/>
      <c r="OVC32" s="143"/>
      <c r="OVD32" s="143"/>
      <c r="OVE32" s="143"/>
      <c r="OVF32" s="143"/>
      <c r="OVG32" s="143"/>
      <c r="OVH32" s="143"/>
      <c r="OVI32" s="143"/>
      <c r="OVJ32" s="143"/>
      <c r="OVK32" s="143"/>
      <c r="OVL32" s="143"/>
      <c r="OVM32" s="143"/>
      <c r="OVN32" s="143"/>
      <c r="OVO32" s="143"/>
      <c r="OVP32" s="143"/>
      <c r="OVQ32" s="143"/>
      <c r="OVR32" s="143"/>
      <c r="OVS32" s="143"/>
      <c r="OVT32" s="143"/>
      <c r="OVU32" s="143"/>
      <c r="OVV32" s="143"/>
      <c r="OVW32" s="143"/>
      <c r="OVX32" s="143"/>
      <c r="OVY32" s="143"/>
      <c r="OVZ32" s="143"/>
      <c r="OWA32" s="143"/>
      <c r="OWB32" s="143"/>
      <c r="OWC32" s="143"/>
      <c r="OWD32" s="143"/>
      <c r="OWE32" s="143"/>
      <c r="OWF32" s="143"/>
      <c r="OWG32" s="143"/>
      <c r="OWH32" s="143"/>
      <c r="OWI32" s="143"/>
      <c r="OWJ32" s="143"/>
      <c r="OWK32" s="143"/>
      <c r="OWL32" s="143"/>
      <c r="OWM32" s="143"/>
      <c r="OWN32" s="143"/>
      <c r="OWO32" s="143"/>
      <c r="OWP32" s="143"/>
      <c r="OWQ32" s="143"/>
      <c r="OWR32" s="143"/>
      <c r="OWS32" s="143"/>
      <c r="OWT32" s="143"/>
      <c r="OWU32" s="143"/>
      <c r="OWV32" s="143"/>
      <c r="OWW32" s="143"/>
      <c r="OWX32" s="143"/>
      <c r="OWY32" s="143"/>
      <c r="OWZ32" s="143"/>
      <c r="OXA32" s="143"/>
      <c r="OXB32" s="143"/>
      <c r="OXC32" s="143"/>
      <c r="OXD32" s="143"/>
      <c r="OXE32" s="143"/>
      <c r="OXF32" s="143"/>
      <c r="OXG32" s="143"/>
      <c r="OXH32" s="143"/>
      <c r="OXI32" s="143"/>
      <c r="OXJ32" s="143"/>
      <c r="OXK32" s="143"/>
      <c r="OXL32" s="143"/>
      <c r="OXM32" s="143"/>
      <c r="OXN32" s="143"/>
      <c r="OXO32" s="143"/>
      <c r="OXP32" s="143"/>
      <c r="OXQ32" s="143"/>
      <c r="OXR32" s="143"/>
      <c r="OXS32" s="143"/>
      <c r="OXT32" s="143"/>
      <c r="OXU32" s="143"/>
      <c r="OXV32" s="143"/>
      <c r="OXW32" s="143"/>
      <c r="OXX32" s="143"/>
      <c r="OXY32" s="143"/>
      <c r="OXZ32" s="143"/>
      <c r="OYA32" s="143"/>
      <c r="OYB32" s="143"/>
      <c r="OYC32" s="143"/>
      <c r="OYD32" s="143"/>
      <c r="OYE32" s="143"/>
      <c r="OYF32" s="143"/>
      <c r="OYG32" s="143"/>
      <c r="OYH32" s="143"/>
      <c r="OYI32" s="143"/>
      <c r="OYJ32" s="143"/>
      <c r="OYK32" s="143"/>
      <c r="OYL32" s="143"/>
      <c r="OYM32" s="143"/>
      <c r="OYN32" s="143"/>
      <c r="OYO32" s="143"/>
      <c r="OYP32" s="143"/>
      <c r="OYQ32" s="143"/>
      <c r="OYR32" s="143"/>
      <c r="OYS32" s="143"/>
      <c r="OYT32" s="143"/>
      <c r="OYU32" s="143"/>
      <c r="OYV32" s="143"/>
      <c r="OYW32" s="143"/>
      <c r="OYX32" s="143"/>
      <c r="OYY32" s="143"/>
      <c r="OYZ32" s="143"/>
      <c r="OZA32" s="143"/>
      <c r="OZB32" s="143"/>
      <c r="OZC32" s="143"/>
      <c r="OZD32" s="143"/>
      <c r="OZE32" s="143"/>
      <c r="OZF32" s="143"/>
      <c r="OZG32" s="143"/>
      <c r="OZH32" s="143"/>
      <c r="OZI32" s="143"/>
      <c r="OZJ32" s="143"/>
      <c r="OZK32" s="143"/>
      <c r="OZL32" s="143"/>
      <c r="OZM32" s="143"/>
      <c r="OZN32" s="143"/>
      <c r="OZO32" s="143"/>
      <c r="OZP32" s="143"/>
      <c r="OZQ32" s="143"/>
      <c r="OZR32" s="143"/>
      <c r="OZS32" s="143"/>
      <c r="OZT32" s="143"/>
      <c r="OZU32" s="143"/>
      <c r="OZV32" s="143"/>
      <c r="OZW32" s="143"/>
      <c r="OZX32" s="143"/>
      <c r="OZY32" s="143"/>
      <c r="OZZ32" s="143"/>
      <c r="PAA32" s="143"/>
      <c r="PAB32" s="143"/>
      <c r="PAC32" s="143"/>
      <c r="PAD32" s="143"/>
      <c r="PAE32" s="143"/>
      <c r="PAF32" s="143"/>
      <c r="PAG32" s="143"/>
      <c r="PAH32" s="143"/>
      <c r="PAI32" s="143"/>
      <c r="PAJ32" s="143"/>
      <c r="PAK32" s="143"/>
      <c r="PAL32" s="143"/>
      <c r="PAM32" s="143"/>
      <c r="PAN32" s="143"/>
      <c r="PAO32" s="143"/>
      <c r="PAP32" s="143"/>
      <c r="PAQ32" s="143"/>
      <c r="PAR32" s="143"/>
      <c r="PAS32" s="143"/>
      <c r="PAT32" s="143"/>
      <c r="PAU32" s="143"/>
      <c r="PAV32" s="143"/>
      <c r="PAW32" s="143"/>
      <c r="PAX32" s="143"/>
      <c r="PAY32" s="143"/>
      <c r="PAZ32" s="143"/>
      <c r="PBA32" s="143"/>
      <c r="PBB32" s="143"/>
      <c r="PBC32" s="143"/>
      <c r="PBD32" s="143"/>
      <c r="PBE32" s="143"/>
      <c r="PBF32" s="143"/>
      <c r="PBG32" s="143"/>
      <c r="PBH32" s="143"/>
      <c r="PBI32" s="143"/>
      <c r="PBJ32" s="143"/>
      <c r="PBK32" s="143"/>
      <c r="PBL32" s="143"/>
      <c r="PBM32" s="143"/>
      <c r="PBN32" s="143"/>
      <c r="PBO32" s="143"/>
      <c r="PBP32" s="143"/>
      <c r="PBQ32" s="143"/>
      <c r="PBR32" s="143"/>
      <c r="PBS32" s="143"/>
      <c r="PBT32" s="143"/>
      <c r="PBU32" s="143"/>
      <c r="PBV32" s="143"/>
      <c r="PBW32" s="143"/>
      <c r="PBX32" s="143"/>
      <c r="PBY32" s="143"/>
      <c r="PBZ32" s="143"/>
      <c r="PCA32" s="143"/>
      <c r="PCB32" s="143"/>
      <c r="PCC32" s="143"/>
      <c r="PCD32" s="143"/>
      <c r="PCE32" s="143"/>
      <c r="PCF32" s="143"/>
      <c r="PCG32" s="143"/>
      <c r="PCH32" s="143"/>
      <c r="PCI32" s="143"/>
      <c r="PCJ32" s="143"/>
      <c r="PCK32" s="143"/>
      <c r="PCL32" s="143"/>
      <c r="PCM32" s="143"/>
      <c r="PCN32" s="143"/>
      <c r="PCO32" s="143"/>
      <c r="PCP32" s="143"/>
      <c r="PCQ32" s="143"/>
      <c r="PCR32" s="143"/>
      <c r="PCS32" s="143"/>
      <c r="PCT32" s="143"/>
      <c r="PCU32" s="143"/>
      <c r="PCV32" s="143"/>
      <c r="PCW32" s="143"/>
      <c r="PCX32" s="143"/>
      <c r="PCY32" s="143"/>
      <c r="PCZ32" s="143"/>
      <c r="PDA32" s="143"/>
      <c r="PDB32" s="143"/>
      <c r="PDC32" s="143"/>
      <c r="PDD32" s="143"/>
      <c r="PDE32" s="143"/>
      <c r="PDF32" s="143"/>
      <c r="PDG32" s="143"/>
      <c r="PDH32" s="143"/>
      <c r="PDI32" s="143"/>
      <c r="PDJ32" s="143"/>
      <c r="PDK32" s="143"/>
      <c r="PDL32" s="143"/>
      <c r="PDM32" s="143"/>
      <c r="PDN32" s="143"/>
      <c r="PDO32" s="143"/>
      <c r="PDP32" s="143"/>
      <c r="PDQ32" s="143"/>
      <c r="PDR32" s="143"/>
      <c r="PDS32" s="143"/>
      <c r="PDT32" s="143"/>
      <c r="PDU32" s="143"/>
      <c r="PDV32" s="143"/>
      <c r="PDW32" s="143"/>
      <c r="PDX32" s="143"/>
      <c r="PDY32" s="143"/>
      <c r="PDZ32" s="143"/>
      <c r="PEA32" s="143"/>
      <c r="PEB32" s="143"/>
      <c r="PEC32" s="143"/>
      <c r="PED32" s="143"/>
      <c r="PEE32" s="143"/>
      <c r="PEF32" s="143"/>
      <c r="PEG32" s="143"/>
      <c r="PEH32" s="143"/>
      <c r="PEI32" s="143"/>
      <c r="PEJ32" s="143"/>
      <c r="PEK32" s="143"/>
      <c r="PEL32" s="143"/>
      <c r="PEM32" s="143"/>
      <c r="PEN32" s="143"/>
      <c r="PEO32" s="143"/>
      <c r="PEP32" s="143"/>
      <c r="PEQ32" s="143"/>
      <c r="PER32" s="143"/>
      <c r="PES32" s="143"/>
      <c r="PET32" s="143"/>
      <c r="PEU32" s="143"/>
      <c r="PEV32" s="143"/>
      <c r="PEW32" s="143"/>
      <c r="PEX32" s="143"/>
      <c r="PEY32" s="143"/>
      <c r="PEZ32" s="143"/>
      <c r="PFA32" s="143"/>
      <c r="PFB32" s="143"/>
      <c r="PFC32" s="143"/>
      <c r="PFD32" s="143"/>
      <c r="PFE32" s="143"/>
      <c r="PFF32" s="143"/>
      <c r="PFG32" s="143"/>
      <c r="PFH32" s="143"/>
      <c r="PFI32" s="143"/>
      <c r="PFJ32" s="143"/>
      <c r="PFK32" s="143"/>
      <c r="PFL32" s="143"/>
      <c r="PFM32" s="143"/>
      <c r="PFN32" s="143"/>
      <c r="PFO32" s="143"/>
      <c r="PFP32" s="143"/>
      <c r="PFQ32" s="143"/>
      <c r="PFR32" s="143"/>
      <c r="PFS32" s="143"/>
      <c r="PFT32" s="143"/>
      <c r="PFU32" s="143"/>
      <c r="PFV32" s="143"/>
      <c r="PFW32" s="143"/>
      <c r="PFX32" s="143"/>
      <c r="PFY32" s="143"/>
      <c r="PFZ32" s="143"/>
      <c r="PGA32" s="143"/>
      <c r="PGB32" s="143"/>
      <c r="PGC32" s="143"/>
      <c r="PGD32" s="143"/>
      <c r="PGE32" s="143"/>
      <c r="PGF32" s="143"/>
      <c r="PGG32" s="143"/>
      <c r="PGH32" s="143"/>
      <c r="PGI32" s="143"/>
      <c r="PGJ32" s="143"/>
      <c r="PGK32" s="143"/>
      <c r="PGL32" s="143"/>
      <c r="PGM32" s="143"/>
      <c r="PGN32" s="143"/>
      <c r="PGO32" s="143"/>
      <c r="PGP32" s="143"/>
      <c r="PGQ32" s="143"/>
      <c r="PGR32" s="143"/>
      <c r="PGS32" s="143"/>
      <c r="PGT32" s="143"/>
      <c r="PGU32" s="143"/>
      <c r="PGV32" s="143"/>
      <c r="PGW32" s="143"/>
      <c r="PGX32" s="143"/>
      <c r="PGY32" s="143"/>
      <c r="PGZ32" s="143"/>
      <c r="PHA32" s="143"/>
      <c r="PHB32" s="143"/>
      <c r="PHC32" s="143"/>
      <c r="PHD32" s="143"/>
      <c r="PHE32" s="143"/>
      <c r="PHF32" s="143"/>
      <c r="PHG32" s="143"/>
      <c r="PHH32" s="143"/>
      <c r="PHI32" s="143"/>
      <c r="PHJ32" s="143"/>
      <c r="PHK32" s="143"/>
      <c r="PHL32" s="143"/>
      <c r="PHM32" s="143"/>
      <c r="PHN32" s="143"/>
      <c r="PHO32" s="143"/>
      <c r="PHP32" s="143"/>
      <c r="PHQ32" s="143"/>
      <c r="PHR32" s="143"/>
      <c r="PHS32" s="143"/>
      <c r="PHT32" s="143"/>
      <c r="PHU32" s="143"/>
      <c r="PHV32" s="143"/>
      <c r="PHW32" s="143"/>
      <c r="PHX32" s="143"/>
      <c r="PHY32" s="143"/>
      <c r="PHZ32" s="143"/>
      <c r="PIA32" s="143"/>
      <c r="PIB32" s="143"/>
      <c r="PIC32" s="143"/>
      <c r="PID32" s="143"/>
      <c r="PIE32" s="143"/>
      <c r="PIF32" s="143"/>
      <c r="PIG32" s="143"/>
      <c r="PIH32" s="143"/>
      <c r="PII32" s="143"/>
      <c r="PIJ32" s="143"/>
      <c r="PIK32" s="143"/>
      <c r="PIL32" s="143"/>
      <c r="PIM32" s="143"/>
      <c r="PIN32" s="143"/>
      <c r="PIO32" s="143"/>
      <c r="PIP32" s="143"/>
      <c r="PIQ32" s="143"/>
      <c r="PIR32" s="143"/>
      <c r="PIS32" s="143"/>
      <c r="PIT32" s="143"/>
      <c r="PIU32" s="143"/>
      <c r="PIV32" s="143"/>
      <c r="PIW32" s="143"/>
      <c r="PIX32" s="143"/>
      <c r="PIY32" s="143"/>
      <c r="PIZ32" s="143"/>
      <c r="PJA32" s="143"/>
      <c r="PJB32" s="143"/>
      <c r="PJC32" s="143"/>
      <c r="PJD32" s="143"/>
      <c r="PJE32" s="143"/>
      <c r="PJF32" s="143"/>
      <c r="PJG32" s="143"/>
      <c r="PJH32" s="143"/>
      <c r="PJI32" s="143"/>
      <c r="PJJ32" s="143"/>
      <c r="PJK32" s="143"/>
      <c r="PJL32" s="143"/>
      <c r="PJM32" s="143"/>
      <c r="PJN32" s="143"/>
      <c r="PJO32" s="143"/>
      <c r="PJP32" s="143"/>
      <c r="PJQ32" s="143"/>
      <c r="PJR32" s="143"/>
      <c r="PJS32" s="143"/>
      <c r="PJT32" s="143"/>
      <c r="PJU32" s="143"/>
      <c r="PJV32" s="143"/>
      <c r="PJW32" s="143"/>
      <c r="PJX32" s="143"/>
      <c r="PJY32" s="143"/>
      <c r="PJZ32" s="143"/>
      <c r="PKA32" s="143"/>
      <c r="PKB32" s="143"/>
      <c r="PKC32" s="143"/>
      <c r="PKD32" s="143"/>
      <c r="PKE32" s="143"/>
      <c r="PKF32" s="143"/>
      <c r="PKG32" s="143"/>
      <c r="PKH32" s="143"/>
      <c r="PKI32" s="143"/>
      <c r="PKJ32" s="143"/>
      <c r="PKK32" s="143"/>
      <c r="PKL32" s="143"/>
      <c r="PKM32" s="143"/>
      <c r="PKN32" s="143"/>
      <c r="PKO32" s="143"/>
      <c r="PKP32" s="143"/>
      <c r="PKQ32" s="143"/>
      <c r="PKR32" s="143"/>
      <c r="PKS32" s="143"/>
      <c r="PKT32" s="143"/>
      <c r="PKU32" s="143"/>
      <c r="PKV32" s="143"/>
      <c r="PKW32" s="143"/>
      <c r="PKX32" s="143"/>
      <c r="PKY32" s="143"/>
      <c r="PKZ32" s="143"/>
      <c r="PLA32" s="143"/>
      <c r="PLB32" s="143"/>
      <c r="PLC32" s="143"/>
      <c r="PLD32" s="143"/>
      <c r="PLE32" s="143"/>
      <c r="PLF32" s="143"/>
      <c r="PLG32" s="143"/>
      <c r="PLH32" s="143"/>
      <c r="PLI32" s="143"/>
      <c r="PLJ32" s="143"/>
      <c r="PLK32" s="143"/>
      <c r="PLL32" s="143"/>
      <c r="PLM32" s="143"/>
      <c r="PLN32" s="143"/>
      <c r="PLO32" s="143"/>
      <c r="PLP32" s="143"/>
      <c r="PLQ32" s="143"/>
      <c r="PLR32" s="143"/>
      <c r="PLS32" s="143"/>
      <c r="PLT32" s="143"/>
      <c r="PLU32" s="143"/>
      <c r="PLV32" s="143"/>
      <c r="PLW32" s="143"/>
      <c r="PLX32" s="143"/>
      <c r="PLY32" s="143"/>
      <c r="PLZ32" s="143"/>
      <c r="PMA32" s="143"/>
      <c r="PMB32" s="143"/>
      <c r="PMC32" s="143"/>
      <c r="PMD32" s="143"/>
      <c r="PME32" s="143"/>
      <c r="PMF32" s="143"/>
      <c r="PMG32" s="143"/>
      <c r="PMH32" s="143"/>
      <c r="PMI32" s="143"/>
      <c r="PMJ32" s="143"/>
      <c r="PMK32" s="143"/>
      <c r="PML32" s="143"/>
      <c r="PMM32" s="143"/>
      <c r="PMN32" s="143"/>
      <c r="PMO32" s="143"/>
      <c r="PMP32" s="143"/>
      <c r="PMQ32" s="143"/>
      <c r="PMR32" s="143"/>
      <c r="PMS32" s="143"/>
      <c r="PMT32" s="143"/>
      <c r="PMU32" s="143"/>
      <c r="PMV32" s="143"/>
      <c r="PMW32" s="143"/>
      <c r="PMX32" s="143"/>
      <c r="PMY32" s="143"/>
      <c r="PMZ32" s="143"/>
      <c r="PNA32" s="143"/>
      <c r="PNB32" s="143"/>
      <c r="PNC32" s="143"/>
      <c r="PND32" s="143"/>
      <c r="PNE32" s="143"/>
      <c r="PNF32" s="143"/>
      <c r="PNG32" s="143"/>
      <c r="PNH32" s="143"/>
      <c r="PNI32" s="143"/>
      <c r="PNJ32" s="143"/>
      <c r="PNK32" s="143"/>
      <c r="PNL32" s="143"/>
      <c r="PNM32" s="143"/>
      <c r="PNN32" s="143"/>
      <c r="PNO32" s="143"/>
      <c r="PNP32" s="143"/>
      <c r="PNQ32" s="143"/>
      <c r="PNR32" s="143"/>
      <c r="PNS32" s="143"/>
      <c r="PNT32" s="143"/>
      <c r="PNU32" s="143"/>
      <c r="PNV32" s="143"/>
      <c r="PNW32" s="143"/>
      <c r="PNX32" s="143"/>
      <c r="PNY32" s="143"/>
      <c r="PNZ32" s="143"/>
      <c r="POA32" s="143"/>
      <c r="POB32" s="143"/>
      <c r="POC32" s="143"/>
      <c r="POD32" s="143"/>
      <c r="POE32" s="143"/>
      <c r="POF32" s="143"/>
      <c r="POG32" s="143"/>
      <c r="POH32" s="143"/>
      <c r="POI32" s="143"/>
      <c r="POJ32" s="143"/>
      <c r="POK32" s="143"/>
      <c r="POL32" s="143"/>
      <c r="POM32" s="143"/>
      <c r="PON32" s="143"/>
      <c r="POO32" s="143"/>
      <c r="POP32" s="143"/>
      <c r="POQ32" s="143"/>
      <c r="POR32" s="143"/>
      <c r="POS32" s="143"/>
      <c r="POT32" s="143"/>
      <c r="POU32" s="143"/>
      <c r="POV32" s="143"/>
      <c r="POW32" s="143"/>
      <c r="POX32" s="143"/>
      <c r="POY32" s="143"/>
      <c r="POZ32" s="143"/>
      <c r="PPA32" s="143"/>
      <c r="PPB32" s="143"/>
      <c r="PPC32" s="143"/>
      <c r="PPD32" s="143"/>
      <c r="PPE32" s="143"/>
      <c r="PPF32" s="143"/>
      <c r="PPG32" s="143"/>
      <c r="PPH32" s="143"/>
      <c r="PPI32" s="143"/>
      <c r="PPJ32" s="143"/>
      <c r="PPK32" s="143"/>
      <c r="PPL32" s="143"/>
      <c r="PPM32" s="143"/>
      <c r="PPN32" s="143"/>
      <c r="PPO32" s="143"/>
      <c r="PPP32" s="143"/>
      <c r="PPQ32" s="143"/>
      <c r="PPR32" s="143"/>
      <c r="PPS32" s="143"/>
      <c r="PPT32" s="143"/>
      <c r="PPU32" s="143"/>
      <c r="PPV32" s="143"/>
      <c r="PPW32" s="143"/>
      <c r="PPX32" s="143"/>
      <c r="PPY32" s="143"/>
      <c r="PPZ32" s="143"/>
      <c r="PQA32" s="143"/>
      <c r="PQB32" s="143"/>
      <c r="PQC32" s="143"/>
      <c r="PQD32" s="143"/>
      <c r="PQE32" s="143"/>
      <c r="PQF32" s="143"/>
      <c r="PQG32" s="143"/>
      <c r="PQH32" s="143"/>
      <c r="PQI32" s="143"/>
      <c r="PQJ32" s="143"/>
      <c r="PQK32" s="143"/>
      <c r="PQL32" s="143"/>
      <c r="PQM32" s="143"/>
      <c r="PQN32" s="143"/>
      <c r="PQO32" s="143"/>
      <c r="PQP32" s="143"/>
      <c r="PQQ32" s="143"/>
      <c r="PQR32" s="143"/>
      <c r="PQS32" s="143"/>
      <c r="PQT32" s="143"/>
      <c r="PQU32" s="143"/>
      <c r="PQV32" s="143"/>
      <c r="PQW32" s="143"/>
      <c r="PQX32" s="143"/>
      <c r="PQY32" s="143"/>
      <c r="PQZ32" s="143"/>
      <c r="PRA32" s="143"/>
      <c r="PRB32" s="143"/>
      <c r="PRC32" s="143"/>
      <c r="PRD32" s="143"/>
      <c r="PRE32" s="143"/>
      <c r="PRF32" s="143"/>
      <c r="PRG32" s="143"/>
      <c r="PRH32" s="143"/>
      <c r="PRI32" s="143"/>
      <c r="PRJ32" s="143"/>
      <c r="PRK32" s="143"/>
      <c r="PRL32" s="143"/>
      <c r="PRM32" s="143"/>
      <c r="PRN32" s="143"/>
      <c r="PRO32" s="143"/>
      <c r="PRP32" s="143"/>
      <c r="PRQ32" s="143"/>
      <c r="PRR32" s="143"/>
      <c r="PRS32" s="143"/>
      <c r="PRT32" s="143"/>
      <c r="PRU32" s="143"/>
      <c r="PRV32" s="143"/>
      <c r="PRW32" s="143"/>
      <c r="PRX32" s="143"/>
      <c r="PRY32" s="143"/>
      <c r="PRZ32" s="143"/>
      <c r="PSA32" s="143"/>
      <c r="PSB32" s="143"/>
      <c r="PSC32" s="143"/>
      <c r="PSD32" s="143"/>
      <c r="PSE32" s="143"/>
      <c r="PSF32" s="143"/>
      <c r="PSG32" s="143"/>
      <c r="PSH32" s="143"/>
      <c r="PSI32" s="143"/>
      <c r="PSJ32" s="143"/>
      <c r="PSK32" s="143"/>
      <c r="PSL32" s="143"/>
      <c r="PSM32" s="143"/>
      <c r="PSN32" s="143"/>
      <c r="PSO32" s="143"/>
      <c r="PSP32" s="143"/>
      <c r="PSQ32" s="143"/>
      <c r="PSR32" s="143"/>
      <c r="PSS32" s="143"/>
      <c r="PST32" s="143"/>
      <c r="PSU32" s="143"/>
      <c r="PSV32" s="143"/>
      <c r="PSW32" s="143"/>
      <c r="PSX32" s="143"/>
      <c r="PSY32" s="143"/>
      <c r="PSZ32" s="143"/>
      <c r="PTA32" s="143"/>
      <c r="PTB32" s="143"/>
      <c r="PTC32" s="143"/>
      <c r="PTD32" s="143"/>
      <c r="PTE32" s="143"/>
      <c r="PTF32" s="143"/>
      <c r="PTG32" s="143"/>
      <c r="PTH32" s="143"/>
      <c r="PTI32" s="143"/>
      <c r="PTJ32" s="143"/>
      <c r="PTK32" s="143"/>
      <c r="PTL32" s="143"/>
      <c r="PTM32" s="143"/>
      <c r="PTN32" s="143"/>
      <c r="PTO32" s="143"/>
      <c r="PTP32" s="143"/>
      <c r="PTQ32" s="143"/>
      <c r="PTR32" s="143"/>
      <c r="PTS32" s="143"/>
      <c r="PTT32" s="143"/>
      <c r="PTU32" s="143"/>
      <c r="PTV32" s="143"/>
      <c r="PTW32" s="143"/>
      <c r="PTX32" s="143"/>
      <c r="PTY32" s="143"/>
      <c r="PTZ32" s="143"/>
      <c r="PUA32" s="143"/>
      <c r="PUB32" s="143"/>
      <c r="PUC32" s="143"/>
      <c r="PUD32" s="143"/>
      <c r="PUE32" s="143"/>
      <c r="PUF32" s="143"/>
      <c r="PUG32" s="143"/>
      <c r="PUH32" s="143"/>
      <c r="PUI32" s="143"/>
      <c r="PUJ32" s="143"/>
      <c r="PUK32" s="143"/>
      <c r="PUL32" s="143"/>
      <c r="PUM32" s="143"/>
      <c r="PUN32" s="143"/>
      <c r="PUO32" s="143"/>
      <c r="PUP32" s="143"/>
      <c r="PUQ32" s="143"/>
      <c r="PUR32" s="143"/>
      <c r="PUS32" s="143"/>
      <c r="PUT32" s="143"/>
      <c r="PUU32" s="143"/>
      <c r="PUV32" s="143"/>
      <c r="PUW32" s="143"/>
      <c r="PUX32" s="143"/>
      <c r="PUY32" s="143"/>
      <c r="PUZ32" s="143"/>
      <c r="PVA32" s="143"/>
      <c r="PVB32" s="143"/>
      <c r="PVC32" s="143"/>
      <c r="PVD32" s="143"/>
      <c r="PVE32" s="143"/>
      <c r="PVF32" s="143"/>
      <c r="PVG32" s="143"/>
      <c r="PVH32" s="143"/>
      <c r="PVI32" s="143"/>
      <c r="PVJ32" s="143"/>
      <c r="PVK32" s="143"/>
      <c r="PVL32" s="143"/>
      <c r="PVM32" s="143"/>
      <c r="PVN32" s="143"/>
      <c r="PVO32" s="143"/>
      <c r="PVP32" s="143"/>
      <c r="PVQ32" s="143"/>
      <c r="PVR32" s="143"/>
      <c r="PVS32" s="143"/>
      <c r="PVT32" s="143"/>
      <c r="PVU32" s="143"/>
      <c r="PVV32" s="143"/>
      <c r="PVW32" s="143"/>
      <c r="PVX32" s="143"/>
      <c r="PVY32" s="143"/>
      <c r="PVZ32" s="143"/>
      <c r="PWA32" s="143"/>
      <c r="PWB32" s="143"/>
      <c r="PWC32" s="143"/>
      <c r="PWD32" s="143"/>
      <c r="PWE32" s="143"/>
      <c r="PWF32" s="143"/>
      <c r="PWG32" s="143"/>
      <c r="PWH32" s="143"/>
      <c r="PWI32" s="143"/>
      <c r="PWJ32" s="143"/>
      <c r="PWK32" s="143"/>
      <c r="PWL32" s="143"/>
      <c r="PWM32" s="143"/>
      <c r="PWN32" s="143"/>
      <c r="PWO32" s="143"/>
      <c r="PWP32" s="143"/>
      <c r="PWQ32" s="143"/>
      <c r="PWR32" s="143"/>
      <c r="PWS32" s="143"/>
      <c r="PWT32" s="143"/>
      <c r="PWU32" s="143"/>
      <c r="PWV32" s="143"/>
      <c r="PWW32" s="143"/>
      <c r="PWX32" s="143"/>
      <c r="PWY32" s="143"/>
      <c r="PWZ32" s="143"/>
      <c r="PXA32" s="143"/>
      <c r="PXB32" s="143"/>
      <c r="PXC32" s="143"/>
      <c r="PXD32" s="143"/>
      <c r="PXE32" s="143"/>
      <c r="PXF32" s="143"/>
      <c r="PXG32" s="143"/>
      <c r="PXH32" s="143"/>
      <c r="PXI32" s="143"/>
      <c r="PXJ32" s="143"/>
      <c r="PXK32" s="143"/>
      <c r="PXL32" s="143"/>
      <c r="PXM32" s="143"/>
      <c r="PXN32" s="143"/>
      <c r="PXO32" s="143"/>
      <c r="PXP32" s="143"/>
      <c r="PXQ32" s="143"/>
      <c r="PXR32" s="143"/>
      <c r="PXS32" s="143"/>
      <c r="PXT32" s="143"/>
      <c r="PXU32" s="143"/>
      <c r="PXV32" s="143"/>
      <c r="PXW32" s="143"/>
      <c r="PXX32" s="143"/>
      <c r="PXY32" s="143"/>
      <c r="PXZ32" s="143"/>
      <c r="PYA32" s="143"/>
      <c r="PYB32" s="143"/>
      <c r="PYC32" s="143"/>
      <c r="PYD32" s="143"/>
      <c r="PYE32" s="143"/>
      <c r="PYF32" s="143"/>
      <c r="PYG32" s="143"/>
      <c r="PYH32" s="143"/>
      <c r="PYI32" s="143"/>
      <c r="PYJ32" s="143"/>
      <c r="PYK32" s="143"/>
      <c r="PYL32" s="143"/>
      <c r="PYM32" s="143"/>
      <c r="PYN32" s="143"/>
      <c r="PYO32" s="143"/>
      <c r="PYP32" s="143"/>
      <c r="PYQ32" s="143"/>
      <c r="PYR32" s="143"/>
      <c r="PYS32" s="143"/>
      <c r="PYT32" s="143"/>
      <c r="PYU32" s="143"/>
      <c r="PYV32" s="143"/>
      <c r="PYW32" s="143"/>
      <c r="PYX32" s="143"/>
      <c r="PYY32" s="143"/>
      <c r="PYZ32" s="143"/>
      <c r="PZA32" s="143"/>
      <c r="PZB32" s="143"/>
      <c r="PZC32" s="143"/>
      <c r="PZD32" s="143"/>
      <c r="PZE32" s="143"/>
      <c r="PZF32" s="143"/>
      <c r="PZG32" s="143"/>
      <c r="PZH32" s="143"/>
      <c r="PZI32" s="143"/>
      <c r="PZJ32" s="143"/>
      <c r="PZK32" s="143"/>
      <c r="PZL32" s="143"/>
      <c r="PZM32" s="143"/>
      <c r="PZN32" s="143"/>
      <c r="PZO32" s="143"/>
      <c r="PZP32" s="143"/>
      <c r="PZQ32" s="143"/>
      <c r="PZR32" s="143"/>
      <c r="PZS32" s="143"/>
      <c r="PZT32" s="143"/>
      <c r="PZU32" s="143"/>
      <c r="PZV32" s="143"/>
      <c r="PZW32" s="143"/>
      <c r="PZX32" s="143"/>
      <c r="PZY32" s="143"/>
      <c r="PZZ32" s="143"/>
      <c r="QAA32" s="143"/>
      <c r="QAB32" s="143"/>
      <c r="QAC32" s="143"/>
      <c r="QAD32" s="143"/>
      <c r="QAE32" s="143"/>
      <c r="QAF32" s="143"/>
      <c r="QAG32" s="143"/>
      <c r="QAH32" s="143"/>
      <c r="QAI32" s="143"/>
      <c r="QAJ32" s="143"/>
      <c r="QAK32" s="143"/>
      <c r="QAL32" s="143"/>
      <c r="QAM32" s="143"/>
      <c r="QAN32" s="143"/>
      <c r="QAO32" s="143"/>
      <c r="QAP32" s="143"/>
      <c r="QAQ32" s="143"/>
      <c r="QAR32" s="143"/>
      <c r="QAS32" s="143"/>
      <c r="QAT32" s="143"/>
      <c r="QAU32" s="143"/>
      <c r="QAV32" s="143"/>
      <c r="QAW32" s="143"/>
      <c r="QAX32" s="143"/>
      <c r="QAY32" s="143"/>
      <c r="QAZ32" s="143"/>
      <c r="QBA32" s="143"/>
      <c r="QBB32" s="143"/>
      <c r="QBC32" s="143"/>
      <c r="QBD32" s="143"/>
      <c r="QBE32" s="143"/>
      <c r="QBF32" s="143"/>
      <c r="QBG32" s="143"/>
      <c r="QBH32" s="143"/>
      <c r="QBI32" s="143"/>
      <c r="QBJ32" s="143"/>
      <c r="QBK32" s="143"/>
      <c r="QBL32" s="143"/>
      <c r="QBM32" s="143"/>
      <c r="QBN32" s="143"/>
      <c r="QBO32" s="143"/>
      <c r="QBP32" s="143"/>
      <c r="QBQ32" s="143"/>
      <c r="QBR32" s="143"/>
      <c r="QBS32" s="143"/>
      <c r="QBT32" s="143"/>
      <c r="QBU32" s="143"/>
      <c r="QBV32" s="143"/>
      <c r="QBW32" s="143"/>
      <c r="QBX32" s="143"/>
      <c r="QBY32" s="143"/>
      <c r="QBZ32" s="143"/>
      <c r="QCA32" s="143"/>
      <c r="QCB32" s="143"/>
      <c r="QCC32" s="143"/>
      <c r="QCD32" s="143"/>
      <c r="QCE32" s="143"/>
      <c r="QCF32" s="143"/>
      <c r="QCG32" s="143"/>
      <c r="QCH32" s="143"/>
      <c r="QCI32" s="143"/>
      <c r="QCJ32" s="143"/>
      <c r="QCK32" s="143"/>
      <c r="QCL32" s="143"/>
      <c r="QCM32" s="143"/>
      <c r="QCN32" s="143"/>
      <c r="QCO32" s="143"/>
      <c r="QCP32" s="143"/>
      <c r="QCQ32" s="143"/>
      <c r="QCR32" s="143"/>
      <c r="QCS32" s="143"/>
      <c r="QCT32" s="143"/>
      <c r="QCU32" s="143"/>
      <c r="QCV32" s="143"/>
      <c r="QCW32" s="143"/>
      <c r="QCX32" s="143"/>
      <c r="QCY32" s="143"/>
      <c r="QCZ32" s="143"/>
      <c r="QDA32" s="143"/>
      <c r="QDB32" s="143"/>
      <c r="QDC32" s="143"/>
      <c r="QDD32" s="143"/>
      <c r="QDE32" s="143"/>
      <c r="QDF32" s="143"/>
      <c r="QDG32" s="143"/>
      <c r="QDH32" s="143"/>
      <c r="QDI32" s="143"/>
      <c r="QDJ32" s="143"/>
      <c r="QDK32" s="143"/>
      <c r="QDL32" s="143"/>
      <c r="QDM32" s="143"/>
      <c r="QDN32" s="143"/>
      <c r="QDO32" s="143"/>
      <c r="QDP32" s="143"/>
      <c r="QDQ32" s="143"/>
      <c r="QDR32" s="143"/>
      <c r="QDS32" s="143"/>
      <c r="QDT32" s="143"/>
      <c r="QDU32" s="143"/>
      <c r="QDV32" s="143"/>
      <c r="QDW32" s="143"/>
      <c r="QDX32" s="143"/>
      <c r="QDY32" s="143"/>
      <c r="QDZ32" s="143"/>
      <c r="QEA32" s="143"/>
      <c r="QEB32" s="143"/>
      <c r="QEC32" s="143"/>
      <c r="QED32" s="143"/>
      <c r="QEE32" s="143"/>
      <c r="QEF32" s="143"/>
      <c r="QEG32" s="143"/>
      <c r="QEH32" s="143"/>
      <c r="QEI32" s="143"/>
      <c r="QEJ32" s="143"/>
      <c r="QEK32" s="143"/>
      <c r="QEL32" s="143"/>
      <c r="QEM32" s="143"/>
      <c r="QEN32" s="143"/>
      <c r="QEO32" s="143"/>
      <c r="QEP32" s="143"/>
      <c r="QEQ32" s="143"/>
      <c r="QER32" s="143"/>
      <c r="QES32" s="143"/>
      <c r="QET32" s="143"/>
      <c r="QEU32" s="143"/>
      <c r="QEV32" s="143"/>
      <c r="QEW32" s="143"/>
      <c r="QEX32" s="143"/>
      <c r="QEY32" s="143"/>
      <c r="QEZ32" s="143"/>
      <c r="QFA32" s="143"/>
      <c r="QFB32" s="143"/>
      <c r="QFC32" s="143"/>
      <c r="QFD32" s="143"/>
      <c r="QFE32" s="143"/>
      <c r="QFF32" s="143"/>
      <c r="QFG32" s="143"/>
      <c r="QFH32" s="143"/>
      <c r="QFI32" s="143"/>
      <c r="QFJ32" s="143"/>
      <c r="QFK32" s="143"/>
      <c r="QFL32" s="143"/>
      <c r="QFM32" s="143"/>
      <c r="QFN32" s="143"/>
      <c r="QFO32" s="143"/>
      <c r="QFP32" s="143"/>
      <c r="QFQ32" s="143"/>
      <c r="QFR32" s="143"/>
      <c r="QFS32" s="143"/>
      <c r="QFT32" s="143"/>
      <c r="QFU32" s="143"/>
      <c r="QFV32" s="143"/>
      <c r="QFW32" s="143"/>
      <c r="QFX32" s="143"/>
      <c r="QFY32" s="143"/>
      <c r="QFZ32" s="143"/>
      <c r="QGA32" s="143"/>
      <c r="QGB32" s="143"/>
      <c r="QGC32" s="143"/>
      <c r="QGD32" s="143"/>
      <c r="QGE32" s="143"/>
      <c r="QGF32" s="143"/>
      <c r="QGG32" s="143"/>
      <c r="QGH32" s="143"/>
      <c r="QGI32" s="143"/>
      <c r="QGJ32" s="143"/>
      <c r="QGK32" s="143"/>
      <c r="QGL32" s="143"/>
      <c r="QGM32" s="143"/>
      <c r="QGN32" s="143"/>
      <c r="QGO32" s="143"/>
      <c r="QGP32" s="143"/>
      <c r="QGQ32" s="143"/>
      <c r="QGR32" s="143"/>
      <c r="QGS32" s="143"/>
      <c r="QGT32" s="143"/>
      <c r="QGU32" s="143"/>
      <c r="QGV32" s="143"/>
      <c r="QGW32" s="143"/>
      <c r="QGX32" s="143"/>
      <c r="QGY32" s="143"/>
      <c r="QGZ32" s="143"/>
      <c r="QHA32" s="143"/>
      <c r="QHB32" s="143"/>
      <c r="QHC32" s="143"/>
      <c r="QHD32" s="143"/>
      <c r="QHE32" s="143"/>
      <c r="QHF32" s="143"/>
      <c r="QHG32" s="143"/>
      <c r="QHH32" s="143"/>
      <c r="QHI32" s="143"/>
      <c r="QHJ32" s="143"/>
      <c r="QHK32" s="143"/>
      <c r="QHL32" s="143"/>
      <c r="QHM32" s="143"/>
      <c r="QHN32" s="143"/>
      <c r="QHO32" s="143"/>
      <c r="QHP32" s="143"/>
      <c r="QHQ32" s="143"/>
      <c r="QHR32" s="143"/>
      <c r="QHS32" s="143"/>
      <c r="QHT32" s="143"/>
      <c r="QHU32" s="143"/>
      <c r="QHV32" s="143"/>
      <c r="QHW32" s="143"/>
      <c r="QHX32" s="143"/>
      <c r="QHY32" s="143"/>
      <c r="QHZ32" s="143"/>
      <c r="QIA32" s="143"/>
      <c r="QIB32" s="143"/>
      <c r="QIC32" s="143"/>
      <c r="QID32" s="143"/>
      <c r="QIE32" s="143"/>
      <c r="QIF32" s="143"/>
      <c r="QIG32" s="143"/>
      <c r="QIH32" s="143"/>
      <c r="QII32" s="143"/>
      <c r="QIJ32" s="143"/>
      <c r="QIK32" s="143"/>
      <c r="QIL32" s="143"/>
      <c r="QIM32" s="143"/>
      <c r="QIN32" s="143"/>
      <c r="QIO32" s="143"/>
      <c r="QIP32" s="143"/>
      <c r="QIQ32" s="143"/>
      <c r="QIR32" s="143"/>
      <c r="QIS32" s="143"/>
      <c r="QIT32" s="143"/>
      <c r="QIU32" s="143"/>
      <c r="QIV32" s="143"/>
      <c r="QIW32" s="143"/>
      <c r="QIX32" s="143"/>
      <c r="QIY32" s="143"/>
      <c r="QIZ32" s="143"/>
      <c r="QJA32" s="143"/>
      <c r="QJB32" s="143"/>
      <c r="QJC32" s="143"/>
      <c r="QJD32" s="143"/>
      <c r="QJE32" s="143"/>
      <c r="QJF32" s="143"/>
      <c r="QJG32" s="143"/>
      <c r="QJH32" s="143"/>
      <c r="QJI32" s="143"/>
      <c r="QJJ32" s="143"/>
      <c r="QJK32" s="143"/>
      <c r="QJL32" s="143"/>
      <c r="QJM32" s="143"/>
      <c r="QJN32" s="143"/>
      <c r="QJO32" s="143"/>
      <c r="QJP32" s="143"/>
      <c r="QJQ32" s="143"/>
      <c r="QJR32" s="143"/>
      <c r="QJS32" s="143"/>
      <c r="QJT32" s="143"/>
      <c r="QJU32" s="143"/>
      <c r="QJV32" s="143"/>
      <c r="QJW32" s="143"/>
      <c r="QJX32" s="143"/>
      <c r="QJY32" s="143"/>
      <c r="QJZ32" s="143"/>
      <c r="QKA32" s="143"/>
      <c r="QKB32" s="143"/>
      <c r="QKC32" s="143"/>
      <c r="QKD32" s="143"/>
      <c r="QKE32" s="143"/>
      <c r="QKF32" s="143"/>
      <c r="QKG32" s="143"/>
      <c r="QKH32" s="143"/>
      <c r="QKI32" s="143"/>
      <c r="QKJ32" s="143"/>
      <c r="QKK32" s="143"/>
      <c r="QKL32" s="143"/>
      <c r="QKM32" s="143"/>
      <c r="QKN32" s="143"/>
      <c r="QKO32" s="143"/>
      <c r="QKP32" s="143"/>
      <c r="QKQ32" s="143"/>
      <c r="QKR32" s="143"/>
      <c r="QKS32" s="143"/>
      <c r="QKT32" s="143"/>
      <c r="QKU32" s="143"/>
      <c r="QKV32" s="143"/>
      <c r="QKW32" s="143"/>
      <c r="QKX32" s="143"/>
      <c r="QKY32" s="143"/>
      <c r="QKZ32" s="143"/>
      <c r="QLA32" s="143"/>
      <c r="QLB32" s="143"/>
      <c r="QLC32" s="143"/>
      <c r="QLD32" s="143"/>
      <c r="QLE32" s="143"/>
      <c r="QLF32" s="143"/>
      <c r="QLG32" s="143"/>
      <c r="QLH32" s="143"/>
      <c r="QLI32" s="143"/>
      <c r="QLJ32" s="143"/>
      <c r="QLK32" s="143"/>
      <c r="QLL32" s="143"/>
      <c r="QLM32" s="143"/>
      <c r="QLN32" s="143"/>
      <c r="QLO32" s="143"/>
      <c r="QLP32" s="143"/>
      <c r="QLQ32" s="143"/>
      <c r="QLR32" s="143"/>
      <c r="QLS32" s="143"/>
      <c r="QLT32" s="143"/>
      <c r="QLU32" s="143"/>
      <c r="QLV32" s="143"/>
      <c r="QLW32" s="143"/>
      <c r="QLX32" s="143"/>
      <c r="QLY32" s="143"/>
      <c r="QLZ32" s="143"/>
      <c r="QMA32" s="143"/>
      <c r="QMB32" s="143"/>
      <c r="QMC32" s="143"/>
      <c r="QMD32" s="143"/>
      <c r="QME32" s="143"/>
      <c r="QMF32" s="143"/>
      <c r="QMG32" s="143"/>
      <c r="QMH32" s="143"/>
      <c r="QMI32" s="143"/>
      <c r="QMJ32" s="143"/>
      <c r="QMK32" s="143"/>
      <c r="QML32" s="143"/>
      <c r="QMM32" s="143"/>
      <c r="QMN32" s="143"/>
      <c r="QMO32" s="143"/>
      <c r="QMP32" s="143"/>
      <c r="QMQ32" s="143"/>
      <c r="QMR32" s="143"/>
      <c r="QMS32" s="143"/>
      <c r="QMT32" s="143"/>
      <c r="QMU32" s="143"/>
      <c r="QMV32" s="143"/>
      <c r="QMW32" s="143"/>
      <c r="QMX32" s="143"/>
      <c r="QMY32" s="143"/>
      <c r="QMZ32" s="143"/>
      <c r="QNA32" s="143"/>
      <c r="QNB32" s="143"/>
      <c r="QNC32" s="143"/>
      <c r="QND32" s="143"/>
      <c r="QNE32" s="143"/>
      <c r="QNF32" s="143"/>
      <c r="QNG32" s="143"/>
      <c r="QNH32" s="143"/>
      <c r="QNI32" s="143"/>
      <c r="QNJ32" s="143"/>
      <c r="QNK32" s="143"/>
      <c r="QNL32" s="143"/>
      <c r="QNM32" s="143"/>
      <c r="QNN32" s="143"/>
      <c r="QNO32" s="143"/>
      <c r="QNP32" s="143"/>
      <c r="QNQ32" s="143"/>
      <c r="QNR32" s="143"/>
      <c r="QNS32" s="143"/>
      <c r="QNT32" s="143"/>
      <c r="QNU32" s="143"/>
      <c r="QNV32" s="143"/>
      <c r="QNW32" s="143"/>
      <c r="QNX32" s="143"/>
      <c r="QNY32" s="143"/>
      <c r="QNZ32" s="143"/>
      <c r="QOA32" s="143"/>
      <c r="QOB32" s="143"/>
      <c r="QOC32" s="143"/>
      <c r="QOD32" s="143"/>
      <c r="QOE32" s="143"/>
      <c r="QOF32" s="143"/>
      <c r="QOG32" s="143"/>
      <c r="QOH32" s="143"/>
      <c r="QOI32" s="143"/>
      <c r="QOJ32" s="143"/>
      <c r="QOK32" s="143"/>
      <c r="QOL32" s="143"/>
      <c r="QOM32" s="143"/>
      <c r="QON32" s="143"/>
      <c r="QOO32" s="143"/>
      <c r="QOP32" s="143"/>
      <c r="QOQ32" s="143"/>
      <c r="QOR32" s="143"/>
      <c r="QOS32" s="143"/>
      <c r="QOT32" s="143"/>
      <c r="QOU32" s="143"/>
      <c r="QOV32" s="143"/>
      <c r="QOW32" s="143"/>
      <c r="QOX32" s="143"/>
      <c r="QOY32" s="143"/>
      <c r="QOZ32" s="143"/>
      <c r="QPA32" s="143"/>
      <c r="QPB32" s="143"/>
      <c r="QPC32" s="143"/>
      <c r="QPD32" s="143"/>
      <c r="QPE32" s="143"/>
      <c r="QPF32" s="143"/>
      <c r="QPG32" s="143"/>
      <c r="QPH32" s="143"/>
      <c r="QPI32" s="143"/>
      <c r="QPJ32" s="143"/>
      <c r="QPK32" s="143"/>
      <c r="QPL32" s="143"/>
      <c r="QPM32" s="143"/>
      <c r="QPN32" s="143"/>
      <c r="QPO32" s="143"/>
      <c r="QPP32" s="143"/>
      <c r="QPQ32" s="143"/>
      <c r="QPR32" s="143"/>
      <c r="QPS32" s="143"/>
      <c r="QPT32" s="143"/>
      <c r="QPU32" s="143"/>
      <c r="QPV32" s="143"/>
      <c r="QPW32" s="143"/>
      <c r="QPX32" s="143"/>
      <c r="QPY32" s="143"/>
      <c r="QPZ32" s="143"/>
      <c r="QQA32" s="143"/>
      <c r="QQB32" s="143"/>
      <c r="QQC32" s="143"/>
      <c r="QQD32" s="143"/>
      <c r="QQE32" s="143"/>
      <c r="QQF32" s="143"/>
      <c r="QQG32" s="143"/>
      <c r="QQH32" s="143"/>
      <c r="QQI32" s="143"/>
      <c r="QQJ32" s="143"/>
      <c r="QQK32" s="143"/>
      <c r="QQL32" s="143"/>
      <c r="QQM32" s="143"/>
      <c r="QQN32" s="143"/>
      <c r="QQO32" s="143"/>
      <c r="QQP32" s="143"/>
      <c r="QQQ32" s="143"/>
      <c r="QQR32" s="143"/>
      <c r="QQS32" s="143"/>
      <c r="QQT32" s="143"/>
      <c r="QQU32" s="143"/>
      <c r="QQV32" s="143"/>
      <c r="QQW32" s="143"/>
      <c r="QQX32" s="143"/>
      <c r="QQY32" s="143"/>
      <c r="QQZ32" s="143"/>
      <c r="QRA32" s="143"/>
      <c r="QRB32" s="143"/>
      <c r="QRC32" s="143"/>
      <c r="QRD32" s="143"/>
      <c r="QRE32" s="143"/>
      <c r="QRF32" s="143"/>
      <c r="QRG32" s="143"/>
      <c r="QRH32" s="143"/>
      <c r="QRI32" s="143"/>
      <c r="QRJ32" s="143"/>
      <c r="QRK32" s="143"/>
      <c r="QRL32" s="143"/>
      <c r="QRM32" s="143"/>
      <c r="QRN32" s="143"/>
      <c r="QRO32" s="143"/>
      <c r="QRP32" s="143"/>
      <c r="QRQ32" s="143"/>
      <c r="QRR32" s="143"/>
      <c r="QRS32" s="143"/>
      <c r="QRT32" s="143"/>
      <c r="QRU32" s="143"/>
      <c r="QRV32" s="143"/>
      <c r="QRW32" s="143"/>
      <c r="QRX32" s="143"/>
      <c r="QRY32" s="143"/>
      <c r="QRZ32" s="143"/>
      <c r="QSA32" s="143"/>
      <c r="QSB32" s="143"/>
      <c r="QSC32" s="143"/>
      <c r="QSD32" s="143"/>
      <c r="QSE32" s="143"/>
      <c r="QSF32" s="143"/>
      <c r="QSG32" s="143"/>
      <c r="QSH32" s="143"/>
      <c r="QSI32" s="143"/>
      <c r="QSJ32" s="143"/>
      <c r="QSK32" s="143"/>
      <c r="QSL32" s="143"/>
      <c r="QSM32" s="143"/>
      <c r="QSN32" s="143"/>
      <c r="QSO32" s="143"/>
      <c r="QSP32" s="143"/>
      <c r="QSQ32" s="143"/>
      <c r="QSR32" s="143"/>
      <c r="QSS32" s="143"/>
      <c r="QST32" s="143"/>
      <c r="QSU32" s="143"/>
      <c r="QSV32" s="143"/>
      <c r="QSW32" s="143"/>
      <c r="QSX32" s="143"/>
      <c r="QSY32" s="143"/>
      <c r="QSZ32" s="143"/>
      <c r="QTA32" s="143"/>
      <c r="QTB32" s="143"/>
      <c r="QTC32" s="143"/>
      <c r="QTD32" s="143"/>
      <c r="QTE32" s="143"/>
      <c r="QTF32" s="143"/>
      <c r="QTG32" s="143"/>
      <c r="QTH32" s="143"/>
      <c r="QTI32" s="143"/>
      <c r="QTJ32" s="143"/>
      <c r="QTK32" s="143"/>
      <c r="QTL32" s="143"/>
      <c r="QTM32" s="143"/>
      <c r="QTN32" s="143"/>
      <c r="QTO32" s="143"/>
      <c r="QTP32" s="143"/>
      <c r="QTQ32" s="143"/>
      <c r="QTR32" s="143"/>
      <c r="QTS32" s="143"/>
      <c r="QTT32" s="143"/>
      <c r="QTU32" s="143"/>
      <c r="QTV32" s="143"/>
      <c r="QTW32" s="143"/>
      <c r="QTX32" s="143"/>
      <c r="QTY32" s="143"/>
      <c r="QTZ32" s="143"/>
      <c r="QUA32" s="143"/>
      <c r="QUB32" s="143"/>
      <c r="QUC32" s="143"/>
      <c r="QUD32" s="143"/>
      <c r="QUE32" s="143"/>
      <c r="QUF32" s="143"/>
      <c r="QUG32" s="143"/>
      <c r="QUH32" s="143"/>
      <c r="QUI32" s="143"/>
      <c r="QUJ32" s="143"/>
      <c r="QUK32" s="143"/>
      <c r="QUL32" s="143"/>
      <c r="QUM32" s="143"/>
      <c r="QUN32" s="143"/>
      <c r="QUO32" s="143"/>
      <c r="QUP32" s="143"/>
      <c r="QUQ32" s="143"/>
      <c r="QUR32" s="143"/>
      <c r="QUS32" s="143"/>
      <c r="QUT32" s="143"/>
      <c r="QUU32" s="143"/>
      <c r="QUV32" s="143"/>
      <c r="QUW32" s="143"/>
      <c r="QUX32" s="143"/>
      <c r="QUY32" s="143"/>
      <c r="QUZ32" s="143"/>
      <c r="QVA32" s="143"/>
      <c r="QVB32" s="143"/>
      <c r="QVC32" s="143"/>
      <c r="QVD32" s="143"/>
      <c r="QVE32" s="143"/>
      <c r="QVF32" s="143"/>
      <c r="QVG32" s="143"/>
      <c r="QVH32" s="143"/>
      <c r="QVI32" s="143"/>
      <c r="QVJ32" s="143"/>
      <c r="QVK32" s="143"/>
      <c r="QVL32" s="143"/>
      <c r="QVM32" s="143"/>
      <c r="QVN32" s="143"/>
      <c r="QVO32" s="143"/>
      <c r="QVP32" s="143"/>
      <c r="QVQ32" s="143"/>
      <c r="QVR32" s="143"/>
      <c r="QVS32" s="143"/>
      <c r="QVT32" s="143"/>
      <c r="QVU32" s="143"/>
      <c r="QVV32" s="143"/>
      <c r="QVW32" s="143"/>
      <c r="QVX32" s="143"/>
      <c r="QVY32" s="143"/>
      <c r="QVZ32" s="143"/>
      <c r="QWA32" s="143"/>
      <c r="QWB32" s="143"/>
      <c r="QWC32" s="143"/>
      <c r="QWD32" s="143"/>
      <c r="QWE32" s="143"/>
      <c r="QWF32" s="143"/>
      <c r="QWG32" s="143"/>
      <c r="QWH32" s="143"/>
      <c r="QWI32" s="143"/>
      <c r="QWJ32" s="143"/>
      <c r="QWK32" s="143"/>
      <c r="QWL32" s="143"/>
      <c r="QWM32" s="143"/>
      <c r="QWN32" s="143"/>
      <c r="QWO32" s="143"/>
      <c r="QWP32" s="143"/>
      <c r="QWQ32" s="143"/>
      <c r="QWR32" s="143"/>
      <c r="QWS32" s="143"/>
      <c r="QWT32" s="143"/>
      <c r="QWU32" s="143"/>
      <c r="QWV32" s="143"/>
      <c r="QWW32" s="143"/>
      <c r="QWX32" s="143"/>
      <c r="QWY32" s="143"/>
      <c r="QWZ32" s="143"/>
      <c r="QXA32" s="143"/>
      <c r="QXB32" s="143"/>
      <c r="QXC32" s="143"/>
      <c r="QXD32" s="143"/>
      <c r="QXE32" s="143"/>
      <c r="QXF32" s="143"/>
      <c r="QXG32" s="143"/>
      <c r="QXH32" s="143"/>
      <c r="QXI32" s="143"/>
      <c r="QXJ32" s="143"/>
      <c r="QXK32" s="143"/>
      <c r="QXL32" s="143"/>
      <c r="QXM32" s="143"/>
      <c r="QXN32" s="143"/>
      <c r="QXO32" s="143"/>
      <c r="QXP32" s="143"/>
      <c r="QXQ32" s="143"/>
      <c r="QXR32" s="143"/>
      <c r="QXS32" s="143"/>
      <c r="QXT32" s="143"/>
      <c r="QXU32" s="143"/>
      <c r="QXV32" s="143"/>
      <c r="QXW32" s="143"/>
      <c r="QXX32" s="143"/>
      <c r="QXY32" s="143"/>
      <c r="QXZ32" s="143"/>
      <c r="QYA32" s="143"/>
      <c r="QYB32" s="143"/>
      <c r="QYC32" s="143"/>
      <c r="QYD32" s="143"/>
      <c r="QYE32" s="143"/>
      <c r="QYF32" s="143"/>
      <c r="QYG32" s="143"/>
      <c r="QYH32" s="143"/>
      <c r="QYI32" s="143"/>
      <c r="QYJ32" s="143"/>
      <c r="QYK32" s="143"/>
      <c r="QYL32" s="143"/>
      <c r="QYM32" s="143"/>
      <c r="QYN32" s="143"/>
      <c r="QYO32" s="143"/>
      <c r="QYP32" s="143"/>
      <c r="QYQ32" s="143"/>
      <c r="QYR32" s="143"/>
      <c r="QYS32" s="143"/>
      <c r="QYT32" s="143"/>
      <c r="QYU32" s="143"/>
      <c r="QYV32" s="143"/>
      <c r="QYW32" s="143"/>
      <c r="QYX32" s="143"/>
      <c r="QYY32" s="143"/>
      <c r="QYZ32" s="143"/>
      <c r="QZA32" s="143"/>
      <c r="QZB32" s="143"/>
      <c r="QZC32" s="143"/>
      <c r="QZD32" s="143"/>
      <c r="QZE32" s="143"/>
      <c r="QZF32" s="143"/>
      <c r="QZG32" s="143"/>
      <c r="QZH32" s="143"/>
      <c r="QZI32" s="143"/>
      <c r="QZJ32" s="143"/>
      <c r="QZK32" s="143"/>
      <c r="QZL32" s="143"/>
      <c r="QZM32" s="143"/>
      <c r="QZN32" s="143"/>
      <c r="QZO32" s="143"/>
      <c r="QZP32" s="143"/>
      <c r="QZQ32" s="143"/>
      <c r="QZR32" s="143"/>
      <c r="QZS32" s="143"/>
      <c r="QZT32" s="143"/>
      <c r="QZU32" s="143"/>
      <c r="QZV32" s="143"/>
      <c r="QZW32" s="143"/>
      <c r="QZX32" s="143"/>
      <c r="QZY32" s="143"/>
      <c r="QZZ32" s="143"/>
      <c r="RAA32" s="143"/>
      <c r="RAB32" s="143"/>
      <c r="RAC32" s="143"/>
      <c r="RAD32" s="143"/>
      <c r="RAE32" s="143"/>
      <c r="RAF32" s="143"/>
      <c r="RAG32" s="143"/>
      <c r="RAH32" s="143"/>
      <c r="RAI32" s="143"/>
      <c r="RAJ32" s="143"/>
      <c r="RAK32" s="143"/>
      <c r="RAL32" s="143"/>
      <c r="RAM32" s="143"/>
      <c r="RAN32" s="143"/>
      <c r="RAO32" s="143"/>
      <c r="RAP32" s="143"/>
      <c r="RAQ32" s="143"/>
      <c r="RAR32" s="143"/>
      <c r="RAS32" s="143"/>
      <c r="RAT32" s="143"/>
      <c r="RAU32" s="143"/>
      <c r="RAV32" s="143"/>
      <c r="RAW32" s="143"/>
      <c r="RAX32" s="143"/>
      <c r="RAY32" s="143"/>
      <c r="RAZ32" s="143"/>
      <c r="RBA32" s="143"/>
      <c r="RBB32" s="143"/>
      <c r="RBC32" s="143"/>
      <c r="RBD32" s="143"/>
      <c r="RBE32" s="143"/>
      <c r="RBF32" s="143"/>
      <c r="RBG32" s="143"/>
      <c r="RBH32" s="143"/>
      <c r="RBI32" s="143"/>
      <c r="RBJ32" s="143"/>
      <c r="RBK32" s="143"/>
      <c r="RBL32" s="143"/>
      <c r="RBM32" s="143"/>
      <c r="RBN32" s="143"/>
      <c r="RBO32" s="143"/>
      <c r="RBP32" s="143"/>
      <c r="RBQ32" s="143"/>
      <c r="RBR32" s="143"/>
      <c r="RBS32" s="143"/>
      <c r="RBT32" s="143"/>
      <c r="RBU32" s="143"/>
      <c r="RBV32" s="143"/>
      <c r="RBW32" s="143"/>
      <c r="RBX32" s="143"/>
      <c r="RBY32" s="143"/>
      <c r="RBZ32" s="143"/>
      <c r="RCA32" s="143"/>
      <c r="RCB32" s="143"/>
      <c r="RCC32" s="143"/>
      <c r="RCD32" s="143"/>
      <c r="RCE32" s="143"/>
      <c r="RCF32" s="143"/>
      <c r="RCG32" s="143"/>
      <c r="RCH32" s="143"/>
      <c r="RCI32" s="143"/>
      <c r="RCJ32" s="143"/>
      <c r="RCK32" s="143"/>
      <c r="RCL32" s="143"/>
      <c r="RCM32" s="143"/>
      <c r="RCN32" s="143"/>
      <c r="RCO32" s="143"/>
      <c r="RCP32" s="143"/>
      <c r="RCQ32" s="143"/>
      <c r="RCR32" s="143"/>
      <c r="RCS32" s="143"/>
      <c r="RCT32" s="143"/>
      <c r="RCU32" s="143"/>
      <c r="RCV32" s="143"/>
      <c r="RCW32" s="143"/>
      <c r="RCX32" s="143"/>
      <c r="RCY32" s="143"/>
      <c r="RCZ32" s="143"/>
      <c r="RDA32" s="143"/>
      <c r="RDB32" s="143"/>
      <c r="RDC32" s="143"/>
      <c r="RDD32" s="143"/>
      <c r="RDE32" s="143"/>
      <c r="RDF32" s="143"/>
      <c r="RDG32" s="143"/>
      <c r="RDH32" s="143"/>
      <c r="RDI32" s="143"/>
      <c r="RDJ32" s="143"/>
      <c r="RDK32" s="143"/>
      <c r="RDL32" s="143"/>
      <c r="RDM32" s="143"/>
      <c r="RDN32" s="143"/>
      <c r="RDO32" s="143"/>
      <c r="RDP32" s="143"/>
      <c r="RDQ32" s="143"/>
      <c r="RDR32" s="143"/>
      <c r="RDS32" s="143"/>
      <c r="RDT32" s="143"/>
      <c r="RDU32" s="143"/>
      <c r="RDV32" s="143"/>
      <c r="RDW32" s="143"/>
      <c r="RDX32" s="143"/>
      <c r="RDY32" s="143"/>
      <c r="RDZ32" s="143"/>
      <c r="REA32" s="143"/>
      <c r="REB32" s="143"/>
      <c r="REC32" s="143"/>
      <c r="RED32" s="143"/>
      <c r="REE32" s="143"/>
      <c r="REF32" s="143"/>
      <c r="REG32" s="143"/>
      <c r="REH32" s="143"/>
      <c r="REI32" s="143"/>
      <c r="REJ32" s="143"/>
      <c r="REK32" s="143"/>
      <c r="REL32" s="143"/>
      <c r="REM32" s="143"/>
      <c r="REN32" s="143"/>
      <c r="REO32" s="143"/>
      <c r="REP32" s="143"/>
      <c r="REQ32" s="143"/>
      <c r="RER32" s="143"/>
      <c r="RES32" s="143"/>
      <c r="RET32" s="143"/>
      <c r="REU32" s="143"/>
      <c r="REV32" s="143"/>
      <c r="REW32" s="143"/>
      <c r="REX32" s="143"/>
      <c r="REY32" s="143"/>
      <c r="REZ32" s="143"/>
      <c r="RFA32" s="143"/>
      <c r="RFB32" s="143"/>
      <c r="RFC32" s="143"/>
      <c r="RFD32" s="143"/>
      <c r="RFE32" s="143"/>
      <c r="RFF32" s="143"/>
      <c r="RFG32" s="143"/>
      <c r="RFH32" s="143"/>
      <c r="RFI32" s="143"/>
      <c r="RFJ32" s="143"/>
      <c r="RFK32" s="143"/>
      <c r="RFL32" s="143"/>
      <c r="RFM32" s="143"/>
      <c r="RFN32" s="143"/>
      <c r="RFO32" s="143"/>
      <c r="RFP32" s="143"/>
      <c r="RFQ32" s="143"/>
      <c r="RFR32" s="143"/>
      <c r="RFS32" s="143"/>
      <c r="RFT32" s="143"/>
      <c r="RFU32" s="143"/>
      <c r="RFV32" s="143"/>
      <c r="RFW32" s="143"/>
      <c r="RFX32" s="143"/>
      <c r="RFY32" s="143"/>
      <c r="RFZ32" s="143"/>
      <c r="RGA32" s="143"/>
      <c r="RGB32" s="143"/>
      <c r="RGC32" s="143"/>
      <c r="RGD32" s="143"/>
      <c r="RGE32" s="143"/>
      <c r="RGF32" s="143"/>
      <c r="RGG32" s="143"/>
      <c r="RGH32" s="143"/>
      <c r="RGI32" s="143"/>
      <c r="RGJ32" s="143"/>
      <c r="RGK32" s="143"/>
      <c r="RGL32" s="143"/>
      <c r="RGM32" s="143"/>
      <c r="RGN32" s="143"/>
      <c r="RGO32" s="143"/>
      <c r="RGP32" s="143"/>
      <c r="RGQ32" s="143"/>
      <c r="RGR32" s="143"/>
      <c r="RGS32" s="143"/>
      <c r="RGT32" s="143"/>
      <c r="RGU32" s="143"/>
      <c r="RGV32" s="143"/>
      <c r="RGW32" s="143"/>
      <c r="RGX32" s="143"/>
      <c r="RGY32" s="143"/>
      <c r="RGZ32" s="143"/>
      <c r="RHA32" s="143"/>
      <c r="RHB32" s="143"/>
      <c r="RHC32" s="143"/>
      <c r="RHD32" s="143"/>
      <c r="RHE32" s="143"/>
      <c r="RHF32" s="143"/>
      <c r="RHG32" s="143"/>
      <c r="RHH32" s="143"/>
      <c r="RHI32" s="143"/>
      <c r="RHJ32" s="143"/>
      <c r="RHK32" s="143"/>
      <c r="RHL32" s="143"/>
      <c r="RHM32" s="143"/>
      <c r="RHN32" s="143"/>
      <c r="RHO32" s="143"/>
      <c r="RHP32" s="143"/>
      <c r="RHQ32" s="143"/>
      <c r="RHR32" s="143"/>
      <c r="RHS32" s="143"/>
      <c r="RHT32" s="143"/>
      <c r="RHU32" s="143"/>
      <c r="RHV32" s="143"/>
      <c r="RHW32" s="143"/>
      <c r="RHX32" s="143"/>
      <c r="RHY32" s="143"/>
      <c r="RHZ32" s="143"/>
      <c r="RIA32" s="143"/>
      <c r="RIB32" s="143"/>
      <c r="RIC32" s="143"/>
      <c r="RID32" s="143"/>
      <c r="RIE32" s="143"/>
      <c r="RIF32" s="143"/>
      <c r="RIG32" s="143"/>
      <c r="RIH32" s="143"/>
      <c r="RII32" s="143"/>
      <c r="RIJ32" s="143"/>
      <c r="RIK32" s="143"/>
      <c r="RIL32" s="143"/>
      <c r="RIM32" s="143"/>
      <c r="RIN32" s="143"/>
      <c r="RIO32" s="143"/>
      <c r="RIP32" s="143"/>
      <c r="RIQ32" s="143"/>
      <c r="RIR32" s="143"/>
      <c r="RIS32" s="143"/>
      <c r="RIT32" s="143"/>
      <c r="RIU32" s="143"/>
      <c r="RIV32" s="143"/>
      <c r="RIW32" s="143"/>
      <c r="RIX32" s="143"/>
      <c r="RIY32" s="143"/>
      <c r="RIZ32" s="143"/>
      <c r="RJA32" s="143"/>
      <c r="RJB32" s="143"/>
      <c r="RJC32" s="143"/>
      <c r="RJD32" s="143"/>
      <c r="RJE32" s="143"/>
      <c r="RJF32" s="143"/>
      <c r="RJG32" s="143"/>
      <c r="RJH32" s="143"/>
      <c r="RJI32" s="143"/>
      <c r="RJJ32" s="143"/>
      <c r="RJK32" s="143"/>
      <c r="RJL32" s="143"/>
      <c r="RJM32" s="143"/>
      <c r="RJN32" s="143"/>
      <c r="RJO32" s="143"/>
      <c r="RJP32" s="143"/>
      <c r="RJQ32" s="143"/>
      <c r="RJR32" s="143"/>
      <c r="RJS32" s="143"/>
      <c r="RJT32" s="143"/>
      <c r="RJU32" s="143"/>
      <c r="RJV32" s="143"/>
      <c r="RJW32" s="143"/>
      <c r="RJX32" s="143"/>
      <c r="RJY32" s="143"/>
      <c r="RJZ32" s="143"/>
      <c r="RKA32" s="143"/>
      <c r="RKB32" s="143"/>
      <c r="RKC32" s="143"/>
      <c r="RKD32" s="143"/>
      <c r="RKE32" s="143"/>
      <c r="RKF32" s="143"/>
      <c r="RKG32" s="143"/>
      <c r="RKH32" s="143"/>
      <c r="RKI32" s="143"/>
      <c r="RKJ32" s="143"/>
      <c r="RKK32" s="143"/>
      <c r="RKL32" s="143"/>
      <c r="RKM32" s="143"/>
      <c r="RKN32" s="143"/>
      <c r="RKO32" s="143"/>
      <c r="RKP32" s="143"/>
      <c r="RKQ32" s="143"/>
      <c r="RKR32" s="143"/>
      <c r="RKS32" s="143"/>
      <c r="RKT32" s="143"/>
      <c r="RKU32" s="143"/>
      <c r="RKV32" s="143"/>
      <c r="RKW32" s="143"/>
      <c r="RKX32" s="143"/>
      <c r="RKY32" s="143"/>
      <c r="RKZ32" s="143"/>
      <c r="RLA32" s="143"/>
      <c r="RLB32" s="143"/>
      <c r="RLC32" s="143"/>
      <c r="RLD32" s="143"/>
      <c r="RLE32" s="143"/>
      <c r="RLF32" s="143"/>
      <c r="RLG32" s="143"/>
      <c r="RLH32" s="143"/>
      <c r="RLI32" s="143"/>
      <c r="RLJ32" s="143"/>
      <c r="RLK32" s="143"/>
      <c r="RLL32" s="143"/>
      <c r="RLM32" s="143"/>
      <c r="RLN32" s="143"/>
      <c r="RLO32" s="143"/>
      <c r="RLP32" s="143"/>
      <c r="RLQ32" s="143"/>
      <c r="RLR32" s="143"/>
      <c r="RLS32" s="143"/>
      <c r="RLT32" s="143"/>
      <c r="RLU32" s="143"/>
      <c r="RLV32" s="143"/>
      <c r="RLW32" s="143"/>
      <c r="RLX32" s="143"/>
      <c r="RLY32" s="143"/>
      <c r="RLZ32" s="143"/>
      <c r="RMA32" s="143"/>
      <c r="RMB32" s="143"/>
      <c r="RMC32" s="143"/>
      <c r="RMD32" s="143"/>
      <c r="RME32" s="143"/>
      <c r="RMF32" s="143"/>
      <c r="RMG32" s="143"/>
      <c r="RMH32" s="143"/>
      <c r="RMI32" s="143"/>
      <c r="RMJ32" s="143"/>
      <c r="RMK32" s="143"/>
      <c r="RML32" s="143"/>
      <c r="RMM32" s="143"/>
      <c r="RMN32" s="143"/>
      <c r="RMO32" s="143"/>
      <c r="RMP32" s="143"/>
      <c r="RMQ32" s="143"/>
      <c r="RMR32" s="143"/>
      <c r="RMS32" s="143"/>
      <c r="RMT32" s="143"/>
      <c r="RMU32" s="143"/>
      <c r="RMV32" s="143"/>
      <c r="RMW32" s="143"/>
      <c r="RMX32" s="143"/>
      <c r="RMY32" s="143"/>
      <c r="RMZ32" s="143"/>
      <c r="RNA32" s="143"/>
      <c r="RNB32" s="143"/>
      <c r="RNC32" s="143"/>
      <c r="RND32" s="143"/>
      <c r="RNE32" s="143"/>
      <c r="RNF32" s="143"/>
      <c r="RNG32" s="143"/>
      <c r="RNH32" s="143"/>
      <c r="RNI32" s="143"/>
      <c r="RNJ32" s="143"/>
      <c r="RNK32" s="143"/>
      <c r="RNL32" s="143"/>
      <c r="RNM32" s="143"/>
      <c r="RNN32" s="143"/>
      <c r="RNO32" s="143"/>
      <c r="RNP32" s="143"/>
      <c r="RNQ32" s="143"/>
      <c r="RNR32" s="143"/>
      <c r="RNS32" s="143"/>
      <c r="RNT32" s="143"/>
      <c r="RNU32" s="143"/>
      <c r="RNV32" s="143"/>
      <c r="RNW32" s="143"/>
      <c r="RNX32" s="143"/>
      <c r="RNY32" s="143"/>
      <c r="RNZ32" s="143"/>
      <c r="ROA32" s="143"/>
      <c r="ROB32" s="143"/>
      <c r="ROC32" s="143"/>
      <c r="ROD32" s="143"/>
      <c r="ROE32" s="143"/>
      <c r="ROF32" s="143"/>
      <c r="ROG32" s="143"/>
      <c r="ROH32" s="143"/>
      <c r="ROI32" s="143"/>
      <c r="ROJ32" s="143"/>
      <c r="ROK32" s="143"/>
      <c r="ROL32" s="143"/>
      <c r="ROM32" s="143"/>
      <c r="RON32" s="143"/>
      <c r="ROO32" s="143"/>
      <c r="ROP32" s="143"/>
      <c r="ROQ32" s="143"/>
      <c r="ROR32" s="143"/>
      <c r="ROS32" s="143"/>
      <c r="ROT32" s="143"/>
      <c r="ROU32" s="143"/>
      <c r="ROV32" s="143"/>
      <c r="ROW32" s="143"/>
      <c r="ROX32" s="143"/>
      <c r="ROY32" s="143"/>
      <c r="ROZ32" s="143"/>
      <c r="RPA32" s="143"/>
      <c r="RPB32" s="143"/>
      <c r="RPC32" s="143"/>
      <c r="RPD32" s="143"/>
      <c r="RPE32" s="143"/>
      <c r="RPF32" s="143"/>
      <c r="RPG32" s="143"/>
      <c r="RPH32" s="143"/>
      <c r="RPI32" s="143"/>
      <c r="RPJ32" s="143"/>
      <c r="RPK32" s="143"/>
      <c r="RPL32" s="143"/>
      <c r="RPM32" s="143"/>
      <c r="RPN32" s="143"/>
      <c r="RPO32" s="143"/>
      <c r="RPP32" s="143"/>
      <c r="RPQ32" s="143"/>
      <c r="RPR32" s="143"/>
      <c r="RPS32" s="143"/>
      <c r="RPT32" s="143"/>
      <c r="RPU32" s="143"/>
      <c r="RPV32" s="143"/>
      <c r="RPW32" s="143"/>
      <c r="RPX32" s="143"/>
      <c r="RPY32" s="143"/>
      <c r="RPZ32" s="143"/>
      <c r="RQA32" s="143"/>
      <c r="RQB32" s="143"/>
      <c r="RQC32" s="143"/>
      <c r="RQD32" s="143"/>
      <c r="RQE32" s="143"/>
      <c r="RQF32" s="143"/>
      <c r="RQG32" s="143"/>
      <c r="RQH32" s="143"/>
      <c r="RQI32" s="143"/>
      <c r="RQJ32" s="143"/>
      <c r="RQK32" s="143"/>
      <c r="RQL32" s="143"/>
      <c r="RQM32" s="143"/>
      <c r="RQN32" s="143"/>
      <c r="RQO32" s="143"/>
      <c r="RQP32" s="143"/>
      <c r="RQQ32" s="143"/>
      <c r="RQR32" s="143"/>
      <c r="RQS32" s="143"/>
      <c r="RQT32" s="143"/>
      <c r="RQU32" s="143"/>
      <c r="RQV32" s="143"/>
      <c r="RQW32" s="143"/>
      <c r="RQX32" s="143"/>
      <c r="RQY32" s="143"/>
      <c r="RQZ32" s="143"/>
      <c r="RRA32" s="143"/>
      <c r="RRB32" s="143"/>
      <c r="RRC32" s="143"/>
      <c r="RRD32" s="143"/>
      <c r="RRE32" s="143"/>
      <c r="RRF32" s="143"/>
      <c r="RRG32" s="143"/>
      <c r="RRH32" s="143"/>
      <c r="RRI32" s="143"/>
      <c r="RRJ32" s="143"/>
      <c r="RRK32" s="143"/>
      <c r="RRL32" s="143"/>
      <c r="RRM32" s="143"/>
      <c r="RRN32" s="143"/>
      <c r="RRO32" s="143"/>
      <c r="RRP32" s="143"/>
      <c r="RRQ32" s="143"/>
      <c r="RRR32" s="143"/>
      <c r="RRS32" s="143"/>
      <c r="RRT32" s="143"/>
      <c r="RRU32" s="143"/>
      <c r="RRV32" s="143"/>
      <c r="RRW32" s="143"/>
      <c r="RRX32" s="143"/>
      <c r="RRY32" s="143"/>
      <c r="RRZ32" s="143"/>
      <c r="RSA32" s="143"/>
      <c r="RSB32" s="143"/>
      <c r="RSC32" s="143"/>
      <c r="RSD32" s="143"/>
      <c r="RSE32" s="143"/>
      <c r="RSF32" s="143"/>
      <c r="RSG32" s="143"/>
      <c r="RSH32" s="143"/>
      <c r="RSI32" s="143"/>
      <c r="RSJ32" s="143"/>
      <c r="RSK32" s="143"/>
      <c r="RSL32" s="143"/>
      <c r="RSM32" s="143"/>
      <c r="RSN32" s="143"/>
      <c r="RSO32" s="143"/>
      <c r="RSP32" s="143"/>
      <c r="RSQ32" s="143"/>
      <c r="RSR32" s="143"/>
      <c r="RSS32" s="143"/>
      <c r="RST32" s="143"/>
      <c r="RSU32" s="143"/>
      <c r="RSV32" s="143"/>
      <c r="RSW32" s="143"/>
      <c r="RSX32" s="143"/>
      <c r="RSY32" s="143"/>
      <c r="RSZ32" s="143"/>
      <c r="RTA32" s="143"/>
      <c r="RTB32" s="143"/>
      <c r="RTC32" s="143"/>
      <c r="RTD32" s="143"/>
      <c r="RTE32" s="143"/>
      <c r="RTF32" s="143"/>
      <c r="RTG32" s="143"/>
      <c r="RTH32" s="143"/>
      <c r="RTI32" s="143"/>
      <c r="RTJ32" s="143"/>
      <c r="RTK32" s="143"/>
      <c r="RTL32" s="143"/>
      <c r="RTM32" s="143"/>
      <c r="RTN32" s="143"/>
      <c r="RTO32" s="143"/>
      <c r="RTP32" s="143"/>
      <c r="RTQ32" s="143"/>
      <c r="RTR32" s="143"/>
      <c r="RTS32" s="143"/>
      <c r="RTT32" s="143"/>
      <c r="RTU32" s="143"/>
      <c r="RTV32" s="143"/>
      <c r="RTW32" s="143"/>
      <c r="RTX32" s="143"/>
      <c r="RTY32" s="143"/>
      <c r="RTZ32" s="143"/>
      <c r="RUA32" s="143"/>
      <c r="RUB32" s="143"/>
      <c r="RUC32" s="143"/>
      <c r="RUD32" s="143"/>
      <c r="RUE32" s="143"/>
      <c r="RUF32" s="143"/>
      <c r="RUG32" s="143"/>
      <c r="RUH32" s="143"/>
      <c r="RUI32" s="143"/>
      <c r="RUJ32" s="143"/>
      <c r="RUK32" s="143"/>
      <c r="RUL32" s="143"/>
      <c r="RUM32" s="143"/>
      <c r="RUN32" s="143"/>
      <c r="RUO32" s="143"/>
      <c r="RUP32" s="143"/>
      <c r="RUQ32" s="143"/>
      <c r="RUR32" s="143"/>
      <c r="RUS32" s="143"/>
      <c r="RUT32" s="143"/>
      <c r="RUU32" s="143"/>
      <c r="RUV32" s="143"/>
      <c r="RUW32" s="143"/>
      <c r="RUX32" s="143"/>
      <c r="RUY32" s="143"/>
      <c r="RUZ32" s="143"/>
      <c r="RVA32" s="143"/>
      <c r="RVB32" s="143"/>
      <c r="RVC32" s="143"/>
      <c r="RVD32" s="143"/>
      <c r="RVE32" s="143"/>
      <c r="RVF32" s="143"/>
      <c r="RVG32" s="143"/>
      <c r="RVH32" s="143"/>
      <c r="RVI32" s="143"/>
      <c r="RVJ32" s="143"/>
      <c r="RVK32" s="143"/>
      <c r="RVL32" s="143"/>
      <c r="RVM32" s="143"/>
      <c r="RVN32" s="143"/>
      <c r="RVO32" s="143"/>
      <c r="RVP32" s="143"/>
      <c r="RVQ32" s="143"/>
      <c r="RVR32" s="143"/>
      <c r="RVS32" s="143"/>
      <c r="RVT32" s="143"/>
      <c r="RVU32" s="143"/>
      <c r="RVV32" s="143"/>
      <c r="RVW32" s="143"/>
      <c r="RVX32" s="143"/>
      <c r="RVY32" s="143"/>
      <c r="RVZ32" s="143"/>
      <c r="RWA32" s="143"/>
      <c r="RWB32" s="143"/>
      <c r="RWC32" s="143"/>
      <c r="RWD32" s="143"/>
      <c r="RWE32" s="143"/>
      <c r="RWF32" s="143"/>
      <c r="RWG32" s="143"/>
      <c r="RWH32" s="143"/>
      <c r="RWI32" s="143"/>
      <c r="RWJ32" s="143"/>
      <c r="RWK32" s="143"/>
      <c r="RWL32" s="143"/>
      <c r="RWM32" s="143"/>
      <c r="RWN32" s="143"/>
      <c r="RWO32" s="143"/>
      <c r="RWP32" s="143"/>
      <c r="RWQ32" s="143"/>
      <c r="RWR32" s="143"/>
      <c r="RWS32" s="143"/>
      <c r="RWT32" s="143"/>
      <c r="RWU32" s="143"/>
      <c r="RWV32" s="143"/>
      <c r="RWW32" s="143"/>
      <c r="RWX32" s="143"/>
      <c r="RWY32" s="143"/>
      <c r="RWZ32" s="143"/>
      <c r="RXA32" s="143"/>
      <c r="RXB32" s="143"/>
      <c r="RXC32" s="143"/>
      <c r="RXD32" s="143"/>
      <c r="RXE32" s="143"/>
      <c r="RXF32" s="143"/>
      <c r="RXG32" s="143"/>
      <c r="RXH32" s="143"/>
      <c r="RXI32" s="143"/>
      <c r="RXJ32" s="143"/>
      <c r="RXK32" s="143"/>
      <c r="RXL32" s="143"/>
      <c r="RXM32" s="143"/>
      <c r="RXN32" s="143"/>
      <c r="RXO32" s="143"/>
      <c r="RXP32" s="143"/>
      <c r="RXQ32" s="143"/>
      <c r="RXR32" s="143"/>
      <c r="RXS32" s="143"/>
      <c r="RXT32" s="143"/>
      <c r="RXU32" s="143"/>
      <c r="RXV32" s="143"/>
      <c r="RXW32" s="143"/>
      <c r="RXX32" s="143"/>
      <c r="RXY32" s="143"/>
      <c r="RXZ32" s="143"/>
      <c r="RYA32" s="143"/>
      <c r="RYB32" s="143"/>
      <c r="RYC32" s="143"/>
      <c r="RYD32" s="143"/>
      <c r="RYE32" s="143"/>
      <c r="RYF32" s="143"/>
      <c r="RYG32" s="143"/>
      <c r="RYH32" s="143"/>
      <c r="RYI32" s="143"/>
      <c r="RYJ32" s="143"/>
      <c r="RYK32" s="143"/>
      <c r="RYL32" s="143"/>
      <c r="RYM32" s="143"/>
      <c r="RYN32" s="143"/>
      <c r="RYO32" s="143"/>
      <c r="RYP32" s="143"/>
      <c r="RYQ32" s="143"/>
      <c r="RYR32" s="143"/>
      <c r="RYS32" s="143"/>
      <c r="RYT32" s="143"/>
      <c r="RYU32" s="143"/>
      <c r="RYV32" s="143"/>
      <c r="RYW32" s="143"/>
      <c r="RYX32" s="143"/>
      <c r="RYY32" s="143"/>
      <c r="RYZ32" s="143"/>
      <c r="RZA32" s="143"/>
      <c r="RZB32" s="143"/>
      <c r="RZC32" s="143"/>
      <c r="RZD32" s="143"/>
      <c r="RZE32" s="143"/>
      <c r="RZF32" s="143"/>
      <c r="RZG32" s="143"/>
      <c r="RZH32" s="143"/>
      <c r="RZI32" s="143"/>
      <c r="RZJ32" s="143"/>
      <c r="RZK32" s="143"/>
      <c r="RZL32" s="143"/>
      <c r="RZM32" s="143"/>
      <c r="RZN32" s="143"/>
      <c r="RZO32" s="143"/>
      <c r="RZP32" s="143"/>
      <c r="RZQ32" s="143"/>
      <c r="RZR32" s="143"/>
      <c r="RZS32" s="143"/>
      <c r="RZT32" s="143"/>
      <c r="RZU32" s="143"/>
      <c r="RZV32" s="143"/>
      <c r="RZW32" s="143"/>
      <c r="RZX32" s="143"/>
      <c r="RZY32" s="143"/>
      <c r="RZZ32" s="143"/>
      <c r="SAA32" s="143"/>
      <c r="SAB32" s="143"/>
      <c r="SAC32" s="143"/>
      <c r="SAD32" s="143"/>
      <c r="SAE32" s="143"/>
      <c r="SAF32" s="143"/>
      <c r="SAG32" s="143"/>
      <c r="SAH32" s="143"/>
      <c r="SAI32" s="143"/>
      <c r="SAJ32" s="143"/>
      <c r="SAK32" s="143"/>
      <c r="SAL32" s="143"/>
      <c r="SAM32" s="143"/>
      <c r="SAN32" s="143"/>
      <c r="SAO32" s="143"/>
      <c r="SAP32" s="143"/>
      <c r="SAQ32" s="143"/>
      <c r="SAR32" s="143"/>
      <c r="SAS32" s="143"/>
      <c r="SAT32" s="143"/>
      <c r="SAU32" s="143"/>
      <c r="SAV32" s="143"/>
      <c r="SAW32" s="143"/>
      <c r="SAX32" s="143"/>
      <c r="SAY32" s="143"/>
      <c r="SAZ32" s="143"/>
      <c r="SBA32" s="143"/>
      <c r="SBB32" s="143"/>
      <c r="SBC32" s="143"/>
      <c r="SBD32" s="143"/>
      <c r="SBE32" s="143"/>
      <c r="SBF32" s="143"/>
      <c r="SBG32" s="143"/>
      <c r="SBH32" s="143"/>
      <c r="SBI32" s="143"/>
      <c r="SBJ32" s="143"/>
      <c r="SBK32" s="143"/>
      <c r="SBL32" s="143"/>
      <c r="SBM32" s="143"/>
      <c r="SBN32" s="143"/>
      <c r="SBO32" s="143"/>
      <c r="SBP32" s="143"/>
      <c r="SBQ32" s="143"/>
      <c r="SBR32" s="143"/>
      <c r="SBS32" s="143"/>
      <c r="SBT32" s="143"/>
      <c r="SBU32" s="143"/>
      <c r="SBV32" s="143"/>
      <c r="SBW32" s="143"/>
      <c r="SBX32" s="143"/>
      <c r="SBY32" s="143"/>
      <c r="SBZ32" s="143"/>
      <c r="SCA32" s="143"/>
      <c r="SCB32" s="143"/>
      <c r="SCC32" s="143"/>
      <c r="SCD32" s="143"/>
      <c r="SCE32" s="143"/>
      <c r="SCF32" s="143"/>
      <c r="SCG32" s="143"/>
      <c r="SCH32" s="143"/>
      <c r="SCI32" s="143"/>
      <c r="SCJ32" s="143"/>
      <c r="SCK32" s="143"/>
      <c r="SCL32" s="143"/>
      <c r="SCM32" s="143"/>
      <c r="SCN32" s="143"/>
      <c r="SCO32" s="143"/>
      <c r="SCP32" s="143"/>
      <c r="SCQ32" s="143"/>
      <c r="SCR32" s="143"/>
      <c r="SCS32" s="143"/>
      <c r="SCT32" s="143"/>
      <c r="SCU32" s="143"/>
      <c r="SCV32" s="143"/>
      <c r="SCW32" s="143"/>
      <c r="SCX32" s="143"/>
      <c r="SCY32" s="143"/>
      <c r="SCZ32" s="143"/>
      <c r="SDA32" s="143"/>
      <c r="SDB32" s="143"/>
      <c r="SDC32" s="143"/>
      <c r="SDD32" s="143"/>
      <c r="SDE32" s="143"/>
      <c r="SDF32" s="143"/>
      <c r="SDG32" s="143"/>
      <c r="SDH32" s="143"/>
      <c r="SDI32" s="143"/>
      <c r="SDJ32" s="143"/>
      <c r="SDK32" s="143"/>
      <c r="SDL32" s="143"/>
      <c r="SDM32" s="143"/>
      <c r="SDN32" s="143"/>
      <c r="SDO32" s="143"/>
      <c r="SDP32" s="143"/>
      <c r="SDQ32" s="143"/>
      <c r="SDR32" s="143"/>
      <c r="SDS32" s="143"/>
      <c r="SDT32" s="143"/>
      <c r="SDU32" s="143"/>
      <c r="SDV32" s="143"/>
      <c r="SDW32" s="143"/>
      <c r="SDX32" s="143"/>
      <c r="SDY32" s="143"/>
      <c r="SDZ32" s="143"/>
      <c r="SEA32" s="143"/>
      <c r="SEB32" s="143"/>
      <c r="SEC32" s="143"/>
      <c r="SED32" s="143"/>
      <c r="SEE32" s="143"/>
      <c r="SEF32" s="143"/>
      <c r="SEG32" s="143"/>
      <c r="SEH32" s="143"/>
      <c r="SEI32" s="143"/>
      <c r="SEJ32" s="143"/>
      <c r="SEK32" s="143"/>
      <c r="SEL32" s="143"/>
      <c r="SEM32" s="143"/>
      <c r="SEN32" s="143"/>
      <c r="SEO32" s="143"/>
      <c r="SEP32" s="143"/>
      <c r="SEQ32" s="143"/>
      <c r="SER32" s="143"/>
      <c r="SES32" s="143"/>
      <c r="SET32" s="143"/>
      <c r="SEU32" s="143"/>
      <c r="SEV32" s="143"/>
      <c r="SEW32" s="143"/>
      <c r="SEX32" s="143"/>
      <c r="SEY32" s="143"/>
      <c r="SEZ32" s="143"/>
      <c r="SFA32" s="143"/>
      <c r="SFB32" s="143"/>
      <c r="SFC32" s="143"/>
      <c r="SFD32" s="143"/>
      <c r="SFE32" s="143"/>
      <c r="SFF32" s="143"/>
      <c r="SFG32" s="143"/>
      <c r="SFH32" s="143"/>
      <c r="SFI32" s="143"/>
      <c r="SFJ32" s="143"/>
      <c r="SFK32" s="143"/>
      <c r="SFL32" s="143"/>
      <c r="SFM32" s="143"/>
      <c r="SFN32" s="143"/>
      <c r="SFO32" s="143"/>
      <c r="SFP32" s="143"/>
      <c r="SFQ32" s="143"/>
      <c r="SFR32" s="143"/>
      <c r="SFS32" s="143"/>
      <c r="SFT32" s="143"/>
      <c r="SFU32" s="143"/>
      <c r="SFV32" s="143"/>
      <c r="SFW32" s="143"/>
      <c r="SFX32" s="143"/>
      <c r="SFY32" s="143"/>
      <c r="SFZ32" s="143"/>
      <c r="SGA32" s="143"/>
      <c r="SGB32" s="143"/>
      <c r="SGC32" s="143"/>
      <c r="SGD32" s="143"/>
      <c r="SGE32" s="143"/>
      <c r="SGF32" s="143"/>
      <c r="SGG32" s="143"/>
      <c r="SGH32" s="143"/>
      <c r="SGI32" s="143"/>
      <c r="SGJ32" s="143"/>
      <c r="SGK32" s="143"/>
      <c r="SGL32" s="143"/>
      <c r="SGM32" s="143"/>
      <c r="SGN32" s="143"/>
      <c r="SGO32" s="143"/>
      <c r="SGP32" s="143"/>
      <c r="SGQ32" s="143"/>
      <c r="SGR32" s="143"/>
      <c r="SGS32" s="143"/>
      <c r="SGT32" s="143"/>
      <c r="SGU32" s="143"/>
      <c r="SGV32" s="143"/>
      <c r="SGW32" s="143"/>
      <c r="SGX32" s="143"/>
      <c r="SGY32" s="143"/>
      <c r="SGZ32" s="143"/>
      <c r="SHA32" s="143"/>
      <c r="SHB32" s="143"/>
      <c r="SHC32" s="143"/>
      <c r="SHD32" s="143"/>
      <c r="SHE32" s="143"/>
      <c r="SHF32" s="143"/>
      <c r="SHG32" s="143"/>
      <c r="SHH32" s="143"/>
      <c r="SHI32" s="143"/>
      <c r="SHJ32" s="143"/>
      <c r="SHK32" s="143"/>
      <c r="SHL32" s="143"/>
      <c r="SHM32" s="143"/>
      <c r="SHN32" s="143"/>
      <c r="SHO32" s="143"/>
      <c r="SHP32" s="143"/>
      <c r="SHQ32" s="143"/>
      <c r="SHR32" s="143"/>
      <c r="SHS32" s="143"/>
      <c r="SHT32" s="143"/>
      <c r="SHU32" s="143"/>
      <c r="SHV32" s="143"/>
      <c r="SHW32" s="143"/>
      <c r="SHX32" s="143"/>
      <c r="SHY32" s="143"/>
      <c r="SHZ32" s="143"/>
      <c r="SIA32" s="143"/>
      <c r="SIB32" s="143"/>
      <c r="SIC32" s="143"/>
      <c r="SID32" s="143"/>
      <c r="SIE32" s="143"/>
      <c r="SIF32" s="143"/>
      <c r="SIG32" s="143"/>
      <c r="SIH32" s="143"/>
      <c r="SII32" s="143"/>
      <c r="SIJ32" s="143"/>
      <c r="SIK32" s="143"/>
      <c r="SIL32" s="143"/>
      <c r="SIM32" s="143"/>
      <c r="SIN32" s="143"/>
      <c r="SIO32" s="143"/>
      <c r="SIP32" s="143"/>
      <c r="SIQ32" s="143"/>
      <c r="SIR32" s="143"/>
      <c r="SIS32" s="143"/>
      <c r="SIT32" s="143"/>
      <c r="SIU32" s="143"/>
      <c r="SIV32" s="143"/>
      <c r="SIW32" s="143"/>
      <c r="SIX32" s="143"/>
      <c r="SIY32" s="143"/>
      <c r="SIZ32" s="143"/>
      <c r="SJA32" s="143"/>
      <c r="SJB32" s="143"/>
      <c r="SJC32" s="143"/>
      <c r="SJD32" s="143"/>
      <c r="SJE32" s="143"/>
      <c r="SJF32" s="143"/>
      <c r="SJG32" s="143"/>
      <c r="SJH32" s="143"/>
      <c r="SJI32" s="143"/>
      <c r="SJJ32" s="143"/>
      <c r="SJK32" s="143"/>
      <c r="SJL32" s="143"/>
      <c r="SJM32" s="143"/>
      <c r="SJN32" s="143"/>
      <c r="SJO32" s="143"/>
      <c r="SJP32" s="143"/>
      <c r="SJQ32" s="143"/>
      <c r="SJR32" s="143"/>
      <c r="SJS32" s="143"/>
      <c r="SJT32" s="143"/>
      <c r="SJU32" s="143"/>
      <c r="SJV32" s="143"/>
      <c r="SJW32" s="143"/>
      <c r="SJX32" s="143"/>
      <c r="SJY32" s="143"/>
      <c r="SJZ32" s="143"/>
      <c r="SKA32" s="143"/>
      <c r="SKB32" s="143"/>
      <c r="SKC32" s="143"/>
      <c r="SKD32" s="143"/>
      <c r="SKE32" s="143"/>
      <c r="SKF32" s="143"/>
      <c r="SKG32" s="143"/>
      <c r="SKH32" s="143"/>
      <c r="SKI32" s="143"/>
      <c r="SKJ32" s="143"/>
      <c r="SKK32" s="143"/>
      <c r="SKL32" s="143"/>
      <c r="SKM32" s="143"/>
      <c r="SKN32" s="143"/>
      <c r="SKO32" s="143"/>
      <c r="SKP32" s="143"/>
      <c r="SKQ32" s="143"/>
      <c r="SKR32" s="143"/>
      <c r="SKS32" s="143"/>
      <c r="SKT32" s="143"/>
      <c r="SKU32" s="143"/>
      <c r="SKV32" s="143"/>
      <c r="SKW32" s="143"/>
      <c r="SKX32" s="143"/>
      <c r="SKY32" s="143"/>
      <c r="SKZ32" s="143"/>
      <c r="SLA32" s="143"/>
      <c r="SLB32" s="143"/>
      <c r="SLC32" s="143"/>
      <c r="SLD32" s="143"/>
      <c r="SLE32" s="143"/>
      <c r="SLF32" s="143"/>
      <c r="SLG32" s="143"/>
      <c r="SLH32" s="143"/>
      <c r="SLI32" s="143"/>
      <c r="SLJ32" s="143"/>
      <c r="SLK32" s="143"/>
      <c r="SLL32" s="143"/>
      <c r="SLM32" s="143"/>
      <c r="SLN32" s="143"/>
      <c r="SLO32" s="143"/>
      <c r="SLP32" s="143"/>
      <c r="SLQ32" s="143"/>
      <c r="SLR32" s="143"/>
      <c r="SLS32" s="143"/>
      <c r="SLT32" s="143"/>
      <c r="SLU32" s="143"/>
      <c r="SLV32" s="143"/>
      <c r="SLW32" s="143"/>
      <c r="SLX32" s="143"/>
      <c r="SLY32" s="143"/>
      <c r="SLZ32" s="143"/>
      <c r="SMA32" s="143"/>
      <c r="SMB32" s="143"/>
      <c r="SMC32" s="143"/>
      <c r="SMD32" s="143"/>
      <c r="SME32" s="143"/>
      <c r="SMF32" s="143"/>
      <c r="SMG32" s="143"/>
      <c r="SMH32" s="143"/>
      <c r="SMI32" s="143"/>
      <c r="SMJ32" s="143"/>
      <c r="SMK32" s="143"/>
      <c r="SML32" s="143"/>
      <c r="SMM32" s="143"/>
      <c r="SMN32" s="143"/>
      <c r="SMO32" s="143"/>
      <c r="SMP32" s="143"/>
      <c r="SMQ32" s="143"/>
      <c r="SMR32" s="143"/>
      <c r="SMS32" s="143"/>
      <c r="SMT32" s="143"/>
      <c r="SMU32" s="143"/>
      <c r="SMV32" s="143"/>
      <c r="SMW32" s="143"/>
      <c r="SMX32" s="143"/>
      <c r="SMY32" s="143"/>
      <c r="SMZ32" s="143"/>
      <c r="SNA32" s="143"/>
      <c r="SNB32" s="143"/>
      <c r="SNC32" s="143"/>
      <c r="SND32" s="143"/>
      <c r="SNE32" s="143"/>
      <c r="SNF32" s="143"/>
      <c r="SNG32" s="143"/>
      <c r="SNH32" s="143"/>
      <c r="SNI32" s="143"/>
      <c r="SNJ32" s="143"/>
      <c r="SNK32" s="143"/>
      <c r="SNL32" s="143"/>
      <c r="SNM32" s="143"/>
      <c r="SNN32" s="143"/>
      <c r="SNO32" s="143"/>
      <c r="SNP32" s="143"/>
      <c r="SNQ32" s="143"/>
      <c r="SNR32" s="143"/>
      <c r="SNS32" s="143"/>
      <c r="SNT32" s="143"/>
      <c r="SNU32" s="143"/>
      <c r="SNV32" s="143"/>
      <c r="SNW32" s="143"/>
      <c r="SNX32" s="143"/>
      <c r="SNY32" s="143"/>
      <c r="SNZ32" s="143"/>
      <c r="SOA32" s="143"/>
      <c r="SOB32" s="143"/>
      <c r="SOC32" s="143"/>
      <c r="SOD32" s="143"/>
      <c r="SOE32" s="143"/>
      <c r="SOF32" s="143"/>
      <c r="SOG32" s="143"/>
      <c r="SOH32" s="143"/>
      <c r="SOI32" s="143"/>
      <c r="SOJ32" s="143"/>
      <c r="SOK32" s="143"/>
      <c r="SOL32" s="143"/>
      <c r="SOM32" s="143"/>
      <c r="SON32" s="143"/>
      <c r="SOO32" s="143"/>
      <c r="SOP32" s="143"/>
      <c r="SOQ32" s="143"/>
      <c r="SOR32" s="143"/>
      <c r="SOS32" s="143"/>
      <c r="SOT32" s="143"/>
      <c r="SOU32" s="143"/>
      <c r="SOV32" s="143"/>
      <c r="SOW32" s="143"/>
      <c r="SOX32" s="143"/>
      <c r="SOY32" s="143"/>
      <c r="SOZ32" s="143"/>
      <c r="SPA32" s="143"/>
      <c r="SPB32" s="143"/>
      <c r="SPC32" s="143"/>
      <c r="SPD32" s="143"/>
      <c r="SPE32" s="143"/>
      <c r="SPF32" s="143"/>
      <c r="SPG32" s="143"/>
      <c r="SPH32" s="143"/>
      <c r="SPI32" s="143"/>
      <c r="SPJ32" s="143"/>
      <c r="SPK32" s="143"/>
      <c r="SPL32" s="143"/>
      <c r="SPM32" s="143"/>
      <c r="SPN32" s="143"/>
      <c r="SPO32" s="143"/>
      <c r="SPP32" s="143"/>
      <c r="SPQ32" s="143"/>
      <c r="SPR32" s="143"/>
      <c r="SPS32" s="143"/>
      <c r="SPT32" s="143"/>
      <c r="SPU32" s="143"/>
      <c r="SPV32" s="143"/>
      <c r="SPW32" s="143"/>
      <c r="SPX32" s="143"/>
      <c r="SPY32" s="143"/>
      <c r="SPZ32" s="143"/>
      <c r="SQA32" s="143"/>
      <c r="SQB32" s="143"/>
      <c r="SQC32" s="143"/>
      <c r="SQD32" s="143"/>
      <c r="SQE32" s="143"/>
      <c r="SQF32" s="143"/>
      <c r="SQG32" s="143"/>
      <c r="SQH32" s="143"/>
      <c r="SQI32" s="143"/>
      <c r="SQJ32" s="143"/>
      <c r="SQK32" s="143"/>
      <c r="SQL32" s="143"/>
      <c r="SQM32" s="143"/>
      <c r="SQN32" s="143"/>
      <c r="SQO32" s="143"/>
      <c r="SQP32" s="143"/>
      <c r="SQQ32" s="143"/>
      <c r="SQR32" s="143"/>
      <c r="SQS32" s="143"/>
      <c r="SQT32" s="143"/>
      <c r="SQU32" s="143"/>
      <c r="SQV32" s="143"/>
      <c r="SQW32" s="143"/>
      <c r="SQX32" s="143"/>
      <c r="SQY32" s="143"/>
      <c r="SQZ32" s="143"/>
      <c r="SRA32" s="143"/>
      <c r="SRB32" s="143"/>
      <c r="SRC32" s="143"/>
      <c r="SRD32" s="143"/>
      <c r="SRE32" s="143"/>
      <c r="SRF32" s="143"/>
      <c r="SRG32" s="143"/>
      <c r="SRH32" s="143"/>
      <c r="SRI32" s="143"/>
      <c r="SRJ32" s="143"/>
      <c r="SRK32" s="143"/>
      <c r="SRL32" s="143"/>
      <c r="SRM32" s="143"/>
      <c r="SRN32" s="143"/>
      <c r="SRO32" s="143"/>
      <c r="SRP32" s="143"/>
      <c r="SRQ32" s="143"/>
      <c r="SRR32" s="143"/>
      <c r="SRS32" s="143"/>
      <c r="SRT32" s="143"/>
      <c r="SRU32" s="143"/>
      <c r="SRV32" s="143"/>
      <c r="SRW32" s="143"/>
      <c r="SRX32" s="143"/>
      <c r="SRY32" s="143"/>
      <c r="SRZ32" s="143"/>
      <c r="SSA32" s="143"/>
      <c r="SSB32" s="143"/>
      <c r="SSC32" s="143"/>
      <c r="SSD32" s="143"/>
      <c r="SSE32" s="143"/>
      <c r="SSF32" s="143"/>
      <c r="SSG32" s="143"/>
      <c r="SSH32" s="143"/>
      <c r="SSI32" s="143"/>
      <c r="SSJ32" s="143"/>
      <c r="SSK32" s="143"/>
      <c r="SSL32" s="143"/>
      <c r="SSM32" s="143"/>
      <c r="SSN32" s="143"/>
      <c r="SSO32" s="143"/>
      <c r="SSP32" s="143"/>
      <c r="SSQ32" s="143"/>
      <c r="SSR32" s="143"/>
      <c r="SSS32" s="143"/>
      <c r="SST32" s="143"/>
      <c r="SSU32" s="143"/>
      <c r="SSV32" s="143"/>
      <c r="SSW32" s="143"/>
      <c r="SSX32" s="143"/>
      <c r="SSY32" s="143"/>
      <c r="SSZ32" s="143"/>
      <c r="STA32" s="143"/>
      <c r="STB32" s="143"/>
      <c r="STC32" s="143"/>
      <c r="STD32" s="143"/>
      <c r="STE32" s="143"/>
      <c r="STF32" s="143"/>
      <c r="STG32" s="143"/>
      <c r="STH32" s="143"/>
      <c r="STI32" s="143"/>
      <c r="STJ32" s="143"/>
      <c r="STK32" s="143"/>
      <c r="STL32" s="143"/>
      <c r="STM32" s="143"/>
      <c r="STN32" s="143"/>
      <c r="STO32" s="143"/>
      <c r="STP32" s="143"/>
      <c r="STQ32" s="143"/>
      <c r="STR32" s="143"/>
      <c r="STS32" s="143"/>
      <c r="STT32" s="143"/>
      <c r="STU32" s="143"/>
      <c r="STV32" s="143"/>
      <c r="STW32" s="143"/>
      <c r="STX32" s="143"/>
      <c r="STY32" s="143"/>
      <c r="STZ32" s="143"/>
      <c r="SUA32" s="143"/>
      <c r="SUB32" s="143"/>
      <c r="SUC32" s="143"/>
      <c r="SUD32" s="143"/>
      <c r="SUE32" s="143"/>
      <c r="SUF32" s="143"/>
      <c r="SUG32" s="143"/>
      <c r="SUH32" s="143"/>
      <c r="SUI32" s="143"/>
      <c r="SUJ32" s="143"/>
      <c r="SUK32" s="143"/>
      <c r="SUL32" s="143"/>
      <c r="SUM32" s="143"/>
      <c r="SUN32" s="143"/>
      <c r="SUO32" s="143"/>
      <c r="SUP32" s="143"/>
      <c r="SUQ32" s="143"/>
      <c r="SUR32" s="143"/>
      <c r="SUS32" s="143"/>
      <c r="SUT32" s="143"/>
      <c r="SUU32" s="143"/>
      <c r="SUV32" s="143"/>
      <c r="SUW32" s="143"/>
      <c r="SUX32" s="143"/>
      <c r="SUY32" s="143"/>
      <c r="SUZ32" s="143"/>
      <c r="SVA32" s="143"/>
      <c r="SVB32" s="143"/>
      <c r="SVC32" s="143"/>
      <c r="SVD32" s="143"/>
      <c r="SVE32" s="143"/>
      <c r="SVF32" s="143"/>
      <c r="SVG32" s="143"/>
      <c r="SVH32" s="143"/>
      <c r="SVI32" s="143"/>
      <c r="SVJ32" s="143"/>
      <c r="SVK32" s="143"/>
      <c r="SVL32" s="143"/>
      <c r="SVM32" s="143"/>
      <c r="SVN32" s="143"/>
      <c r="SVO32" s="143"/>
      <c r="SVP32" s="143"/>
      <c r="SVQ32" s="143"/>
      <c r="SVR32" s="143"/>
      <c r="SVS32" s="143"/>
      <c r="SVT32" s="143"/>
      <c r="SVU32" s="143"/>
      <c r="SVV32" s="143"/>
      <c r="SVW32" s="143"/>
      <c r="SVX32" s="143"/>
      <c r="SVY32" s="143"/>
      <c r="SVZ32" s="143"/>
      <c r="SWA32" s="143"/>
      <c r="SWB32" s="143"/>
      <c r="SWC32" s="143"/>
      <c r="SWD32" s="143"/>
      <c r="SWE32" s="143"/>
      <c r="SWF32" s="143"/>
      <c r="SWG32" s="143"/>
      <c r="SWH32" s="143"/>
      <c r="SWI32" s="143"/>
      <c r="SWJ32" s="143"/>
      <c r="SWK32" s="143"/>
      <c r="SWL32" s="143"/>
      <c r="SWM32" s="143"/>
      <c r="SWN32" s="143"/>
      <c r="SWO32" s="143"/>
      <c r="SWP32" s="143"/>
      <c r="SWQ32" s="143"/>
      <c r="SWR32" s="143"/>
      <c r="SWS32" s="143"/>
      <c r="SWT32" s="143"/>
      <c r="SWU32" s="143"/>
      <c r="SWV32" s="143"/>
      <c r="SWW32" s="143"/>
      <c r="SWX32" s="143"/>
      <c r="SWY32" s="143"/>
      <c r="SWZ32" s="143"/>
      <c r="SXA32" s="143"/>
      <c r="SXB32" s="143"/>
      <c r="SXC32" s="143"/>
      <c r="SXD32" s="143"/>
      <c r="SXE32" s="143"/>
      <c r="SXF32" s="143"/>
      <c r="SXG32" s="143"/>
      <c r="SXH32" s="143"/>
      <c r="SXI32" s="143"/>
      <c r="SXJ32" s="143"/>
      <c r="SXK32" s="143"/>
      <c r="SXL32" s="143"/>
      <c r="SXM32" s="143"/>
      <c r="SXN32" s="143"/>
      <c r="SXO32" s="143"/>
      <c r="SXP32" s="143"/>
      <c r="SXQ32" s="143"/>
      <c r="SXR32" s="143"/>
      <c r="SXS32" s="143"/>
      <c r="SXT32" s="143"/>
      <c r="SXU32" s="143"/>
      <c r="SXV32" s="143"/>
      <c r="SXW32" s="143"/>
      <c r="SXX32" s="143"/>
      <c r="SXY32" s="143"/>
      <c r="SXZ32" s="143"/>
      <c r="SYA32" s="143"/>
      <c r="SYB32" s="143"/>
      <c r="SYC32" s="143"/>
      <c r="SYD32" s="143"/>
      <c r="SYE32" s="143"/>
      <c r="SYF32" s="143"/>
      <c r="SYG32" s="143"/>
      <c r="SYH32" s="143"/>
      <c r="SYI32" s="143"/>
      <c r="SYJ32" s="143"/>
      <c r="SYK32" s="143"/>
      <c r="SYL32" s="143"/>
      <c r="SYM32" s="143"/>
      <c r="SYN32" s="143"/>
      <c r="SYO32" s="143"/>
      <c r="SYP32" s="143"/>
      <c r="SYQ32" s="143"/>
      <c r="SYR32" s="143"/>
      <c r="SYS32" s="143"/>
      <c r="SYT32" s="143"/>
      <c r="SYU32" s="143"/>
      <c r="SYV32" s="143"/>
      <c r="SYW32" s="143"/>
      <c r="SYX32" s="143"/>
      <c r="SYY32" s="143"/>
      <c r="SYZ32" s="143"/>
      <c r="SZA32" s="143"/>
      <c r="SZB32" s="143"/>
      <c r="SZC32" s="143"/>
      <c r="SZD32" s="143"/>
      <c r="SZE32" s="143"/>
      <c r="SZF32" s="143"/>
      <c r="SZG32" s="143"/>
      <c r="SZH32" s="143"/>
      <c r="SZI32" s="143"/>
      <c r="SZJ32" s="143"/>
      <c r="SZK32" s="143"/>
      <c r="SZL32" s="143"/>
      <c r="SZM32" s="143"/>
      <c r="SZN32" s="143"/>
      <c r="SZO32" s="143"/>
      <c r="SZP32" s="143"/>
      <c r="SZQ32" s="143"/>
      <c r="SZR32" s="143"/>
      <c r="SZS32" s="143"/>
      <c r="SZT32" s="143"/>
      <c r="SZU32" s="143"/>
      <c r="SZV32" s="143"/>
      <c r="SZW32" s="143"/>
      <c r="SZX32" s="143"/>
      <c r="SZY32" s="143"/>
      <c r="SZZ32" s="143"/>
      <c r="TAA32" s="143"/>
      <c r="TAB32" s="143"/>
      <c r="TAC32" s="143"/>
      <c r="TAD32" s="143"/>
      <c r="TAE32" s="143"/>
      <c r="TAF32" s="143"/>
      <c r="TAG32" s="143"/>
      <c r="TAH32" s="143"/>
      <c r="TAI32" s="143"/>
      <c r="TAJ32" s="143"/>
      <c r="TAK32" s="143"/>
      <c r="TAL32" s="143"/>
      <c r="TAM32" s="143"/>
      <c r="TAN32" s="143"/>
      <c r="TAO32" s="143"/>
      <c r="TAP32" s="143"/>
      <c r="TAQ32" s="143"/>
      <c r="TAR32" s="143"/>
      <c r="TAS32" s="143"/>
      <c r="TAT32" s="143"/>
      <c r="TAU32" s="143"/>
      <c r="TAV32" s="143"/>
      <c r="TAW32" s="143"/>
      <c r="TAX32" s="143"/>
      <c r="TAY32" s="143"/>
      <c r="TAZ32" s="143"/>
      <c r="TBA32" s="143"/>
      <c r="TBB32" s="143"/>
      <c r="TBC32" s="143"/>
      <c r="TBD32" s="143"/>
      <c r="TBE32" s="143"/>
      <c r="TBF32" s="143"/>
      <c r="TBG32" s="143"/>
      <c r="TBH32" s="143"/>
      <c r="TBI32" s="143"/>
      <c r="TBJ32" s="143"/>
      <c r="TBK32" s="143"/>
      <c r="TBL32" s="143"/>
      <c r="TBM32" s="143"/>
      <c r="TBN32" s="143"/>
      <c r="TBO32" s="143"/>
      <c r="TBP32" s="143"/>
      <c r="TBQ32" s="143"/>
      <c r="TBR32" s="143"/>
      <c r="TBS32" s="143"/>
      <c r="TBT32" s="143"/>
      <c r="TBU32" s="143"/>
      <c r="TBV32" s="143"/>
      <c r="TBW32" s="143"/>
      <c r="TBX32" s="143"/>
      <c r="TBY32" s="143"/>
      <c r="TBZ32" s="143"/>
      <c r="TCA32" s="143"/>
      <c r="TCB32" s="143"/>
      <c r="TCC32" s="143"/>
      <c r="TCD32" s="143"/>
      <c r="TCE32" s="143"/>
      <c r="TCF32" s="143"/>
      <c r="TCG32" s="143"/>
      <c r="TCH32" s="143"/>
      <c r="TCI32" s="143"/>
      <c r="TCJ32" s="143"/>
      <c r="TCK32" s="143"/>
      <c r="TCL32" s="143"/>
      <c r="TCM32" s="143"/>
      <c r="TCN32" s="143"/>
      <c r="TCO32" s="143"/>
      <c r="TCP32" s="143"/>
      <c r="TCQ32" s="143"/>
      <c r="TCR32" s="143"/>
      <c r="TCS32" s="143"/>
      <c r="TCT32" s="143"/>
      <c r="TCU32" s="143"/>
      <c r="TCV32" s="143"/>
      <c r="TCW32" s="143"/>
      <c r="TCX32" s="143"/>
      <c r="TCY32" s="143"/>
      <c r="TCZ32" s="143"/>
      <c r="TDA32" s="143"/>
      <c r="TDB32" s="143"/>
      <c r="TDC32" s="143"/>
      <c r="TDD32" s="143"/>
      <c r="TDE32" s="143"/>
      <c r="TDF32" s="143"/>
      <c r="TDG32" s="143"/>
      <c r="TDH32" s="143"/>
      <c r="TDI32" s="143"/>
      <c r="TDJ32" s="143"/>
      <c r="TDK32" s="143"/>
      <c r="TDL32" s="143"/>
      <c r="TDM32" s="143"/>
      <c r="TDN32" s="143"/>
      <c r="TDO32" s="143"/>
      <c r="TDP32" s="143"/>
      <c r="TDQ32" s="143"/>
      <c r="TDR32" s="143"/>
      <c r="TDS32" s="143"/>
      <c r="TDT32" s="143"/>
      <c r="TDU32" s="143"/>
      <c r="TDV32" s="143"/>
      <c r="TDW32" s="143"/>
      <c r="TDX32" s="143"/>
      <c r="TDY32" s="143"/>
      <c r="TDZ32" s="143"/>
      <c r="TEA32" s="143"/>
      <c r="TEB32" s="143"/>
      <c r="TEC32" s="143"/>
      <c r="TED32" s="143"/>
      <c r="TEE32" s="143"/>
      <c r="TEF32" s="143"/>
      <c r="TEG32" s="143"/>
      <c r="TEH32" s="143"/>
      <c r="TEI32" s="143"/>
      <c r="TEJ32" s="143"/>
      <c r="TEK32" s="143"/>
      <c r="TEL32" s="143"/>
      <c r="TEM32" s="143"/>
      <c r="TEN32" s="143"/>
      <c r="TEO32" s="143"/>
      <c r="TEP32" s="143"/>
      <c r="TEQ32" s="143"/>
      <c r="TER32" s="143"/>
      <c r="TES32" s="143"/>
      <c r="TET32" s="143"/>
      <c r="TEU32" s="143"/>
      <c r="TEV32" s="143"/>
      <c r="TEW32" s="143"/>
      <c r="TEX32" s="143"/>
      <c r="TEY32" s="143"/>
      <c r="TEZ32" s="143"/>
      <c r="TFA32" s="143"/>
      <c r="TFB32" s="143"/>
      <c r="TFC32" s="143"/>
      <c r="TFD32" s="143"/>
      <c r="TFE32" s="143"/>
      <c r="TFF32" s="143"/>
      <c r="TFG32" s="143"/>
      <c r="TFH32" s="143"/>
      <c r="TFI32" s="143"/>
      <c r="TFJ32" s="143"/>
      <c r="TFK32" s="143"/>
      <c r="TFL32" s="143"/>
      <c r="TFM32" s="143"/>
      <c r="TFN32" s="143"/>
      <c r="TFO32" s="143"/>
      <c r="TFP32" s="143"/>
      <c r="TFQ32" s="143"/>
      <c r="TFR32" s="143"/>
      <c r="TFS32" s="143"/>
      <c r="TFT32" s="143"/>
      <c r="TFU32" s="143"/>
      <c r="TFV32" s="143"/>
      <c r="TFW32" s="143"/>
      <c r="TFX32" s="143"/>
      <c r="TFY32" s="143"/>
      <c r="TFZ32" s="143"/>
      <c r="TGA32" s="143"/>
      <c r="TGB32" s="143"/>
      <c r="TGC32" s="143"/>
      <c r="TGD32" s="143"/>
      <c r="TGE32" s="143"/>
      <c r="TGF32" s="143"/>
      <c r="TGG32" s="143"/>
      <c r="TGH32" s="143"/>
      <c r="TGI32" s="143"/>
      <c r="TGJ32" s="143"/>
      <c r="TGK32" s="143"/>
      <c r="TGL32" s="143"/>
      <c r="TGM32" s="143"/>
      <c r="TGN32" s="143"/>
      <c r="TGO32" s="143"/>
      <c r="TGP32" s="143"/>
      <c r="TGQ32" s="143"/>
      <c r="TGR32" s="143"/>
      <c r="TGS32" s="143"/>
      <c r="TGT32" s="143"/>
      <c r="TGU32" s="143"/>
      <c r="TGV32" s="143"/>
      <c r="TGW32" s="143"/>
      <c r="TGX32" s="143"/>
      <c r="TGY32" s="143"/>
      <c r="TGZ32" s="143"/>
      <c r="THA32" s="143"/>
      <c r="THB32" s="143"/>
      <c r="THC32" s="143"/>
      <c r="THD32" s="143"/>
      <c r="THE32" s="143"/>
      <c r="THF32" s="143"/>
      <c r="THG32" s="143"/>
      <c r="THH32" s="143"/>
      <c r="THI32" s="143"/>
      <c r="THJ32" s="143"/>
      <c r="THK32" s="143"/>
      <c r="THL32" s="143"/>
      <c r="THM32" s="143"/>
      <c r="THN32" s="143"/>
      <c r="THO32" s="143"/>
      <c r="THP32" s="143"/>
      <c r="THQ32" s="143"/>
      <c r="THR32" s="143"/>
      <c r="THS32" s="143"/>
      <c r="THT32" s="143"/>
      <c r="THU32" s="143"/>
      <c r="THV32" s="143"/>
      <c r="THW32" s="143"/>
      <c r="THX32" s="143"/>
      <c r="THY32" s="143"/>
      <c r="THZ32" s="143"/>
      <c r="TIA32" s="143"/>
      <c r="TIB32" s="143"/>
      <c r="TIC32" s="143"/>
      <c r="TID32" s="143"/>
      <c r="TIE32" s="143"/>
      <c r="TIF32" s="143"/>
      <c r="TIG32" s="143"/>
      <c r="TIH32" s="143"/>
      <c r="TII32" s="143"/>
      <c r="TIJ32" s="143"/>
      <c r="TIK32" s="143"/>
      <c r="TIL32" s="143"/>
      <c r="TIM32" s="143"/>
      <c r="TIN32" s="143"/>
      <c r="TIO32" s="143"/>
      <c r="TIP32" s="143"/>
      <c r="TIQ32" s="143"/>
      <c r="TIR32" s="143"/>
      <c r="TIS32" s="143"/>
      <c r="TIT32" s="143"/>
      <c r="TIU32" s="143"/>
      <c r="TIV32" s="143"/>
      <c r="TIW32" s="143"/>
      <c r="TIX32" s="143"/>
      <c r="TIY32" s="143"/>
      <c r="TIZ32" s="143"/>
      <c r="TJA32" s="143"/>
      <c r="TJB32" s="143"/>
      <c r="TJC32" s="143"/>
      <c r="TJD32" s="143"/>
      <c r="TJE32" s="143"/>
      <c r="TJF32" s="143"/>
      <c r="TJG32" s="143"/>
      <c r="TJH32" s="143"/>
      <c r="TJI32" s="143"/>
      <c r="TJJ32" s="143"/>
      <c r="TJK32" s="143"/>
      <c r="TJL32" s="143"/>
      <c r="TJM32" s="143"/>
      <c r="TJN32" s="143"/>
      <c r="TJO32" s="143"/>
      <c r="TJP32" s="143"/>
      <c r="TJQ32" s="143"/>
      <c r="TJR32" s="143"/>
      <c r="TJS32" s="143"/>
      <c r="TJT32" s="143"/>
      <c r="TJU32" s="143"/>
      <c r="TJV32" s="143"/>
      <c r="TJW32" s="143"/>
      <c r="TJX32" s="143"/>
      <c r="TJY32" s="143"/>
      <c r="TJZ32" s="143"/>
      <c r="TKA32" s="143"/>
      <c r="TKB32" s="143"/>
      <c r="TKC32" s="143"/>
      <c r="TKD32" s="143"/>
      <c r="TKE32" s="143"/>
      <c r="TKF32" s="143"/>
      <c r="TKG32" s="143"/>
      <c r="TKH32" s="143"/>
      <c r="TKI32" s="143"/>
      <c r="TKJ32" s="143"/>
      <c r="TKK32" s="143"/>
      <c r="TKL32" s="143"/>
      <c r="TKM32" s="143"/>
      <c r="TKN32" s="143"/>
      <c r="TKO32" s="143"/>
      <c r="TKP32" s="143"/>
      <c r="TKQ32" s="143"/>
      <c r="TKR32" s="143"/>
      <c r="TKS32" s="143"/>
      <c r="TKT32" s="143"/>
      <c r="TKU32" s="143"/>
      <c r="TKV32" s="143"/>
      <c r="TKW32" s="143"/>
      <c r="TKX32" s="143"/>
      <c r="TKY32" s="143"/>
      <c r="TKZ32" s="143"/>
      <c r="TLA32" s="143"/>
      <c r="TLB32" s="143"/>
      <c r="TLC32" s="143"/>
      <c r="TLD32" s="143"/>
      <c r="TLE32" s="143"/>
      <c r="TLF32" s="143"/>
      <c r="TLG32" s="143"/>
      <c r="TLH32" s="143"/>
      <c r="TLI32" s="143"/>
      <c r="TLJ32" s="143"/>
      <c r="TLK32" s="143"/>
      <c r="TLL32" s="143"/>
      <c r="TLM32" s="143"/>
      <c r="TLN32" s="143"/>
      <c r="TLO32" s="143"/>
      <c r="TLP32" s="143"/>
      <c r="TLQ32" s="143"/>
      <c r="TLR32" s="143"/>
      <c r="TLS32" s="143"/>
      <c r="TLT32" s="143"/>
      <c r="TLU32" s="143"/>
      <c r="TLV32" s="143"/>
      <c r="TLW32" s="143"/>
      <c r="TLX32" s="143"/>
      <c r="TLY32" s="143"/>
      <c r="TLZ32" s="143"/>
      <c r="TMA32" s="143"/>
      <c r="TMB32" s="143"/>
      <c r="TMC32" s="143"/>
      <c r="TMD32" s="143"/>
      <c r="TME32" s="143"/>
      <c r="TMF32" s="143"/>
      <c r="TMG32" s="143"/>
      <c r="TMH32" s="143"/>
      <c r="TMI32" s="143"/>
      <c r="TMJ32" s="143"/>
      <c r="TMK32" s="143"/>
      <c r="TML32" s="143"/>
      <c r="TMM32" s="143"/>
      <c r="TMN32" s="143"/>
      <c r="TMO32" s="143"/>
      <c r="TMP32" s="143"/>
      <c r="TMQ32" s="143"/>
      <c r="TMR32" s="143"/>
      <c r="TMS32" s="143"/>
      <c r="TMT32" s="143"/>
      <c r="TMU32" s="143"/>
      <c r="TMV32" s="143"/>
      <c r="TMW32" s="143"/>
      <c r="TMX32" s="143"/>
      <c r="TMY32" s="143"/>
      <c r="TMZ32" s="143"/>
      <c r="TNA32" s="143"/>
      <c r="TNB32" s="143"/>
      <c r="TNC32" s="143"/>
      <c r="TND32" s="143"/>
      <c r="TNE32" s="143"/>
      <c r="TNF32" s="143"/>
      <c r="TNG32" s="143"/>
      <c r="TNH32" s="143"/>
      <c r="TNI32" s="143"/>
      <c r="TNJ32" s="143"/>
      <c r="TNK32" s="143"/>
      <c r="TNL32" s="143"/>
      <c r="TNM32" s="143"/>
      <c r="TNN32" s="143"/>
      <c r="TNO32" s="143"/>
      <c r="TNP32" s="143"/>
      <c r="TNQ32" s="143"/>
      <c r="TNR32" s="143"/>
      <c r="TNS32" s="143"/>
      <c r="TNT32" s="143"/>
      <c r="TNU32" s="143"/>
      <c r="TNV32" s="143"/>
      <c r="TNW32" s="143"/>
      <c r="TNX32" s="143"/>
      <c r="TNY32" s="143"/>
      <c r="TNZ32" s="143"/>
      <c r="TOA32" s="143"/>
      <c r="TOB32" s="143"/>
      <c r="TOC32" s="143"/>
      <c r="TOD32" s="143"/>
      <c r="TOE32" s="143"/>
      <c r="TOF32" s="143"/>
      <c r="TOG32" s="143"/>
      <c r="TOH32" s="143"/>
      <c r="TOI32" s="143"/>
      <c r="TOJ32" s="143"/>
      <c r="TOK32" s="143"/>
      <c r="TOL32" s="143"/>
      <c r="TOM32" s="143"/>
      <c r="TON32" s="143"/>
      <c r="TOO32" s="143"/>
      <c r="TOP32" s="143"/>
      <c r="TOQ32" s="143"/>
      <c r="TOR32" s="143"/>
      <c r="TOS32" s="143"/>
      <c r="TOT32" s="143"/>
      <c r="TOU32" s="143"/>
      <c r="TOV32" s="143"/>
      <c r="TOW32" s="143"/>
      <c r="TOX32" s="143"/>
      <c r="TOY32" s="143"/>
      <c r="TOZ32" s="143"/>
      <c r="TPA32" s="143"/>
      <c r="TPB32" s="143"/>
      <c r="TPC32" s="143"/>
      <c r="TPD32" s="143"/>
      <c r="TPE32" s="143"/>
      <c r="TPF32" s="143"/>
      <c r="TPG32" s="143"/>
      <c r="TPH32" s="143"/>
      <c r="TPI32" s="143"/>
      <c r="TPJ32" s="143"/>
      <c r="TPK32" s="143"/>
      <c r="TPL32" s="143"/>
      <c r="TPM32" s="143"/>
      <c r="TPN32" s="143"/>
      <c r="TPO32" s="143"/>
      <c r="TPP32" s="143"/>
      <c r="TPQ32" s="143"/>
      <c r="TPR32" s="143"/>
      <c r="TPS32" s="143"/>
      <c r="TPT32" s="143"/>
      <c r="TPU32" s="143"/>
      <c r="TPV32" s="143"/>
      <c r="TPW32" s="143"/>
      <c r="TPX32" s="143"/>
      <c r="TPY32" s="143"/>
      <c r="TPZ32" s="143"/>
      <c r="TQA32" s="143"/>
      <c r="TQB32" s="143"/>
      <c r="TQC32" s="143"/>
      <c r="TQD32" s="143"/>
      <c r="TQE32" s="143"/>
      <c r="TQF32" s="143"/>
      <c r="TQG32" s="143"/>
      <c r="TQH32" s="143"/>
      <c r="TQI32" s="143"/>
      <c r="TQJ32" s="143"/>
      <c r="TQK32" s="143"/>
      <c r="TQL32" s="143"/>
      <c r="TQM32" s="143"/>
      <c r="TQN32" s="143"/>
      <c r="TQO32" s="143"/>
      <c r="TQP32" s="143"/>
      <c r="TQQ32" s="143"/>
      <c r="TQR32" s="143"/>
      <c r="TQS32" s="143"/>
      <c r="TQT32" s="143"/>
      <c r="TQU32" s="143"/>
      <c r="TQV32" s="143"/>
      <c r="TQW32" s="143"/>
      <c r="TQX32" s="143"/>
      <c r="TQY32" s="143"/>
      <c r="TQZ32" s="143"/>
      <c r="TRA32" s="143"/>
      <c r="TRB32" s="143"/>
      <c r="TRC32" s="143"/>
      <c r="TRD32" s="143"/>
      <c r="TRE32" s="143"/>
      <c r="TRF32" s="143"/>
      <c r="TRG32" s="143"/>
      <c r="TRH32" s="143"/>
      <c r="TRI32" s="143"/>
      <c r="TRJ32" s="143"/>
      <c r="TRK32" s="143"/>
      <c r="TRL32" s="143"/>
      <c r="TRM32" s="143"/>
      <c r="TRN32" s="143"/>
      <c r="TRO32" s="143"/>
      <c r="TRP32" s="143"/>
      <c r="TRQ32" s="143"/>
      <c r="TRR32" s="143"/>
      <c r="TRS32" s="143"/>
      <c r="TRT32" s="143"/>
      <c r="TRU32" s="143"/>
      <c r="TRV32" s="143"/>
      <c r="TRW32" s="143"/>
      <c r="TRX32" s="143"/>
      <c r="TRY32" s="143"/>
      <c r="TRZ32" s="143"/>
      <c r="TSA32" s="143"/>
      <c r="TSB32" s="143"/>
      <c r="TSC32" s="143"/>
      <c r="TSD32" s="143"/>
      <c r="TSE32" s="143"/>
      <c r="TSF32" s="143"/>
      <c r="TSG32" s="143"/>
      <c r="TSH32" s="143"/>
      <c r="TSI32" s="143"/>
      <c r="TSJ32" s="143"/>
      <c r="TSK32" s="143"/>
      <c r="TSL32" s="143"/>
      <c r="TSM32" s="143"/>
      <c r="TSN32" s="143"/>
      <c r="TSO32" s="143"/>
      <c r="TSP32" s="143"/>
      <c r="TSQ32" s="143"/>
      <c r="TSR32" s="143"/>
      <c r="TSS32" s="143"/>
      <c r="TST32" s="143"/>
      <c r="TSU32" s="143"/>
      <c r="TSV32" s="143"/>
      <c r="TSW32" s="143"/>
      <c r="TSX32" s="143"/>
      <c r="TSY32" s="143"/>
      <c r="TSZ32" s="143"/>
      <c r="TTA32" s="143"/>
      <c r="TTB32" s="143"/>
      <c r="TTC32" s="143"/>
      <c r="TTD32" s="143"/>
      <c r="TTE32" s="143"/>
      <c r="TTF32" s="143"/>
      <c r="TTG32" s="143"/>
      <c r="TTH32" s="143"/>
      <c r="TTI32" s="143"/>
      <c r="TTJ32" s="143"/>
      <c r="TTK32" s="143"/>
      <c r="TTL32" s="143"/>
      <c r="TTM32" s="143"/>
      <c r="TTN32" s="143"/>
      <c r="TTO32" s="143"/>
      <c r="TTP32" s="143"/>
      <c r="TTQ32" s="143"/>
      <c r="TTR32" s="143"/>
      <c r="TTS32" s="143"/>
      <c r="TTT32" s="143"/>
      <c r="TTU32" s="143"/>
      <c r="TTV32" s="143"/>
      <c r="TTW32" s="143"/>
      <c r="TTX32" s="143"/>
      <c r="TTY32" s="143"/>
      <c r="TTZ32" s="143"/>
      <c r="TUA32" s="143"/>
      <c r="TUB32" s="143"/>
      <c r="TUC32" s="143"/>
      <c r="TUD32" s="143"/>
      <c r="TUE32" s="143"/>
      <c r="TUF32" s="143"/>
      <c r="TUG32" s="143"/>
      <c r="TUH32" s="143"/>
      <c r="TUI32" s="143"/>
      <c r="TUJ32" s="143"/>
      <c r="TUK32" s="143"/>
      <c r="TUL32" s="143"/>
      <c r="TUM32" s="143"/>
      <c r="TUN32" s="143"/>
      <c r="TUO32" s="143"/>
      <c r="TUP32" s="143"/>
      <c r="TUQ32" s="143"/>
      <c r="TUR32" s="143"/>
      <c r="TUS32" s="143"/>
      <c r="TUT32" s="143"/>
      <c r="TUU32" s="143"/>
      <c r="TUV32" s="143"/>
      <c r="TUW32" s="143"/>
      <c r="TUX32" s="143"/>
      <c r="TUY32" s="143"/>
      <c r="TUZ32" s="143"/>
      <c r="TVA32" s="143"/>
      <c r="TVB32" s="143"/>
      <c r="TVC32" s="143"/>
      <c r="TVD32" s="143"/>
      <c r="TVE32" s="143"/>
      <c r="TVF32" s="143"/>
      <c r="TVG32" s="143"/>
      <c r="TVH32" s="143"/>
      <c r="TVI32" s="143"/>
      <c r="TVJ32" s="143"/>
      <c r="TVK32" s="143"/>
      <c r="TVL32" s="143"/>
      <c r="TVM32" s="143"/>
      <c r="TVN32" s="143"/>
      <c r="TVO32" s="143"/>
      <c r="TVP32" s="143"/>
      <c r="TVQ32" s="143"/>
      <c r="TVR32" s="143"/>
      <c r="TVS32" s="143"/>
      <c r="TVT32" s="143"/>
      <c r="TVU32" s="143"/>
      <c r="TVV32" s="143"/>
      <c r="TVW32" s="143"/>
      <c r="TVX32" s="143"/>
      <c r="TVY32" s="143"/>
      <c r="TVZ32" s="143"/>
      <c r="TWA32" s="143"/>
      <c r="TWB32" s="143"/>
      <c r="TWC32" s="143"/>
      <c r="TWD32" s="143"/>
      <c r="TWE32" s="143"/>
      <c r="TWF32" s="143"/>
      <c r="TWG32" s="143"/>
      <c r="TWH32" s="143"/>
      <c r="TWI32" s="143"/>
      <c r="TWJ32" s="143"/>
      <c r="TWK32" s="143"/>
      <c r="TWL32" s="143"/>
      <c r="TWM32" s="143"/>
      <c r="TWN32" s="143"/>
      <c r="TWO32" s="143"/>
      <c r="TWP32" s="143"/>
      <c r="TWQ32" s="143"/>
      <c r="TWR32" s="143"/>
      <c r="TWS32" s="143"/>
      <c r="TWT32" s="143"/>
      <c r="TWU32" s="143"/>
      <c r="TWV32" s="143"/>
      <c r="TWW32" s="143"/>
      <c r="TWX32" s="143"/>
      <c r="TWY32" s="143"/>
      <c r="TWZ32" s="143"/>
      <c r="TXA32" s="143"/>
      <c r="TXB32" s="143"/>
      <c r="TXC32" s="143"/>
      <c r="TXD32" s="143"/>
      <c r="TXE32" s="143"/>
      <c r="TXF32" s="143"/>
      <c r="TXG32" s="143"/>
      <c r="TXH32" s="143"/>
      <c r="TXI32" s="143"/>
      <c r="TXJ32" s="143"/>
      <c r="TXK32" s="143"/>
      <c r="TXL32" s="143"/>
      <c r="TXM32" s="143"/>
      <c r="TXN32" s="143"/>
      <c r="TXO32" s="143"/>
      <c r="TXP32" s="143"/>
      <c r="TXQ32" s="143"/>
      <c r="TXR32" s="143"/>
      <c r="TXS32" s="143"/>
      <c r="TXT32" s="143"/>
      <c r="TXU32" s="143"/>
      <c r="TXV32" s="143"/>
      <c r="TXW32" s="143"/>
      <c r="TXX32" s="143"/>
      <c r="TXY32" s="143"/>
      <c r="TXZ32" s="143"/>
      <c r="TYA32" s="143"/>
      <c r="TYB32" s="143"/>
      <c r="TYC32" s="143"/>
      <c r="TYD32" s="143"/>
      <c r="TYE32" s="143"/>
      <c r="TYF32" s="143"/>
      <c r="TYG32" s="143"/>
      <c r="TYH32" s="143"/>
      <c r="TYI32" s="143"/>
      <c r="TYJ32" s="143"/>
      <c r="TYK32" s="143"/>
      <c r="TYL32" s="143"/>
      <c r="TYM32" s="143"/>
      <c r="TYN32" s="143"/>
      <c r="TYO32" s="143"/>
      <c r="TYP32" s="143"/>
      <c r="TYQ32" s="143"/>
      <c r="TYR32" s="143"/>
      <c r="TYS32" s="143"/>
      <c r="TYT32" s="143"/>
      <c r="TYU32" s="143"/>
      <c r="TYV32" s="143"/>
      <c r="TYW32" s="143"/>
      <c r="TYX32" s="143"/>
      <c r="TYY32" s="143"/>
      <c r="TYZ32" s="143"/>
      <c r="TZA32" s="143"/>
      <c r="TZB32" s="143"/>
      <c r="TZC32" s="143"/>
      <c r="TZD32" s="143"/>
      <c r="TZE32" s="143"/>
      <c r="TZF32" s="143"/>
      <c r="TZG32" s="143"/>
      <c r="TZH32" s="143"/>
      <c r="TZI32" s="143"/>
      <c r="TZJ32" s="143"/>
      <c r="TZK32" s="143"/>
      <c r="TZL32" s="143"/>
      <c r="TZM32" s="143"/>
      <c r="TZN32" s="143"/>
      <c r="TZO32" s="143"/>
      <c r="TZP32" s="143"/>
      <c r="TZQ32" s="143"/>
      <c r="TZR32" s="143"/>
      <c r="TZS32" s="143"/>
      <c r="TZT32" s="143"/>
      <c r="TZU32" s="143"/>
      <c r="TZV32" s="143"/>
      <c r="TZW32" s="143"/>
      <c r="TZX32" s="143"/>
      <c r="TZY32" s="143"/>
      <c r="TZZ32" s="143"/>
      <c r="UAA32" s="143"/>
      <c r="UAB32" s="143"/>
      <c r="UAC32" s="143"/>
      <c r="UAD32" s="143"/>
      <c r="UAE32" s="143"/>
      <c r="UAF32" s="143"/>
      <c r="UAG32" s="143"/>
      <c r="UAH32" s="143"/>
      <c r="UAI32" s="143"/>
      <c r="UAJ32" s="143"/>
      <c r="UAK32" s="143"/>
      <c r="UAL32" s="143"/>
      <c r="UAM32" s="143"/>
      <c r="UAN32" s="143"/>
      <c r="UAO32" s="143"/>
      <c r="UAP32" s="143"/>
      <c r="UAQ32" s="143"/>
      <c r="UAR32" s="143"/>
      <c r="UAS32" s="143"/>
      <c r="UAT32" s="143"/>
      <c r="UAU32" s="143"/>
      <c r="UAV32" s="143"/>
      <c r="UAW32" s="143"/>
      <c r="UAX32" s="143"/>
      <c r="UAY32" s="143"/>
      <c r="UAZ32" s="143"/>
      <c r="UBA32" s="143"/>
      <c r="UBB32" s="143"/>
      <c r="UBC32" s="143"/>
      <c r="UBD32" s="143"/>
      <c r="UBE32" s="143"/>
      <c r="UBF32" s="143"/>
      <c r="UBG32" s="143"/>
      <c r="UBH32" s="143"/>
      <c r="UBI32" s="143"/>
      <c r="UBJ32" s="143"/>
      <c r="UBK32" s="143"/>
      <c r="UBL32" s="143"/>
      <c r="UBM32" s="143"/>
      <c r="UBN32" s="143"/>
      <c r="UBO32" s="143"/>
      <c r="UBP32" s="143"/>
      <c r="UBQ32" s="143"/>
      <c r="UBR32" s="143"/>
      <c r="UBS32" s="143"/>
      <c r="UBT32" s="143"/>
      <c r="UBU32" s="143"/>
      <c r="UBV32" s="143"/>
      <c r="UBW32" s="143"/>
      <c r="UBX32" s="143"/>
      <c r="UBY32" s="143"/>
      <c r="UBZ32" s="143"/>
      <c r="UCA32" s="143"/>
      <c r="UCB32" s="143"/>
      <c r="UCC32" s="143"/>
      <c r="UCD32" s="143"/>
      <c r="UCE32" s="143"/>
      <c r="UCF32" s="143"/>
      <c r="UCG32" s="143"/>
      <c r="UCH32" s="143"/>
      <c r="UCI32" s="143"/>
      <c r="UCJ32" s="143"/>
      <c r="UCK32" s="143"/>
      <c r="UCL32" s="143"/>
      <c r="UCM32" s="143"/>
      <c r="UCN32" s="143"/>
      <c r="UCO32" s="143"/>
      <c r="UCP32" s="143"/>
      <c r="UCQ32" s="143"/>
      <c r="UCR32" s="143"/>
      <c r="UCS32" s="143"/>
      <c r="UCT32" s="143"/>
      <c r="UCU32" s="143"/>
      <c r="UCV32" s="143"/>
      <c r="UCW32" s="143"/>
      <c r="UCX32" s="143"/>
      <c r="UCY32" s="143"/>
      <c r="UCZ32" s="143"/>
      <c r="UDA32" s="143"/>
      <c r="UDB32" s="143"/>
      <c r="UDC32" s="143"/>
      <c r="UDD32" s="143"/>
      <c r="UDE32" s="143"/>
      <c r="UDF32" s="143"/>
      <c r="UDG32" s="143"/>
      <c r="UDH32" s="143"/>
      <c r="UDI32" s="143"/>
      <c r="UDJ32" s="143"/>
      <c r="UDK32" s="143"/>
      <c r="UDL32" s="143"/>
      <c r="UDM32" s="143"/>
      <c r="UDN32" s="143"/>
      <c r="UDO32" s="143"/>
      <c r="UDP32" s="143"/>
      <c r="UDQ32" s="143"/>
      <c r="UDR32" s="143"/>
      <c r="UDS32" s="143"/>
      <c r="UDT32" s="143"/>
      <c r="UDU32" s="143"/>
      <c r="UDV32" s="143"/>
      <c r="UDW32" s="143"/>
      <c r="UDX32" s="143"/>
      <c r="UDY32" s="143"/>
      <c r="UDZ32" s="143"/>
      <c r="UEA32" s="143"/>
      <c r="UEB32" s="143"/>
      <c r="UEC32" s="143"/>
      <c r="UED32" s="143"/>
      <c r="UEE32" s="143"/>
      <c r="UEF32" s="143"/>
      <c r="UEG32" s="143"/>
      <c r="UEH32" s="143"/>
      <c r="UEI32" s="143"/>
      <c r="UEJ32" s="143"/>
      <c r="UEK32" s="143"/>
      <c r="UEL32" s="143"/>
      <c r="UEM32" s="143"/>
      <c r="UEN32" s="143"/>
      <c r="UEO32" s="143"/>
      <c r="UEP32" s="143"/>
      <c r="UEQ32" s="143"/>
      <c r="UER32" s="143"/>
      <c r="UES32" s="143"/>
      <c r="UET32" s="143"/>
      <c r="UEU32" s="143"/>
      <c r="UEV32" s="143"/>
      <c r="UEW32" s="143"/>
      <c r="UEX32" s="143"/>
      <c r="UEY32" s="143"/>
      <c r="UEZ32" s="143"/>
      <c r="UFA32" s="143"/>
      <c r="UFB32" s="143"/>
      <c r="UFC32" s="143"/>
      <c r="UFD32" s="143"/>
      <c r="UFE32" s="143"/>
      <c r="UFF32" s="143"/>
      <c r="UFG32" s="143"/>
      <c r="UFH32" s="143"/>
      <c r="UFI32" s="143"/>
      <c r="UFJ32" s="143"/>
      <c r="UFK32" s="143"/>
      <c r="UFL32" s="143"/>
      <c r="UFM32" s="143"/>
      <c r="UFN32" s="143"/>
      <c r="UFO32" s="143"/>
      <c r="UFP32" s="143"/>
      <c r="UFQ32" s="143"/>
      <c r="UFR32" s="143"/>
      <c r="UFS32" s="143"/>
      <c r="UFT32" s="143"/>
      <c r="UFU32" s="143"/>
      <c r="UFV32" s="143"/>
      <c r="UFW32" s="143"/>
      <c r="UFX32" s="143"/>
      <c r="UFY32" s="143"/>
      <c r="UFZ32" s="143"/>
      <c r="UGA32" s="143"/>
      <c r="UGB32" s="143"/>
      <c r="UGC32" s="143"/>
      <c r="UGD32" s="143"/>
      <c r="UGE32" s="143"/>
      <c r="UGF32" s="143"/>
      <c r="UGG32" s="143"/>
      <c r="UGH32" s="143"/>
      <c r="UGI32" s="143"/>
      <c r="UGJ32" s="143"/>
      <c r="UGK32" s="143"/>
      <c r="UGL32" s="143"/>
      <c r="UGM32" s="143"/>
      <c r="UGN32" s="143"/>
      <c r="UGO32" s="143"/>
      <c r="UGP32" s="143"/>
      <c r="UGQ32" s="143"/>
      <c r="UGR32" s="143"/>
      <c r="UGS32" s="143"/>
      <c r="UGT32" s="143"/>
      <c r="UGU32" s="143"/>
      <c r="UGV32" s="143"/>
      <c r="UGW32" s="143"/>
      <c r="UGX32" s="143"/>
      <c r="UGY32" s="143"/>
      <c r="UGZ32" s="143"/>
      <c r="UHA32" s="143"/>
      <c r="UHB32" s="143"/>
      <c r="UHC32" s="143"/>
      <c r="UHD32" s="143"/>
      <c r="UHE32" s="143"/>
      <c r="UHF32" s="143"/>
      <c r="UHG32" s="143"/>
      <c r="UHH32" s="143"/>
      <c r="UHI32" s="143"/>
      <c r="UHJ32" s="143"/>
      <c r="UHK32" s="143"/>
      <c r="UHL32" s="143"/>
      <c r="UHM32" s="143"/>
      <c r="UHN32" s="143"/>
      <c r="UHO32" s="143"/>
      <c r="UHP32" s="143"/>
      <c r="UHQ32" s="143"/>
      <c r="UHR32" s="143"/>
      <c r="UHS32" s="143"/>
      <c r="UHT32" s="143"/>
      <c r="UHU32" s="143"/>
      <c r="UHV32" s="143"/>
      <c r="UHW32" s="143"/>
      <c r="UHX32" s="143"/>
      <c r="UHY32" s="143"/>
      <c r="UHZ32" s="143"/>
      <c r="UIA32" s="143"/>
      <c r="UIB32" s="143"/>
      <c r="UIC32" s="143"/>
      <c r="UID32" s="143"/>
      <c r="UIE32" s="143"/>
      <c r="UIF32" s="143"/>
      <c r="UIG32" s="143"/>
      <c r="UIH32" s="143"/>
      <c r="UII32" s="143"/>
      <c r="UIJ32" s="143"/>
      <c r="UIK32" s="143"/>
      <c r="UIL32" s="143"/>
      <c r="UIM32" s="143"/>
      <c r="UIN32" s="143"/>
      <c r="UIO32" s="143"/>
      <c r="UIP32" s="143"/>
      <c r="UIQ32" s="143"/>
      <c r="UIR32" s="143"/>
      <c r="UIS32" s="143"/>
      <c r="UIT32" s="143"/>
      <c r="UIU32" s="143"/>
      <c r="UIV32" s="143"/>
      <c r="UIW32" s="143"/>
      <c r="UIX32" s="143"/>
      <c r="UIY32" s="143"/>
      <c r="UIZ32" s="143"/>
      <c r="UJA32" s="143"/>
      <c r="UJB32" s="143"/>
      <c r="UJC32" s="143"/>
      <c r="UJD32" s="143"/>
      <c r="UJE32" s="143"/>
      <c r="UJF32" s="143"/>
      <c r="UJG32" s="143"/>
      <c r="UJH32" s="143"/>
      <c r="UJI32" s="143"/>
      <c r="UJJ32" s="143"/>
      <c r="UJK32" s="143"/>
      <c r="UJL32" s="143"/>
      <c r="UJM32" s="143"/>
      <c r="UJN32" s="143"/>
      <c r="UJO32" s="143"/>
      <c r="UJP32" s="143"/>
      <c r="UJQ32" s="143"/>
      <c r="UJR32" s="143"/>
      <c r="UJS32" s="143"/>
      <c r="UJT32" s="143"/>
      <c r="UJU32" s="143"/>
      <c r="UJV32" s="143"/>
      <c r="UJW32" s="143"/>
      <c r="UJX32" s="143"/>
      <c r="UJY32" s="143"/>
      <c r="UJZ32" s="143"/>
      <c r="UKA32" s="143"/>
      <c r="UKB32" s="143"/>
      <c r="UKC32" s="143"/>
      <c r="UKD32" s="143"/>
      <c r="UKE32" s="143"/>
      <c r="UKF32" s="143"/>
      <c r="UKG32" s="143"/>
      <c r="UKH32" s="143"/>
      <c r="UKI32" s="143"/>
      <c r="UKJ32" s="143"/>
      <c r="UKK32" s="143"/>
      <c r="UKL32" s="143"/>
      <c r="UKM32" s="143"/>
      <c r="UKN32" s="143"/>
      <c r="UKO32" s="143"/>
      <c r="UKP32" s="143"/>
      <c r="UKQ32" s="143"/>
      <c r="UKR32" s="143"/>
      <c r="UKS32" s="143"/>
      <c r="UKT32" s="143"/>
      <c r="UKU32" s="143"/>
      <c r="UKV32" s="143"/>
      <c r="UKW32" s="143"/>
      <c r="UKX32" s="143"/>
      <c r="UKY32" s="143"/>
      <c r="UKZ32" s="143"/>
      <c r="ULA32" s="143"/>
      <c r="ULB32" s="143"/>
      <c r="ULC32" s="143"/>
      <c r="ULD32" s="143"/>
      <c r="ULE32" s="143"/>
      <c r="ULF32" s="143"/>
      <c r="ULG32" s="143"/>
      <c r="ULH32" s="143"/>
      <c r="ULI32" s="143"/>
      <c r="ULJ32" s="143"/>
      <c r="ULK32" s="143"/>
      <c r="ULL32" s="143"/>
      <c r="ULM32" s="143"/>
      <c r="ULN32" s="143"/>
      <c r="ULO32" s="143"/>
      <c r="ULP32" s="143"/>
      <c r="ULQ32" s="143"/>
      <c r="ULR32" s="143"/>
      <c r="ULS32" s="143"/>
      <c r="ULT32" s="143"/>
      <c r="ULU32" s="143"/>
      <c r="ULV32" s="143"/>
      <c r="ULW32" s="143"/>
      <c r="ULX32" s="143"/>
      <c r="ULY32" s="143"/>
      <c r="ULZ32" s="143"/>
      <c r="UMA32" s="143"/>
      <c r="UMB32" s="143"/>
      <c r="UMC32" s="143"/>
      <c r="UMD32" s="143"/>
      <c r="UME32" s="143"/>
      <c r="UMF32" s="143"/>
      <c r="UMG32" s="143"/>
      <c r="UMH32" s="143"/>
      <c r="UMI32" s="143"/>
      <c r="UMJ32" s="143"/>
      <c r="UMK32" s="143"/>
      <c r="UML32" s="143"/>
      <c r="UMM32" s="143"/>
      <c r="UMN32" s="143"/>
      <c r="UMO32" s="143"/>
      <c r="UMP32" s="143"/>
      <c r="UMQ32" s="143"/>
      <c r="UMR32" s="143"/>
      <c r="UMS32" s="143"/>
      <c r="UMT32" s="143"/>
      <c r="UMU32" s="143"/>
      <c r="UMV32" s="143"/>
      <c r="UMW32" s="143"/>
      <c r="UMX32" s="143"/>
      <c r="UMY32" s="143"/>
      <c r="UMZ32" s="143"/>
      <c r="UNA32" s="143"/>
      <c r="UNB32" s="143"/>
      <c r="UNC32" s="143"/>
      <c r="UND32" s="143"/>
      <c r="UNE32" s="143"/>
      <c r="UNF32" s="143"/>
      <c r="UNG32" s="143"/>
      <c r="UNH32" s="143"/>
      <c r="UNI32" s="143"/>
      <c r="UNJ32" s="143"/>
      <c r="UNK32" s="143"/>
      <c r="UNL32" s="143"/>
      <c r="UNM32" s="143"/>
      <c r="UNN32" s="143"/>
      <c r="UNO32" s="143"/>
      <c r="UNP32" s="143"/>
      <c r="UNQ32" s="143"/>
      <c r="UNR32" s="143"/>
      <c r="UNS32" s="143"/>
      <c r="UNT32" s="143"/>
      <c r="UNU32" s="143"/>
      <c r="UNV32" s="143"/>
      <c r="UNW32" s="143"/>
      <c r="UNX32" s="143"/>
      <c r="UNY32" s="143"/>
      <c r="UNZ32" s="143"/>
      <c r="UOA32" s="143"/>
      <c r="UOB32" s="143"/>
      <c r="UOC32" s="143"/>
      <c r="UOD32" s="143"/>
      <c r="UOE32" s="143"/>
      <c r="UOF32" s="143"/>
      <c r="UOG32" s="143"/>
      <c r="UOH32" s="143"/>
      <c r="UOI32" s="143"/>
      <c r="UOJ32" s="143"/>
      <c r="UOK32" s="143"/>
      <c r="UOL32" s="143"/>
      <c r="UOM32" s="143"/>
      <c r="UON32" s="143"/>
      <c r="UOO32" s="143"/>
      <c r="UOP32" s="143"/>
      <c r="UOQ32" s="143"/>
      <c r="UOR32" s="143"/>
      <c r="UOS32" s="143"/>
      <c r="UOT32" s="143"/>
      <c r="UOU32" s="143"/>
      <c r="UOV32" s="143"/>
      <c r="UOW32" s="143"/>
      <c r="UOX32" s="143"/>
      <c r="UOY32" s="143"/>
      <c r="UOZ32" s="143"/>
      <c r="UPA32" s="143"/>
      <c r="UPB32" s="143"/>
      <c r="UPC32" s="143"/>
      <c r="UPD32" s="143"/>
      <c r="UPE32" s="143"/>
      <c r="UPF32" s="143"/>
      <c r="UPG32" s="143"/>
      <c r="UPH32" s="143"/>
      <c r="UPI32" s="143"/>
      <c r="UPJ32" s="143"/>
      <c r="UPK32" s="143"/>
      <c r="UPL32" s="143"/>
      <c r="UPM32" s="143"/>
      <c r="UPN32" s="143"/>
      <c r="UPO32" s="143"/>
      <c r="UPP32" s="143"/>
      <c r="UPQ32" s="143"/>
      <c r="UPR32" s="143"/>
      <c r="UPS32" s="143"/>
      <c r="UPT32" s="143"/>
      <c r="UPU32" s="143"/>
      <c r="UPV32" s="143"/>
      <c r="UPW32" s="143"/>
      <c r="UPX32" s="143"/>
      <c r="UPY32" s="143"/>
      <c r="UPZ32" s="143"/>
      <c r="UQA32" s="143"/>
      <c r="UQB32" s="143"/>
      <c r="UQC32" s="143"/>
      <c r="UQD32" s="143"/>
      <c r="UQE32" s="143"/>
      <c r="UQF32" s="143"/>
      <c r="UQG32" s="143"/>
      <c r="UQH32" s="143"/>
      <c r="UQI32" s="143"/>
      <c r="UQJ32" s="143"/>
      <c r="UQK32" s="143"/>
      <c r="UQL32" s="143"/>
      <c r="UQM32" s="143"/>
      <c r="UQN32" s="143"/>
      <c r="UQO32" s="143"/>
      <c r="UQP32" s="143"/>
      <c r="UQQ32" s="143"/>
      <c r="UQR32" s="143"/>
      <c r="UQS32" s="143"/>
      <c r="UQT32" s="143"/>
      <c r="UQU32" s="143"/>
      <c r="UQV32" s="143"/>
      <c r="UQW32" s="143"/>
      <c r="UQX32" s="143"/>
      <c r="UQY32" s="143"/>
      <c r="UQZ32" s="143"/>
      <c r="URA32" s="143"/>
      <c r="URB32" s="143"/>
      <c r="URC32" s="143"/>
      <c r="URD32" s="143"/>
      <c r="URE32" s="143"/>
      <c r="URF32" s="143"/>
      <c r="URG32" s="143"/>
      <c r="URH32" s="143"/>
      <c r="URI32" s="143"/>
      <c r="URJ32" s="143"/>
      <c r="URK32" s="143"/>
      <c r="URL32" s="143"/>
      <c r="URM32" s="143"/>
      <c r="URN32" s="143"/>
      <c r="URO32" s="143"/>
      <c r="URP32" s="143"/>
      <c r="URQ32" s="143"/>
      <c r="URR32" s="143"/>
      <c r="URS32" s="143"/>
      <c r="URT32" s="143"/>
      <c r="URU32" s="143"/>
      <c r="URV32" s="143"/>
      <c r="URW32" s="143"/>
      <c r="URX32" s="143"/>
      <c r="URY32" s="143"/>
      <c r="URZ32" s="143"/>
      <c r="USA32" s="143"/>
      <c r="USB32" s="143"/>
      <c r="USC32" s="143"/>
      <c r="USD32" s="143"/>
      <c r="USE32" s="143"/>
      <c r="USF32" s="143"/>
      <c r="USG32" s="143"/>
      <c r="USH32" s="143"/>
      <c r="USI32" s="143"/>
      <c r="USJ32" s="143"/>
      <c r="USK32" s="143"/>
      <c r="USL32" s="143"/>
      <c r="USM32" s="143"/>
      <c r="USN32" s="143"/>
      <c r="USO32" s="143"/>
      <c r="USP32" s="143"/>
      <c r="USQ32" s="143"/>
      <c r="USR32" s="143"/>
      <c r="USS32" s="143"/>
      <c r="UST32" s="143"/>
      <c r="USU32" s="143"/>
      <c r="USV32" s="143"/>
      <c r="USW32" s="143"/>
      <c r="USX32" s="143"/>
      <c r="USY32" s="143"/>
      <c r="USZ32" s="143"/>
      <c r="UTA32" s="143"/>
      <c r="UTB32" s="143"/>
      <c r="UTC32" s="143"/>
      <c r="UTD32" s="143"/>
      <c r="UTE32" s="143"/>
      <c r="UTF32" s="143"/>
      <c r="UTG32" s="143"/>
      <c r="UTH32" s="143"/>
      <c r="UTI32" s="143"/>
      <c r="UTJ32" s="143"/>
      <c r="UTK32" s="143"/>
      <c r="UTL32" s="143"/>
      <c r="UTM32" s="143"/>
      <c r="UTN32" s="143"/>
      <c r="UTO32" s="143"/>
      <c r="UTP32" s="143"/>
      <c r="UTQ32" s="143"/>
      <c r="UTR32" s="143"/>
      <c r="UTS32" s="143"/>
      <c r="UTT32" s="143"/>
      <c r="UTU32" s="143"/>
      <c r="UTV32" s="143"/>
      <c r="UTW32" s="143"/>
      <c r="UTX32" s="143"/>
      <c r="UTY32" s="143"/>
      <c r="UTZ32" s="143"/>
      <c r="UUA32" s="143"/>
      <c r="UUB32" s="143"/>
      <c r="UUC32" s="143"/>
      <c r="UUD32" s="143"/>
      <c r="UUE32" s="143"/>
      <c r="UUF32" s="143"/>
      <c r="UUG32" s="143"/>
      <c r="UUH32" s="143"/>
      <c r="UUI32" s="143"/>
      <c r="UUJ32" s="143"/>
      <c r="UUK32" s="143"/>
      <c r="UUL32" s="143"/>
      <c r="UUM32" s="143"/>
      <c r="UUN32" s="143"/>
      <c r="UUO32" s="143"/>
      <c r="UUP32" s="143"/>
      <c r="UUQ32" s="143"/>
      <c r="UUR32" s="143"/>
      <c r="UUS32" s="143"/>
      <c r="UUT32" s="143"/>
      <c r="UUU32" s="143"/>
      <c r="UUV32" s="143"/>
      <c r="UUW32" s="143"/>
      <c r="UUX32" s="143"/>
      <c r="UUY32" s="143"/>
      <c r="UUZ32" s="143"/>
      <c r="UVA32" s="143"/>
      <c r="UVB32" s="143"/>
      <c r="UVC32" s="143"/>
      <c r="UVD32" s="143"/>
      <c r="UVE32" s="143"/>
      <c r="UVF32" s="143"/>
      <c r="UVG32" s="143"/>
      <c r="UVH32" s="143"/>
      <c r="UVI32" s="143"/>
      <c r="UVJ32" s="143"/>
      <c r="UVK32" s="143"/>
      <c r="UVL32" s="143"/>
      <c r="UVM32" s="143"/>
      <c r="UVN32" s="143"/>
      <c r="UVO32" s="143"/>
      <c r="UVP32" s="143"/>
      <c r="UVQ32" s="143"/>
      <c r="UVR32" s="143"/>
      <c r="UVS32" s="143"/>
      <c r="UVT32" s="143"/>
      <c r="UVU32" s="143"/>
      <c r="UVV32" s="143"/>
      <c r="UVW32" s="143"/>
      <c r="UVX32" s="143"/>
      <c r="UVY32" s="143"/>
      <c r="UVZ32" s="143"/>
      <c r="UWA32" s="143"/>
      <c r="UWB32" s="143"/>
      <c r="UWC32" s="143"/>
      <c r="UWD32" s="143"/>
      <c r="UWE32" s="143"/>
      <c r="UWF32" s="143"/>
      <c r="UWG32" s="143"/>
      <c r="UWH32" s="143"/>
      <c r="UWI32" s="143"/>
      <c r="UWJ32" s="143"/>
      <c r="UWK32" s="143"/>
      <c r="UWL32" s="143"/>
      <c r="UWM32" s="143"/>
      <c r="UWN32" s="143"/>
      <c r="UWO32" s="143"/>
      <c r="UWP32" s="143"/>
      <c r="UWQ32" s="143"/>
      <c r="UWR32" s="143"/>
      <c r="UWS32" s="143"/>
      <c r="UWT32" s="143"/>
      <c r="UWU32" s="143"/>
      <c r="UWV32" s="143"/>
      <c r="UWW32" s="143"/>
      <c r="UWX32" s="143"/>
      <c r="UWY32" s="143"/>
      <c r="UWZ32" s="143"/>
      <c r="UXA32" s="143"/>
      <c r="UXB32" s="143"/>
      <c r="UXC32" s="143"/>
      <c r="UXD32" s="143"/>
      <c r="UXE32" s="143"/>
      <c r="UXF32" s="143"/>
      <c r="UXG32" s="143"/>
      <c r="UXH32" s="143"/>
      <c r="UXI32" s="143"/>
      <c r="UXJ32" s="143"/>
      <c r="UXK32" s="143"/>
      <c r="UXL32" s="143"/>
      <c r="UXM32" s="143"/>
      <c r="UXN32" s="143"/>
      <c r="UXO32" s="143"/>
      <c r="UXP32" s="143"/>
      <c r="UXQ32" s="143"/>
      <c r="UXR32" s="143"/>
      <c r="UXS32" s="143"/>
      <c r="UXT32" s="143"/>
      <c r="UXU32" s="143"/>
      <c r="UXV32" s="143"/>
      <c r="UXW32" s="143"/>
      <c r="UXX32" s="143"/>
      <c r="UXY32" s="143"/>
      <c r="UXZ32" s="143"/>
      <c r="UYA32" s="143"/>
      <c r="UYB32" s="143"/>
      <c r="UYC32" s="143"/>
      <c r="UYD32" s="143"/>
      <c r="UYE32" s="143"/>
      <c r="UYF32" s="143"/>
      <c r="UYG32" s="143"/>
      <c r="UYH32" s="143"/>
      <c r="UYI32" s="143"/>
      <c r="UYJ32" s="143"/>
      <c r="UYK32" s="143"/>
      <c r="UYL32" s="143"/>
      <c r="UYM32" s="143"/>
      <c r="UYN32" s="143"/>
      <c r="UYO32" s="143"/>
      <c r="UYP32" s="143"/>
      <c r="UYQ32" s="143"/>
      <c r="UYR32" s="143"/>
      <c r="UYS32" s="143"/>
      <c r="UYT32" s="143"/>
      <c r="UYU32" s="143"/>
      <c r="UYV32" s="143"/>
      <c r="UYW32" s="143"/>
      <c r="UYX32" s="143"/>
      <c r="UYY32" s="143"/>
      <c r="UYZ32" s="143"/>
      <c r="UZA32" s="143"/>
      <c r="UZB32" s="143"/>
      <c r="UZC32" s="143"/>
      <c r="UZD32" s="143"/>
      <c r="UZE32" s="143"/>
      <c r="UZF32" s="143"/>
      <c r="UZG32" s="143"/>
      <c r="UZH32" s="143"/>
      <c r="UZI32" s="143"/>
      <c r="UZJ32" s="143"/>
      <c r="UZK32" s="143"/>
      <c r="UZL32" s="143"/>
      <c r="UZM32" s="143"/>
      <c r="UZN32" s="143"/>
      <c r="UZO32" s="143"/>
      <c r="UZP32" s="143"/>
      <c r="UZQ32" s="143"/>
      <c r="UZR32" s="143"/>
      <c r="UZS32" s="143"/>
      <c r="UZT32" s="143"/>
      <c r="UZU32" s="143"/>
      <c r="UZV32" s="143"/>
      <c r="UZW32" s="143"/>
      <c r="UZX32" s="143"/>
      <c r="UZY32" s="143"/>
      <c r="UZZ32" s="143"/>
      <c r="VAA32" s="143"/>
      <c r="VAB32" s="143"/>
      <c r="VAC32" s="143"/>
      <c r="VAD32" s="143"/>
      <c r="VAE32" s="143"/>
      <c r="VAF32" s="143"/>
      <c r="VAG32" s="143"/>
      <c r="VAH32" s="143"/>
      <c r="VAI32" s="143"/>
      <c r="VAJ32" s="143"/>
      <c r="VAK32" s="143"/>
      <c r="VAL32" s="143"/>
      <c r="VAM32" s="143"/>
      <c r="VAN32" s="143"/>
      <c r="VAO32" s="143"/>
      <c r="VAP32" s="143"/>
      <c r="VAQ32" s="143"/>
      <c r="VAR32" s="143"/>
      <c r="VAS32" s="143"/>
      <c r="VAT32" s="143"/>
      <c r="VAU32" s="143"/>
      <c r="VAV32" s="143"/>
      <c r="VAW32" s="143"/>
      <c r="VAX32" s="143"/>
      <c r="VAY32" s="143"/>
      <c r="VAZ32" s="143"/>
      <c r="VBA32" s="143"/>
      <c r="VBB32" s="143"/>
      <c r="VBC32" s="143"/>
      <c r="VBD32" s="143"/>
      <c r="VBE32" s="143"/>
      <c r="VBF32" s="143"/>
      <c r="VBG32" s="143"/>
      <c r="VBH32" s="143"/>
      <c r="VBI32" s="143"/>
      <c r="VBJ32" s="143"/>
      <c r="VBK32" s="143"/>
      <c r="VBL32" s="143"/>
      <c r="VBM32" s="143"/>
      <c r="VBN32" s="143"/>
      <c r="VBO32" s="143"/>
      <c r="VBP32" s="143"/>
      <c r="VBQ32" s="143"/>
      <c r="VBR32" s="143"/>
      <c r="VBS32" s="143"/>
      <c r="VBT32" s="143"/>
      <c r="VBU32" s="143"/>
      <c r="VBV32" s="143"/>
      <c r="VBW32" s="143"/>
      <c r="VBX32" s="143"/>
      <c r="VBY32" s="143"/>
      <c r="VBZ32" s="143"/>
      <c r="VCA32" s="143"/>
      <c r="VCB32" s="143"/>
      <c r="VCC32" s="143"/>
      <c r="VCD32" s="143"/>
      <c r="VCE32" s="143"/>
      <c r="VCF32" s="143"/>
      <c r="VCG32" s="143"/>
      <c r="VCH32" s="143"/>
      <c r="VCI32" s="143"/>
      <c r="VCJ32" s="143"/>
      <c r="VCK32" s="143"/>
      <c r="VCL32" s="143"/>
      <c r="VCM32" s="143"/>
      <c r="VCN32" s="143"/>
      <c r="VCO32" s="143"/>
      <c r="VCP32" s="143"/>
      <c r="VCQ32" s="143"/>
      <c r="VCR32" s="143"/>
      <c r="VCS32" s="143"/>
      <c r="VCT32" s="143"/>
      <c r="VCU32" s="143"/>
      <c r="VCV32" s="143"/>
      <c r="VCW32" s="143"/>
      <c r="VCX32" s="143"/>
      <c r="VCY32" s="143"/>
      <c r="VCZ32" s="143"/>
      <c r="VDA32" s="143"/>
      <c r="VDB32" s="143"/>
      <c r="VDC32" s="143"/>
      <c r="VDD32" s="143"/>
      <c r="VDE32" s="143"/>
      <c r="VDF32" s="143"/>
      <c r="VDG32" s="143"/>
      <c r="VDH32" s="143"/>
      <c r="VDI32" s="143"/>
      <c r="VDJ32" s="143"/>
      <c r="VDK32" s="143"/>
      <c r="VDL32" s="143"/>
      <c r="VDM32" s="143"/>
      <c r="VDN32" s="143"/>
      <c r="VDO32" s="143"/>
      <c r="VDP32" s="143"/>
      <c r="VDQ32" s="143"/>
      <c r="VDR32" s="143"/>
      <c r="VDS32" s="143"/>
      <c r="VDT32" s="143"/>
      <c r="VDU32" s="143"/>
      <c r="VDV32" s="143"/>
      <c r="VDW32" s="143"/>
      <c r="VDX32" s="143"/>
      <c r="VDY32" s="143"/>
      <c r="VDZ32" s="143"/>
      <c r="VEA32" s="143"/>
      <c r="VEB32" s="143"/>
      <c r="VEC32" s="143"/>
      <c r="VED32" s="143"/>
      <c r="VEE32" s="143"/>
      <c r="VEF32" s="143"/>
      <c r="VEG32" s="143"/>
      <c r="VEH32" s="143"/>
      <c r="VEI32" s="143"/>
      <c r="VEJ32" s="143"/>
      <c r="VEK32" s="143"/>
      <c r="VEL32" s="143"/>
      <c r="VEM32" s="143"/>
      <c r="VEN32" s="143"/>
      <c r="VEO32" s="143"/>
      <c r="VEP32" s="143"/>
      <c r="VEQ32" s="143"/>
      <c r="VER32" s="143"/>
      <c r="VES32" s="143"/>
      <c r="VET32" s="143"/>
      <c r="VEU32" s="143"/>
      <c r="VEV32" s="143"/>
      <c r="VEW32" s="143"/>
      <c r="VEX32" s="143"/>
      <c r="VEY32" s="143"/>
      <c r="VEZ32" s="143"/>
      <c r="VFA32" s="143"/>
      <c r="VFB32" s="143"/>
      <c r="VFC32" s="143"/>
      <c r="VFD32" s="143"/>
      <c r="VFE32" s="143"/>
      <c r="VFF32" s="143"/>
      <c r="VFG32" s="143"/>
      <c r="VFH32" s="143"/>
      <c r="VFI32" s="143"/>
      <c r="VFJ32" s="143"/>
      <c r="VFK32" s="143"/>
      <c r="VFL32" s="143"/>
      <c r="VFM32" s="143"/>
      <c r="VFN32" s="143"/>
      <c r="VFO32" s="143"/>
      <c r="VFP32" s="143"/>
      <c r="VFQ32" s="143"/>
      <c r="VFR32" s="143"/>
      <c r="VFS32" s="143"/>
      <c r="VFT32" s="143"/>
      <c r="VFU32" s="143"/>
      <c r="VFV32" s="143"/>
      <c r="VFW32" s="143"/>
      <c r="VFX32" s="143"/>
      <c r="VFY32" s="143"/>
      <c r="VFZ32" s="143"/>
      <c r="VGA32" s="143"/>
      <c r="VGB32" s="143"/>
      <c r="VGC32" s="143"/>
      <c r="VGD32" s="143"/>
      <c r="VGE32" s="143"/>
      <c r="VGF32" s="143"/>
      <c r="VGG32" s="143"/>
      <c r="VGH32" s="143"/>
      <c r="VGI32" s="143"/>
      <c r="VGJ32" s="143"/>
      <c r="VGK32" s="143"/>
      <c r="VGL32" s="143"/>
      <c r="VGM32" s="143"/>
      <c r="VGN32" s="143"/>
      <c r="VGO32" s="143"/>
      <c r="VGP32" s="143"/>
      <c r="VGQ32" s="143"/>
      <c r="VGR32" s="143"/>
      <c r="VGS32" s="143"/>
      <c r="VGT32" s="143"/>
      <c r="VGU32" s="143"/>
      <c r="VGV32" s="143"/>
      <c r="VGW32" s="143"/>
      <c r="VGX32" s="143"/>
      <c r="VGY32" s="143"/>
      <c r="VGZ32" s="143"/>
      <c r="VHA32" s="143"/>
      <c r="VHB32" s="143"/>
      <c r="VHC32" s="143"/>
      <c r="VHD32" s="143"/>
      <c r="VHE32" s="143"/>
      <c r="VHF32" s="143"/>
      <c r="VHG32" s="143"/>
      <c r="VHH32" s="143"/>
      <c r="VHI32" s="143"/>
      <c r="VHJ32" s="143"/>
      <c r="VHK32" s="143"/>
      <c r="VHL32" s="143"/>
      <c r="VHM32" s="143"/>
      <c r="VHN32" s="143"/>
      <c r="VHO32" s="143"/>
      <c r="VHP32" s="143"/>
      <c r="VHQ32" s="143"/>
      <c r="VHR32" s="143"/>
      <c r="VHS32" s="143"/>
      <c r="VHT32" s="143"/>
      <c r="VHU32" s="143"/>
      <c r="VHV32" s="143"/>
      <c r="VHW32" s="143"/>
      <c r="VHX32" s="143"/>
      <c r="VHY32" s="143"/>
      <c r="VHZ32" s="143"/>
      <c r="VIA32" s="143"/>
      <c r="VIB32" s="143"/>
      <c r="VIC32" s="143"/>
      <c r="VID32" s="143"/>
      <c r="VIE32" s="143"/>
      <c r="VIF32" s="143"/>
      <c r="VIG32" s="143"/>
      <c r="VIH32" s="143"/>
      <c r="VII32" s="143"/>
      <c r="VIJ32" s="143"/>
      <c r="VIK32" s="143"/>
      <c r="VIL32" s="143"/>
      <c r="VIM32" s="143"/>
      <c r="VIN32" s="143"/>
      <c r="VIO32" s="143"/>
      <c r="VIP32" s="143"/>
      <c r="VIQ32" s="143"/>
      <c r="VIR32" s="143"/>
      <c r="VIS32" s="143"/>
      <c r="VIT32" s="143"/>
      <c r="VIU32" s="143"/>
      <c r="VIV32" s="143"/>
      <c r="VIW32" s="143"/>
      <c r="VIX32" s="143"/>
      <c r="VIY32" s="143"/>
      <c r="VIZ32" s="143"/>
      <c r="VJA32" s="143"/>
      <c r="VJB32" s="143"/>
      <c r="VJC32" s="143"/>
      <c r="VJD32" s="143"/>
      <c r="VJE32" s="143"/>
      <c r="VJF32" s="143"/>
      <c r="VJG32" s="143"/>
      <c r="VJH32" s="143"/>
      <c r="VJI32" s="143"/>
      <c r="VJJ32" s="143"/>
      <c r="VJK32" s="143"/>
      <c r="VJL32" s="143"/>
      <c r="VJM32" s="143"/>
      <c r="VJN32" s="143"/>
      <c r="VJO32" s="143"/>
      <c r="VJP32" s="143"/>
      <c r="VJQ32" s="143"/>
      <c r="VJR32" s="143"/>
      <c r="VJS32" s="143"/>
      <c r="VJT32" s="143"/>
      <c r="VJU32" s="143"/>
      <c r="VJV32" s="143"/>
      <c r="VJW32" s="143"/>
      <c r="VJX32" s="143"/>
      <c r="VJY32" s="143"/>
      <c r="VJZ32" s="143"/>
      <c r="VKA32" s="143"/>
      <c r="VKB32" s="143"/>
      <c r="VKC32" s="143"/>
      <c r="VKD32" s="143"/>
      <c r="VKE32" s="143"/>
      <c r="VKF32" s="143"/>
      <c r="VKG32" s="143"/>
      <c r="VKH32" s="143"/>
      <c r="VKI32" s="143"/>
      <c r="VKJ32" s="143"/>
      <c r="VKK32" s="143"/>
      <c r="VKL32" s="143"/>
      <c r="VKM32" s="143"/>
      <c r="VKN32" s="143"/>
      <c r="VKO32" s="143"/>
      <c r="VKP32" s="143"/>
      <c r="VKQ32" s="143"/>
      <c r="VKR32" s="143"/>
      <c r="VKS32" s="143"/>
      <c r="VKT32" s="143"/>
      <c r="VKU32" s="143"/>
      <c r="VKV32" s="143"/>
      <c r="VKW32" s="143"/>
      <c r="VKX32" s="143"/>
      <c r="VKY32" s="143"/>
      <c r="VKZ32" s="143"/>
      <c r="VLA32" s="143"/>
      <c r="VLB32" s="143"/>
      <c r="VLC32" s="143"/>
      <c r="VLD32" s="143"/>
      <c r="VLE32" s="143"/>
      <c r="VLF32" s="143"/>
      <c r="VLG32" s="143"/>
      <c r="VLH32" s="143"/>
      <c r="VLI32" s="143"/>
      <c r="VLJ32" s="143"/>
      <c r="VLK32" s="143"/>
      <c r="VLL32" s="143"/>
      <c r="VLM32" s="143"/>
      <c r="VLN32" s="143"/>
      <c r="VLO32" s="143"/>
      <c r="VLP32" s="143"/>
      <c r="VLQ32" s="143"/>
      <c r="VLR32" s="143"/>
      <c r="VLS32" s="143"/>
      <c r="VLT32" s="143"/>
      <c r="VLU32" s="143"/>
      <c r="VLV32" s="143"/>
      <c r="VLW32" s="143"/>
      <c r="VLX32" s="143"/>
      <c r="VLY32" s="143"/>
      <c r="VLZ32" s="143"/>
      <c r="VMA32" s="143"/>
      <c r="VMB32" s="143"/>
      <c r="VMC32" s="143"/>
      <c r="VMD32" s="143"/>
      <c r="VME32" s="143"/>
      <c r="VMF32" s="143"/>
      <c r="VMG32" s="143"/>
      <c r="VMH32" s="143"/>
      <c r="VMI32" s="143"/>
      <c r="VMJ32" s="143"/>
      <c r="VMK32" s="143"/>
      <c r="VML32" s="143"/>
      <c r="VMM32" s="143"/>
      <c r="VMN32" s="143"/>
      <c r="VMO32" s="143"/>
      <c r="VMP32" s="143"/>
      <c r="VMQ32" s="143"/>
      <c r="VMR32" s="143"/>
      <c r="VMS32" s="143"/>
      <c r="VMT32" s="143"/>
      <c r="VMU32" s="143"/>
      <c r="VMV32" s="143"/>
      <c r="VMW32" s="143"/>
      <c r="VMX32" s="143"/>
      <c r="VMY32" s="143"/>
      <c r="VMZ32" s="143"/>
      <c r="VNA32" s="143"/>
      <c r="VNB32" s="143"/>
      <c r="VNC32" s="143"/>
      <c r="VND32" s="143"/>
      <c r="VNE32" s="143"/>
      <c r="VNF32" s="143"/>
      <c r="VNG32" s="143"/>
      <c r="VNH32" s="143"/>
      <c r="VNI32" s="143"/>
      <c r="VNJ32" s="143"/>
      <c r="VNK32" s="143"/>
      <c r="VNL32" s="143"/>
      <c r="VNM32" s="143"/>
      <c r="VNN32" s="143"/>
      <c r="VNO32" s="143"/>
      <c r="VNP32" s="143"/>
      <c r="VNQ32" s="143"/>
      <c r="VNR32" s="143"/>
      <c r="VNS32" s="143"/>
      <c r="VNT32" s="143"/>
      <c r="VNU32" s="143"/>
      <c r="VNV32" s="143"/>
      <c r="VNW32" s="143"/>
      <c r="VNX32" s="143"/>
      <c r="VNY32" s="143"/>
      <c r="VNZ32" s="143"/>
      <c r="VOA32" s="143"/>
      <c r="VOB32" s="143"/>
      <c r="VOC32" s="143"/>
      <c r="VOD32" s="143"/>
      <c r="VOE32" s="143"/>
      <c r="VOF32" s="143"/>
      <c r="VOG32" s="143"/>
      <c r="VOH32" s="143"/>
      <c r="VOI32" s="143"/>
      <c r="VOJ32" s="143"/>
      <c r="VOK32" s="143"/>
      <c r="VOL32" s="143"/>
      <c r="VOM32" s="143"/>
      <c r="VON32" s="143"/>
      <c r="VOO32" s="143"/>
      <c r="VOP32" s="143"/>
      <c r="VOQ32" s="143"/>
      <c r="VOR32" s="143"/>
      <c r="VOS32" s="143"/>
      <c r="VOT32" s="143"/>
      <c r="VOU32" s="143"/>
      <c r="VOV32" s="143"/>
      <c r="VOW32" s="143"/>
      <c r="VOX32" s="143"/>
      <c r="VOY32" s="143"/>
      <c r="VOZ32" s="143"/>
      <c r="VPA32" s="143"/>
      <c r="VPB32" s="143"/>
      <c r="VPC32" s="143"/>
      <c r="VPD32" s="143"/>
      <c r="VPE32" s="143"/>
      <c r="VPF32" s="143"/>
      <c r="VPG32" s="143"/>
      <c r="VPH32" s="143"/>
      <c r="VPI32" s="143"/>
      <c r="VPJ32" s="143"/>
      <c r="VPK32" s="143"/>
      <c r="VPL32" s="143"/>
      <c r="VPM32" s="143"/>
      <c r="VPN32" s="143"/>
      <c r="VPO32" s="143"/>
      <c r="VPP32" s="143"/>
      <c r="VPQ32" s="143"/>
      <c r="VPR32" s="143"/>
      <c r="VPS32" s="143"/>
      <c r="VPT32" s="143"/>
      <c r="VPU32" s="143"/>
      <c r="VPV32" s="143"/>
      <c r="VPW32" s="143"/>
      <c r="VPX32" s="143"/>
      <c r="VPY32" s="143"/>
      <c r="VPZ32" s="143"/>
      <c r="VQA32" s="143"/>
      <c r="VQB32" s="143"/>
      <c r="VQC32" s="143"/>
      <c r="VQD32" s="143"/>
      <c r="VQE32" s="143"/>
      <c r="VQF32" s="143"/>
      <c r="VQG32" s="143"/>
      <c r="VQH32" s="143"/>
      <c r="VQI32" s="143"/>
      <c r="VQJ32" s="143"/>
      <c r="VQK32" s="143"/>
      <c r="VQL32" s="143"/>
      <c r="VQM32" s="143"/>
      <c r="VQN32" s="143"/>
      <c r="VQO32" s="143"/>
      <c r="VQP32" s="143"/>
      <c r="VQQ32" s="143"/>
      <c r="VQR32" s="143"/>
      <c r="VQS32" s="143"/>
      <c r="VQT32" s="143"/>
      <c r="VQU32" s="143"/>
      <c r="VQV32" s="143"/>
      <c r="VQW32" s="143"/>
      <c r="VQX32" s="143"/>
      <c r="VQY32" s="143"/>
      <c r="VQZ32" s="143"/>
      <c r="VRA32" s="143"/>
      <c r="VRB32" s="143"/>
      <c r="VRC32" s="143"/>
      <c r="VRD32" s="143"/>
      <c r="VRE32" s="143"/>
      <c r="VRF32" s="143"/>
      <c r="VRG32" s="143"/>
      <c r="VRH32" s="143"/>
      <c r="VRI32" s="143"/>
      <c r="VRJ32" s="143"/>
      <c r="VRK32" s="143"/>
      <c r="VRL32" s="143"/>
      <c r="VRM32" s="143"/>
      <c r="VRN32" s="143"/>
      <c r="VRO32" s="143"/>
      <c r="VRP32" s="143"/>
      <c r="VRQ32" s="143"/>
      <c r="VRR32" s="143"/>
      <c r="VRS32" s="143"/>
      <c r="VRT32" s="143"/>
      <c r="VRU32" s="143"/>
      <c r="VRV32" s="143"/>
      <c r="VRW32" s="143"/>
      <c r="VRX32" s="143"/>
      <c r="VRY32" s="143"/>
      <c r="VRZ32" s="143"/>
      <c r="VSA32" s="143"/>
      <c r="VSB32" s="143"/>
      <c r="VSC32" s="143"/>
      <c r="VSD32" s="143"/>
      <c r="VSE32" s="143"/>
      <c r="VSF32" s="143"/>
      <c r="VSG32" s="143"/>
      <c r="VSH32" s="143"/>
      <c r="VSI32" s="143"/>
      <c r="VSJ32" s="143"/>
      <c r="VSK32" s="143"/>
      <c r="VSL32" s="143"/>
      <c r="VSM32" s="143"/>
      <c r="VSN32" s="143"/>
      <c r="VSO32" s="143"/>
      <c r="VSP32" s="143"/>
      <c r="VSQ32" s="143"/>
      <c r="VSR32" s="143"/>
      <c r="VSS32" s="143"/>
      <c r="VST32" s="143"/>
      <c r="VSU32" s="143"/>
      <c r="VSV32" s="143"/>
      <c r="VSW32" s="143"/>
      <c r="VSX32" s="143"/>
      <c r="VSY32" s="143"/>
      <c r="VSZ32" s="143"/>
      <c r="VTA32" s="143"/>
      <c r="VTB32" s="143"/>
      <c r="VTC32" s="143"/>
      <c r="VTD32" s="143"/>
      <c r="VTE32" s="143"/>
      <c r="VTF32" s="143"/>
      <c r="VTG32" s="143"/>
      <c r="VTH32" s="143"/>
      <c r="VTI32" s="143"/>
      <c r="VTJ32" s="143"/>
      <c r="VTK32" s="143"/>
      <c r="VTL32" s="143"/>
      <c r="VTM32" s="143"/>
      <c r="VTN32" s="143"/>
      <c r="VTO32" s="143"/>
      <c r="VTP32" s="143"/>
      <c r="VTQ32" s="143"/>
      <c r="VTR32" s="143"/>
      <c r="VTS32" s="143"/>
      <c r="VTT32" s="143"/>
      <c r="VTU32" s="143"/>
      <c r="VTV32" s="143"/>
      <c r="VTW32" s="143"/>
      <c r="VTX32" s="143"/>
      <c r="VTY32" s="143"/>
      <c r="VTZ32" s="143"/>
      <c r="VUA32" s="143"/>
      <c r="VUB32" s="143"/>
      <c r="VUC32" s="143"/>
      <c r="VUD32" s="143"/>
      <c r="VUE32" s="143"/>
      <c r="VUF32" s="143"/>
      <c r="VUG32" s="143"/>
      <c r="VUH32" s="143"/>
      <c r="VUI32" s="143"/>
      <c r="VUJ32" s="143"/>
      <c r="VUK32" s="143"/>
      <c r="VUL32" s="143"/>
      <c r="VUM32" s="143"/>
      <c r="VUN32" s="143"/>
      <c r="VUO32" s="143"/>
      <c r="VUP32" s="143"/>
      <c r="VUQ32" s="143"/>
      <c r="VUR32" s="143"/>
      <c r="VUS32" s="143"/>
      <c r="VUT32" s="143"/>
      <c r="VUU32" s="143"/>
      <c r="VUV32" s="143"/>
      <c r="VUW32" s="143"/>
      <c r="VUX32" s="143"/>
      <c r="VUY32" s="143"/>
      <c r="VUZ32" s="143"/>
      <c r="VVA32" s="143"/>
      <c r="VVB32" s="143"/>
      <c r="VVC32" s="143"/>
      <c r="VVD32" s="143"/>
      <c r="VVE32" s="143"/>
      <c r="VVF32" s="143"/>
      <c r="VVG32" s="143"/>
      <c r="VVH32" s="143"/>
      <c r="VVI32" s="143"/>
      <c r="VVJ32" s="143"/>
      <c r="VVK32" s="143"/>
      <c r="VVL32" s="143"/>
      <c r="VVM32" s="143"/>
      <c r="VVN32" s="143"/>
      <c r="VVO32" s="143"/>
      <c r="VVP32" s="143"/>
      <c r="VVQ32" s="143"/>
      <c r="VVR32" s="143"/>
      <c r="VVS32" s="143"/>
      <c r="VVT32" s="143"/>
      <c r="VVU32" s="143"/>
      <c r="VVV32" s="143"/>
      <c r="VVW32" s="143"/>
      <c r="VVX32" s="143"/>
      <c r="VVY32" s="143"/>
      <c r="VVZ32" s="143"/>
      <c r="VWA32" s="143"/>
      <c r="VWB32" s="143"/>
      <c r="VWC32" s="143"/>
      <c r="VWD32" s="143"/>
      <c r="VWE32" s="143"/>
      <c r="VWF32" s="143"/>
      <c r="VWG32" s="143"/>
      <c r="VWH32" s="143"/>
      <c r="VWI32" s="143"/>
      <c r="VWJ32" s="143"/>
      <c r="VWK32" s="143"/>
      <c r="VWL32" s="143"/>
      <c r="VWM32" s="143"/>
      <c r="VWN32" s="143"/>
      <c r="VWO32" s="143"/>
      <c r="VWP32" s="143"/>
      <c r="VWQ32" s="143"/>
      <c r="VWR32" s="143"/>
      <c r="VWS32" s="143"/>
      <c r="VWT32" s="143"/>
      <c r="VWU32" s="143"/>
      <c r="VWV32" s="143"/>
      <c r="VWW32" s="143"/>
      <c r="VWX32" s="143"/>
      <c r="VWY32" s="143"/>
      <c r="VWZ32" s="143"/>
      <c r="VXA32" s="143"/>
      <c r="VXB32" s="143"/>
      <c r="VXC32" s="143"/>
      <c r="VXD32" s="143"/>
      <c r="VXE32" s="143"/>
      <c r="VXF32" s="143"/>
      <c r="VXG32" s="143"/>
      <c r="VXH32" s="143"/>
      <c r="VXI32" s="143"/>
      <c r="VXJ32" s="143"/>
      <c r="VXK32" s="143"/>
      <c r="VXL32" s="143"/>
      <c r="VXM32" s="143"/>
      <c r="VXN32" s="143"/>
      <c r="VXO32" s="143"/>
      <c r="VXP32" s="143"/>
      <c r="VXQ32" s="143"/>
      <c r="VXR32" s="143"/>
      <c r="VXS32" s="143"/>
      <c r="VXT32" s="143"/>
      <c r="VXU32" s="143"/>
      <c r="VXV32" s="143"/>
      <c r="VXW32" s="143"/>
      <c r="VXX32" s="143"/>
      <c r="VXY32" s="143"/>
      <c r="VXZ32" s="143"/>
      <c r="VYA32" s="143"/>
      <c r="VYB32" s="143"/>
      <c r="VYC32" s="143"/>
      <c r="VYD32" s="143"/>
      <c r="VYE32" s="143"/>
      <c r="VYF32" s="143"/>
      <c r="VYG32" s="143"/>
      <c r="VYH32" s="143"/>
      <c r="VYI32" s="143"/>
      <c r="VYJ32" s="143"/>
      <c r="VYK32" s="143"/>
      <c r="VYL32" s="143"/>
      <c r="VYM32" s="143"/>
      <c r="VYN32" s="143"/>
      <c r="VYO32" s="143"/>
      <c r="VYP32" s="143"/>
      <c r="VYQ32" s="143"/>
      <c r="VYR32" s="143"/>
      <c r="VYS32" s="143"/>
      <c r="VYT32" s="143"/>
      <c r="VYU32" s="143"/>
      <c r="VYV32" s="143"/>
      <c r="VYW32" s="143"/>
      <c r="VYX32" s="143"/>
      <c r="VYY32" s="143"/>
      <c r="VYZ32" s="143"/>
      <c r="VZA32" s="143"/>
      <c r="VZB32" s="143"/>
      <c r="VZC32" s="143"/>
      <c r="VZD32" s="143"/>
      <c r="VZE32" s="143"/>
      <c r="VZF32" s="143"/>
      <c r="VZG32" s="143"/>
      <c r="VZH32" s="143"/>
      <c r="VZI32" s="143"/>
      <c r="VZJ32" s="143"/>
      <c r="VZK32" s="143"/>
      <c r="VZL32" s="143"/>
      <c r="VZM32" s="143"/>
      <c r="VZN32" s="143"/>
      <c r="VZO32" s="143"/>
      <c r="VZP32" s="143"/>
      <c r="VZQ32" s="143"/>
      <c r="VZR32" s="143"/>
      <c r="VZS32" s="143"/>
      <c r="VZT32" s="143"/>
      <c r="VZU32" s="143"/>
      <c r="VZV32" s="143"/>
      <c r="VZW32" s="143"/>
      <c r="VZX32" s="143"/>
      <c r="VZY32" s="143"/>
      <c r="VZZ32" s="143"/>
      <c r="WAA32" s="143"/>
      <c r="WAB32" s="143"/>
      <c r="WAC32" s="143"/>
      <c r="WAD32" s="143"/>
      <c r="WAE32" s="143"/>
      <c r="WAF32" s="143"/>
      <c r="WAG32" s="143"/>
      <c r="WAH32" s="143"/>
      <c r="WAI32" s="143"/>
      <c r="WAJ32" s="143"/>
      <c r="WAK32" s="143"/>
      <c r="WAL32" s="143"/>
      <c r="WAM32" s="143"/>
      <c r="WAN32" s="143"/>
      <c r="WAO32" s="143"/>
      <c r="WAP32" s="143"/>
      <c r="WAQ32" s="143"/>
      <c r="WAR32" s="143"/>
      <c r="WAS32" s="143"/>
      <c r="WAT32" s="143"/>
      <c r="WAU32" s="143"/>
      <c r="WAV32" s="143"/>
      <c r="WAW32" s="143"/>
      <c r="WAX32" s="143"/>
      <c r="WAY32" s="143"/>
      <c r="WAZ32" s="143"/>
      <c r="WBA32" s="143"/>
      <c r="WBB32" s="143"/>
      <c r="WBC32" s="143"/>
      <c r="WBD32" s="143"/>
      <c r="WBE32" s="143"/>
      <c r="WBF32" s="143"/>
      <c r="WBG32" s="143"/>
      <c r="WBH32" s="143"/>
      <c r="WBI32" s="143"/>
      <c r="WBJ32" s="143"/>
      <c r="WBK32" s="143"/>
      <c r="WBL32" s="143"/>
      <c r="WBM32" s="143"/>
      <c r="WBN32" s="143"/>
      <c r="WBO32" s="143"/>
      <c r="WBP32" s="143"/>
      <c r="WBQ32" s="143"/>
      <c r="WBR32" s="143"/>
      <c r="WBS32" s="143"/>
      <c r="WBT32" s="143"/>
      <c r="WBU32" s="143"/>
      <c r="WBV32" s="143"/>
      <c r="WBW32" s="143"/>
      <c r="WBX32" s="143"/>
      <c r="WBY32" s="143"/>
      <c r="WBZ32" s="143"/>
      <c r="WCA32" s="143"/>
      <c r="WCB32" s="143"/>
      <c r="WCC32" s="143"/>
      <c r="WCD32" s="143"/>
      <c r="WCE32" s="143"/>
      <c r="WCF32" s="143"/>
      <c r="WCG32" s="143"/>
      <c r="WCH32" s="143"/>
      <c r="WCI32" s="143"/>
      <c r="WCJ32" s="143"/>
      <c r="WCK32" s="143"/>
      <c r="WCL32" s="143"/>
      <c r="WCM32" s="143"/>
      <c r="WCN32" s="143"/>
      <c r="WCO32" s="143"/>
      <c r="WCP32" s="143"/>
      <c r="WCQ32" s="143"/>
      <c r="WCR32" s="143"/>
      <c r="WCS32" s="143"/>
      <c r="WCT32" s="143"/>
      <c r="WCU32" s="143"/>
      <c r="WCV32" s="143"/>
      <c r="WCW32" s="143"/>
      <c r="WCX32" s="143"/>
      <c r="WCY32" s="143"/>
      <c r="WCZ32" s="143"/>
      <c r="WDA32" s="143"/>
      <c r="WDB32" s="143"/>
      <c r="WDC32" s="143"/>
      <c r="WDD32" s="143"/>
      <c r="WDE32" s="143"/>
      <c r="WDF32" s="143"/>
      <c r="WDG32" s="143"/>
      <c r="WDH32" s="143"/>
      <c r="WDI32" s="143"/>
      <c r="WDJ32" s="143"/>
      <c r="WDK32" s="143"/>
      <c r="WDL32" s="143"/>
      <c r="WDM32" s="143"/>
      <c r="WDN32" s="143"/>
      <c r="WDO32" s="143"/>
      <c r="WDP32" s="143"/>
      <c r="WDQ32" s="143"/>
      <c r="WDR32" s="143"/>
      <c r="WDS32" s="143"/>
      <c r="WDT32" s="143"/>
      <c r="WDU32" s="143"/>
      <c r="WDV32" s="143"/>
      <c r="WDW32" s="143"/>
      <c r="WDX32" s="143"/>
      <c r="WDY32" s="143"/>
      <c r="WDZ32" s="143"/>
      <c r="WEA32" s="143"/>
      <c r="WEB32" s="143"/>
      <c r="WEC32" s="143"/>
      <c r="WED32" s="143"/>
      <c r="WEE32" s="143"/>
      <c r="WEF32" s="143"/>
      <c r="WEG32" s="143"/>
      <c r="WEH32" s="143"/>
      <c r="WEI32" s="143"/>
      <c r="WEJ32" s="143"/>
      <c r="WEK32" s="143"/>
      <c r="WEL32" s="143"/>
      <c r="WEM32" s="143"/>
      <c r="WEN32" s="143"/>
      <c r="WEO32" s="143"/>
      <c r="WEP32" s="143"/>
      <c r="WEQ32" s="143"/>
      <c r="WER32" s="143"/>
      <c r="WES32" s="143"/>
      <c r="WET32" s="143"/>
      <c r="WEU32" s="143"/>
      <c r="WEV32" s="143"/>
      <c r="WEW32" s="143"/>
      <c r="WEX32" s="143"/>
      <c r="WEY32" s="143"/>
      <c r="WEZ32" s="143"/>
      <c r="WFA32" s="143"/>
      <c r="WFB32" s="143"/>
      <c r="WFC32" s="143"/>
      <c r="WFD32" s="143"/>
      <c r="WFE32" s="143"/>
      <c r="WFF32" s="143"/>
      <c r="WFG32" s="143"/>
      <c r="WFH32" s="143"/>
      <c r="WFI32" s="143"/>
      <c r="WFJ32" s="143"/>
      <c r="WFK32" s="143"/>
      <c r="WFL32" s="143"/>
      <c r="WFM32" s="143"/>
      <c r="WFN32" s="143"/>
      <c r="WFO32" s="143"/>
      <c r="WFP32" s="143"/>
      <c r="WFQ32" s="143"/>
      <c r="WFR32" s="143"/>
      <c r="WFS32" s="143"/>
      <c r="WFT32" s="143"/>
      <c r="WFU32" s="143"/>
      <c r="WFV32" s="143"/>
      <c r="WFW32" s="143"/>
      <c r="WFX32" s="143"/>
      <c r="WFY32" s="143"/>
      <c r="WFZ32" s="143"/>
      <c r="WGA32" s="143"/>
      <c r="WGB32" s="143"/>
      <c r="WGC32" s="143"/>
      <c r="WGD32" s="143"/>
      <c r="WGE32" s="143"/>
      <c r="WGF32" s="143"/>
      <c r="WGG32" s="143"/>
      <c r="WGH32" s="143"/>
      <c r="WGI32" s="143"/>
      <c r="WGJ32" s="143"/>
      <c r="WGK32" s="143"/>
      <c r="WGL32" s="143"/>
      <c r="WGM32" s="143"/>
      <c r="WGN32" s="143"/>
      <c r="WGO32" s="143"/>
      <c r="WGP32" s="143"/>
      <c r="WGQ32" s="143"/>
      <c r="WGR32" s="143"/>
      <c r="WGS32" s="143"/>
      <c r="WGT32" s="143"/>
      <c r="WGU32" s="143"/>
      <c r="WGV32" s="143"/>
      <c r="WGW32" s="143"/>
      <c r="WGX32" s="143"/>
      <c r="WGY32" s="143"/>
      <c r="WGZ32" s="143"/>
      <c r="WHA32" s="143"/>
      <c r="WHB32" s="143"/>
      <c r="WHC32" s="143"/>
      <c r="WHD32" s="143"/>
      <c r="WHE32" s="143"/>
      <c r="WHF32" s="143"/>
      <c r="WHG32" s="143"/>
      <c r="WHH32" s="143"/>
      <c r="WHI32" s="143"/>
      <c r="WHJ32" s="143"/>
      <c r="WHK32" s="143"/>
      <c r="WHL32" s="143"/>
      <c r="WHM32" s="143"/>
      <c r="WHN32" s="143"/>
      <c r="WHO32" s="143"/>
      <c r="WHP32" s="143"/>
      <c r="WHQ32" s="143"/>
      <c r="WHR32" s="143"/>
      <c r="WHS32" s="143"/>
      <c r="WHT32" s="143"/>
      <c r="WHU32" s="143"/>
      <c r="WHV32" s="143"/>
      <c r="WHW32" s="143"/>
      <c r="WHX32" s="143"/>
      <c r="WHY32" s="143"/>
      <c r="WHZ32" s="143"/>
      <c r="WIA32" s="143"/>
      <c r="WIB32" s="143"/>
      <c r="WIC32" s="143"/>
      <c r="WID32" s="143"/>
      <c r="WIE32" s="143"/>
      <c r="WIF32" s="143"/>
      <c r="WIG32" s="143"/>
      <c r="WIH32" s="143"/>
      <c r="WII32" s="143"/>
      <c r="WIJ32" s="143"/>
      <c r="WIK32" s="143"/>
      <c r="WIL32" s="143"/>
      <c r="WIM32" s="143"/>
      <c r="WIN32" s="143"/>
      <c r="WIO32" s="143"/>
      <c r="WIP32" s="143"/>
      <c r="WIQ32" s="143"/>
      <c r="WIR32" s="143"/>
      <c r="WIS32" s="143"/>
      <c r="WIT32" s="143"/>
      <c r="WIU32" s="143"/>
      <c r="WIV32" s="143"/>
      <c r="WIW32" s="143"/>
      <c r="WIX32" s="143"/>
      <c r="WIY32" s="143"/>
      <c r="WIZ32" s="143"/>
      <c r="WJA32" s="143"/>
      <c r="WJB32" s="143"/>
      <c r="WJC32" s="143"/>
      <c r="WJD32" s="143"/>
      <c r="WJE32" s="143"/>
      <c r="WJF32" s="143"/>
      <c r="WJG32" s="143"/>
      <c r="WJH32" s="143"/>
      <c r="WJI32" s="143"/>
      <c r="WJJ32" s="143"/>
      <c r="WJK32" s="143"/>
      <c r="WJL32" s="143"/>
      <c r="WJM32" s="143"/>
      <c r="WJN32" s="143"/>
      <c r="WJO32" s="143"/>
      <c r="WJP32" s="143"/>
      <c r="WJQ32" s="143"/>
      <c r="WJR32" s="143"/>
      <c r="WJS32" s="143"/>
      <c r="WJT32" s="143"/>
      <c r="WJU32" s="143"/>
      <c r="WJV32" s="143"/>
      <c r="WJW32" s="143"/>
      <c r="WJX32" s="143"/>
      <c r="WJY32" s="143"/>
      <c r="WJZ32" s="143"/>
      <c r="WKA32" s="143"/>
      <c r="WKB32" s="143"/>
      <c r="WKC32" s="143"/>
      <c r="WKD32" s="143"/>
      <c r="WKE32" s="143"/>
      <c r="WKF32" s="143"/>
      <c r="WKG32" s="143"/>
      <c r="WKH32" s="143"/>
      <c r="WKI32" s="143"/>
      <c r="WKJ32" s="143"/>
      <c r="WKK32" s="143"/>
      <c r="WKL32" s="143"/>
      <c r="WKM32" s="143"/>
      <c r="WKN32" s="143"/>
      <c r="WKO32" s="143"/>
      <c r="WKP32" s="143"/>
      <c r="WKQ32" s="143"/>
      <c r="WKR32" s="143"/>
      <c r="WKS32" s="143"/>
      <c r="WKT32" s="143"/>
      <c r="WKU32" s="143"/>
      <c r="WKV32" s="143"/>
      <c r="WKW32" s="143"/>
      <c r="WKX32" s="143"/>
      <c r="WKY32" s="143"/>
      <c r="WKZ32" s="143"/>
      <c r="WLA32" s="143"/>
      <c r="WLB32" s="143"/>
      <c r="WLC32" s="143"/>
      <c r="WLD32" s="143"/>
      <c r="WLE32" s="143"/>
      <c r="WLF32" s="143"/>
      <c r="WLG32" s="143"/>
      <c r="WLH32" s="143"/>
      <c r="WLI32" s="143"/>
      <c r="WLJ32" s="143"/>
      <c r="WLK32" s="143"/>
      <c r="WLL32" s="143"/>
      <c r="WLM32" s="143"/>
      <c r="WLN32" s="143"/>
      <c r="WLO32" s="143"/>
      <c r="WLP32" s="143"/>
      <c r="WLQ32" s="143"/>
      <c r="WLR32" s="143"/>
      <c r="WLS32" s="143"/>
      <c r="WLT32" s="143"/>
      <c r="WLU32" s="143"/>
      <c r="WLV32" s="143"/>
      <c r="WLW32" s="143"/>
      <c r="WLX32" s="143"/>
      <c r="WLY32" s="143"/>
      <c r="WLZ32" s="143"/>
      <c r="WMA32" s="143"/>
      <c r="WMB32" s="143"/>
      <c r="WMC32" s="143"/>
      <c r="WMD32" s="143"/>
      <c r="WME32" s="143"/>
      <c r="WMF32" s="143"/>
      <c r="WMG32" s="143"/>
      <c r="WMH32" s="143"/>
      <c r="WMI32" s="143"/>
      <c r="WMJ32" s="143"/>
      <c r="WMK32" s="143"/>
      <c r="WML32" s="143"/>
      <c r="WMM32" s="143"/>
      <c r="WMN32" s="143"/>
      <c r="WMO32" s="143"/>
      <c r="WMP32" s="143"/>
      <c r="WMQ32" s="143"/>
      <c r="WMR32" s="143"/>
      <c r="WMS32" s="143"/>
      <c r="WMT32" s="143"/>
      <c r="WMU32" s="143"/>
      <c r="WMV32" s="143"/>
      <c r="WMW32" s="143"/>
      <c r="WMX32" s="143"/>
      <c r="WMY32" s="143"/>
      <c r="WMZ32" s="143"/>
      <c r="WNA32" s="143"/>
      <c r="WNB32" s="143"/>
      <c r="WNC32" s="143"/>
      <c r="WND32" s="143"/>
      <c r="WNE32" s="143"/>
      <c r="WNF32" s="143"/>
      <c r="WNG32" s="143"/>
      <c r="WNH32" s="143"/>
      <c r="WNI32" s="143"/>
      <c r="WNJ32" s="143"/>
      <c r="WNK32" s="143"/>
      <c r="WNL32" s="143"/>
      <c r="WNM32" s="143"/>
      <c r="WNN32" s="143"/>
      <c r="WNO32" s="143"/>
      <c r="WNP32" s="143"/>
      <c r="WNQ32" s="143"/>
      <c r="WNR32" s="143"/>
      <c r="WNS32" s="143"/>
      <c r="WNT32" s="143"/>
      <c r="WNU32" s="143"/>
      <c r="WNV32" s="143"/>
      <c r="WNW32" s="143"/>
      <c r="WNX32" s="143"/>
      <c r="WNY32" s="143"/>
      <c r="WNZ32" s="143"/>
      <c r="WOA32" s="143"/>
      <c r="WOB32" s="143"/>
      <c r="WOC32" s="143"/>
      <c r="WOD32" s="143"/>
      <c r="WOE32" s="143"/>
      <c r="WOF32" s="143"/>
      <c r="WOG32" s="143"/>
      <c r="WOH32" s="143"/>
      <c r="WOI32" s="143"/>
      <c r="WOJ32" s="143"/>
      <c r="WOK32" s="143"/>
      <c r="WOL32" s="143"/>
      <c r="WOM32" s="143"/>
      <c r="WON32" s="143"/>
      <c r="WOO32" s="143"/>
      <c r="WOP32" s="143"/>
      <c r="WOQ32" s="143"/>
      <c r="WOR32" s="143"/>
      <c r="WOS32" s="143"/>
      <c r="WOT32" s="143"/>
      <c r="WOU32" s="143"/>
      <c r="WOV32" s="143"/>
      <c r="WOW32" s="143"/>
      <c r="WOX32" s="143"/>
      <c r="WOY32" s="143"/>
      <c r="WOZ32" s="143"/>
      <c r="WPA32" s="143"/>
      <c r="WPB32" s="143"/>
      <c r="WPC32" s="143"/>
      <c r="WPD32" s="143"/>
      <c r="WPE32" s="143"/>
      <c r="WPF32" s="143"/>
      <c r="WPG32" s="143"/>
      <c r="WPH32" s="143"/>
      <c r="WPI32" s="143"/>
      <c r="WPJ32" s="143"/>
      <c r="WPK32" s="143"/>
      <c r="WPL32" s="143"/>
      <c r="WPM32" s="143"/>
      <c r="WPN32" s="143"/>
      <c r="WPO32" s="143"/>
      <c r="WPP32" s="143"/>
      <c r="WPQ32" s="143"/>
      <c r="WPR32" s="143"/>
      <c r="WPS32" s="143"/>
      <c r="WPT32" s="143"/>
      <c r="WPU32" s="143"/>
      <c r="WPV32" s="143"/>
      <c r="WPW32" s="143"/>
      <c r="WPX32" s="143"/>
      <c r="WPY32" s="143"/>
      <c r="WPZ32" s="143"/>
      <c r="WQA32" s="143"/>
      <c r="WQB32" s="143"/>
      <c r="WQC32" s="143"/>
      <c r="WQD32" s="143"/>
      <c r="WQE32" s="143"/>
      <c r="WQF32" s="143"/>
      <c r="WQG32" s="143"/>
      <c r="WQH32" s="143"/>
      <c r="WQI32" s="143"/>
      <c r="WQJ32" s="143"/>
      <c r="WQK32" s="143"/>
      <c r="WQL32" s="143"/>
      <c r="WQM32" s="143"/>
      <c r="WQN32" s="143"/>
      <c r="WQO32" s="143"/>
      <c r="WQP32" s="143"/>
      <c r="WQQ32" s="143"/>
      <c r="WQR32" s="143"/>
      <c r="WQS32" s="143"/>
      <c r="WQT32" s="143"/>
      <c r="WQU32" s="143"/>
      <c r="WQV32" s="143"/>
      <c r="WQW32" s="143"/>
      <c r="WQX32" s="143"/>
      <c r="WQY32" s="143"/>
      <c r="WQZ32" s="143"/>
      <c r="WRA32" s="143"/>
      <c r="WRB32" s="143"/>
      <c r="WRC32" s="143"/>
      <c r="WRD32" s="143"/>
      <c r="WRE32" s="143"/>
      <c r="WRF32" s="143"/>
      <c r="WRG32" s="143"/>
      <c r="WRH32" s="143"/>
      <c r="WRI32" s="143"/>
      <c r="WRJ32" s="143"/>
      <c r="WRK32" s="143"/>
      <c r="WRL32" s="143"/>
      <c r="WRM32" s="143"/>
      <c r="WRN32" s="143"/>
      <c r="WRO32" s="143"/>
      <c r="WRP32" s="143"/>
      <c r="WRQ32" s="143"/>
      <c r="WRR32" s="143"/>
      <c r="WRS32" s="143"/>
      <c r="WRT32" s="143"/>
      <c r="WRU32" s="143"/>
      <c r="WRV32" s="143"/>
      <c r="WRW32" s="143"/>
      <c r="WRX32" s="143"/>
      <c r="WRY32" s="143"/>
      <c r="WRZ32" s="143"/>
      <c r="WSA32" s="143"/>
      <c r="WSB32" s="143"/>
      <c r="WSC32" s="143"/>
      <c r="WSD32" s="143"/>
      <c r="WSE32" s="143"/>
      <c r="WSF32" s="143"/>
      <c r="WSG32" s="143"/>
      <c r="WSH32" s="143"/>
      <c r="WSI32" s="143"/>
      <c r="WSJ32" s="143"/>
      <c r="WSK32" s="143"/>
      <c r="WSL32" s="143"/>
      <c r="WSM32" s="143"/>
      <c r="WSN32" s="143"/>
      <c r="WSO32" s="143"/>
      <c r="WSP32" s="143"/>
      <c r="WSQ32" s="143"/>
      <c r="WSR32" s="143"/>
      <c r="WSS32" s="143"/>
      <c r="WST32" s="143"/>
      <c r="WSU32" s="143"/>
      <c r="WSV32" s="143"/>
      <c r="WSW32" s="143"/>
      <c r="WSX32" s="143"/>
      <c r="WSY32" s="143"/>
      <c r="WSZ32" s="143"/>
      <c r="WTA32" s="143"/>
      <c r="WTB32" s="143"/>
      <c r="WTC32" s="143"/>
      <c r="WTD32" s="143"/>
      <c r="WTE32" s="143"/>
      <c r="WTF32" s="143"/>
      <c r="WTG32" s="143"/>
      <c r="WTH32" s="143"/>
      <c r="WTI32" s="143"/>
      <c r="WTJ32" s="143"/>
      <c r="WTK32" s="143"/>
      <c r="WTL32" s="143"/>
      <c r="WTM32" s="143"/>
      <c r="WTN32" s="143"/>
      <c r="WTO32" s="143"/>
      <c r="WTP32" s="143"/>
      <c r="WTQ32" s="143"/>
      <c r="WTR32" s="143"/>
      <c r="WTS32" s="143"/>
      <c r="WTT32" s="143"/>
      <c r="WTU32" s="143"/>
      <c r="WTV32" s="143"/>
      <c r="WTW32" s="143"/>
      <c r="WTX32" s="143"/>
      <c r="WTY32" s="143"/>
      <c r="WTZ32" s="143"/>
      <c r="WUA32" s="143"/>
      <c r="WUB32" s="143"/>
      <c r="WUC32" s="143"/>
      <c r="WUD32" s="143"/>
      <c r="WUE32" s="143"/>
      <c r="WUF32" s="143"/>
      <c r="WUG32" s="143"/>
      <c r="WUH32" s="143"/>
      <c r="WUI32" s="143"/>
      <c r="WUJ32" s="143"/>
      <c r="WUK32" s="143"/>
      <c r="WUL32" s="143"/>
      <c r="WUM32" s="143"/>
      <c r="WUN32" s="143"/>
      <c r="WUO32" s="143"/>
      <c r="WUP32" s="143"/>
      <c r="WUQ32" s="143"/>
      <c r="WUR32" s="143"/>
      <c r="WUS32" s="143"/>
      <c r="WUT32" s="143"/>
      <c r="WUU32" s="143"/>
      <c r="WUV32" s="143"/>
      <c r="WUW32" s="143"/>
      <c r="WUX32" s="143"/>
      <c r="WUY32" s="143"/>
      <c r="WUZ32" s="143"/>
      <c r="WVA32" s="143"/>
      <c r="WVB32" s="143"/>
      <c r="WVC32" s="143"/>
      <c r="WVD32" s="143"/>
      <c r="WVE32" s="143"/>
      <c r="WVF32" s="143"/>
      <c r="WVG32" s="143"/>
      <c r="WVH32" s="143"/>
      <c r="WVI32" s="143"/>
      <c r="WVJ32" s="143"/>
      <c r="WVK32" s="143"/>
      <c r="WVL32" s="143"/>
      <c r="WVM32" s="143"/>
      <c r="WVN32" s="143"/>
      <c r="WVO32" s="143"/>
      <c r="WVP32" s="143"/>
      <c r="WVQ32" s="143"/>
      <c r="WVR32" s="143"/>
      <c r="WVS32" s="143"/>
      <c r="WVT32" s="143"/>
      <c r="WVU32" s="143"/>
      <c r="WVV32" s="143"/>
      <c r="WVW32" s="143"/>
      <c r="WVX32" s="143"/>
      <c r="WVY32" s="143"/>
      <c r="WVZ32" s="143"/>
      <c r="WWA32" s="143"/>
      <c r="WWB32" s="143"/>
      <c r="WWC32" s="143"/>
      <c r="WWD32" s="143"/>
      <c r="WWE32" s="143"/>
      <c r="WWF32" s="143"/>
      <c r="WWG32" s="143"/>
      <c r="WWH32" s="143"/>
      <c r="WWI32" s="143"/>
      <c r="WWJ32" s="143"/>
      <c r="WWK32" s="143"/>
      <c r="WWL32" s="143"/>
      <c r="WWM32" s="143"/>
      <c r="WWN32" s="143"/>
      <c r="WWO32" s="143"/>
      <c r="WWP32" s="143"/>
      <c r="WWQ32" s="143"/>
      <c r="WWR32" s="143"/>
      <c r="WWS32" s="143"/>
      <c r="WWT32" s="143"/>
      <c r="WWU32" s="143"/>
      <c r="WWV32" s="143"/>
      <c r="WWW32" s="143"/>
      <c r="WWX32" s="143"/>
      <c r="WWY32" s="143"/>
      <c r="WWZ32" s="143"/>
      <c r="WXA32" s="143"/>
      <c r="WXB32" s="143"/>
      <c r="WXC32" s="143"/>
      <c r="WXD32" s="143"/>
      <c r="WXE32" s="143"/>
      <c r="WXF32" s="143"/>
      <c r="WXG32" s="143"/>
      <c r="WXH32" s="143"/>
      <c r="WXI32" s="143"/>
      <c r="WXJ32" s="143"/>
      <c r="WXK32" s="143"/>
      <c r="WXL32" s="143"/>
      <c r="WXM32" s="143"/>
      <c r="WXN32" s="143"/>
      <c r="WXO32" s="143"/>
      <c r="WXP32" s="143"/>
      <c r="WXQ32" s="143"/>
      <c r="WXR32" s="143"/>
      <c r="WXS32" s="143"/>
      <c r="WXT32" s="143"/>
      <c r="WXU32" s="143"/>
      <c r="WXV32" s="143"/>
      <c r="WXW32" s="143"/>
      <c r="WXX32" s="143"/>
      <c r="WXY32" s="143"/>
      <c r="WXZ32" s="143"/>
      <c r="WYA32" s="143"/>
      <c r="WYB32" s="143"/>
      <c r="WYC32" s="143"/>
      <c r="WYD32" s="143"/>
      <c r="WYE32" s="143"/>
      <c r="WYF32" s="143"/>
      <c r="WYG32" s="143"/>
      <c r="WYH32" s="143"/>
      <c r="WYI32" s="143"/>
      <c r="WYJ32" s="143"/>
      <c r="WYK32" s="143"/>
      <c r="WYL32" s="143"/>
      <c r="WYM32" s="143"/>
      <c r="WYN32" s="143"/>
      <c r="WYO32" s="143"/>
      <c r="WYP32" s="143"/>
      <c r="WYQ32" s="143"/>
      <c r="WYR32" s="143"/>
      <c r="WYS32" s="143"/>
      <c r="WYT32" s="143"/>
      <c r="WYU32" s="143"/>
      <c r="WYV32" s="143"/>
      <c r="WYW32" s="143"/>
      <c r="WYX32" s="143"/>
      <c r="WYY32" s="143"/>
      <c r="WYZ32" s="143"/>
      <c r="WZA32" s="143"/>
      <c r="WZB32" s="143"/>
      <c r="WZC32" s="143"/>
      <c r="WZD32" s="143"/>
      <c r="WZE32" s="143"/>
      <c r="WZF32" s="143"/>
      <c r="WZG32" s="143"/>
      <c r="WZH32" s="143"/>
      <c r="WZI32" s="143"/>
      <c r="WZJ32" s="143"/>
      <c r="WZK32" s="143"/>
      <c r="WZL32" s="143"/>
      <c r="WZM32" s="143"/>
      <c r="WZN32" s="143"/>
      <c r="WZO32" s="143"/>
      <c r="WZP32" s="143"/>
      <c r="WZQ32" s="143"/>
      <c r="WZR32" s="143"/>
      <c r="WZS32" s="143"/>
      <c r="WZT32" s="143"/>
      <c r="WZU32" s="143"/>
      <c r="WZV32" s="143"/>
      <c r="WZW32" s="143"/>
      <c r="WZX32" s="143"/>
      <c r="WZY32" s="143"/>
      <c r="WZZ32" s="143"/>
      <c r="XAA32" s="143"/>
      <c r="XAB32" s="143"/>
      <c r="XAC32" s="143"/>
      <c r="XAD32" s="143"/>
      <c r="XAE32" s="143"/>
      <c r="XAF32" s="143"/>
      <c r="XAG32" s="143"/>
      <c r="XAH32" s="143"/>
      <c r="XAI32" s="143"/>
      <c r="XAJ32" s="143"/>
      <c r="XAK32" s="143"/>
      <c r="XAL32" s="143"/>
      <c r="XAM32" s="143"/>
      <c r="XAN32" s="143"/>
      <c r="XAO32" s="143"/>
      <c r="XAP32" s="143"/>
      <c r="XAQ32" s="143"/>
      <c r="XAR32" s="143"/>
      <c r="XAS32" s="143"/>
      <c r="XAT32" s="143"/>
      <c r="XAU32" s="143"/>
      <c r="XAV32" s="143"/>
      <c r="XAW32" s="143"/>
      <c r="XAX32" s="143"/>
      <c r="XAY32" s="143"/>
      <c r="XAZ32" s="143"/>
      <c r="XBA32" s="143"/>
      <c r="XBB32" s="143"/>
      <c r="XBC32" s="143"/>
      <c r="XBD32" s="143"/>
      <c r="XBE32" s="143"/>
      <c r="XBF32" s="143"/>
      <c r="XBG32" s="143"/>
      <c r="XBH32" s="143"/>
      <c r="XBI32" s="143"/>
      <c r="XBJ32" s="143"/>
      <c r="XBK32" s="143"/>
      <c r="XBL32" s="143"/>
      <c r="XBM32" s="143"/>
      <c r="XBN32" s="143"/>
      <c r="XBO32" s="143"/>
      <c r="XBP32" s="143"/>
      <c r="XBQ32" s="143"/>
      <c r="XBR32" s="143"/>
      <c r="XBS32" s="143"/>
      <c r="XBT32" s="143"/>
      <c r="XBU32" s="143"/>
      <c r="XBV32" s="143"/>
      <c r="XBW32" s="143"/>
      <c r="XBX32" s="143"/>
      <c r="XBY32" s="143"/>
      <c r="XBZ32" s="143"/>
      <c r="XCA32" s="143"/>
      <c r="XCB32" s="143"/>
      <c r="XCC32" s="143"/>
      <c r="XCD32" s="143"/>
      <c r="XCE32" s="143"/>
      <c r="XCF32" s="143"/>
      <c r="XCG32" s="143"/>
      <c r="XCH32" s="143"/>
      <c r="XCI32" s="143"/>
      <c r="XCJ32" s="143"/>
      <c r="XCK32" s="143"/>
      <c r="XCL32" s="143"/>
      <c r="XCM32" s="143"/>
      <c r="XCN32" s="143"/>
      <c r="XCO32" s="143"/>
      <c r="XCP32" s="143"/>
      <c r="XCQ32" s="143"/>
      <c r="XCR32" s="143"/>
      <c r="XCS32" s="143"/>
      <c r="XCT32" s="143"/>
      <c r="XCU32" s="143"/>
      <c r="XCV32" s="143"/>
      <c r="XCW32" s="143"/>
      <c r="XCX32" s="143"/>
      <c r="XCY32" s="143"/>
      <c r="XCZ32" s="143"/>
      <c r="XDA32" s="143"/>
      <c r="XDB32" s="143"/>
      <c r="XDC32" s="143"/>
      <c r="XDD32" s="143"/>
      <c r="XDE32" s="143"/>
      <c r="XDF32" s="143"/>
      <c r="XDG32" s="143"/>
      <c r="XDH32" s="143"/>
      <c r="XDI32" s="143"/>
      <c r="XDJ32" s="143"/>
      <c r="XDK32" s="143"/>
      <c r="XDL32" s="143"/>
      <c r="XDM32" s="143"/>
      <c r="XDN32" s="143"/>
    </row>
    <row r="33" spans="1:20" s="146" customFormat="1" ht="12.75">
      <c r="A33" s="133" t="s">
        <v>61</v>
      </c>
      <c r="B33" s="79" t="s">
        <v>286</v>
      </c>
      <c r="C33" s="174"/>
      <c r="D33" s="133"/>
      <c r="E33" s="133"/>
      <c r="F33" s="145">
        <f>SUM(F34:F39)</f>
        <v>1009624</v>
      </c>
      <c r="G33" s="145">
        <f t="shared" ref="G33:T33" si="6">SUM(G34:G39)</f>
        <v>1009624</v>
      </c>
      <c r="H33" s="145">
        <f t="shared" si="6"/>
        <v>1009624</v>
      </c>
      <c r="I33" s="145">
        <f t="shared" si="6"/>
        <v>0</v>
      </c>
      <c r="J33" s="145">
        <f t="shared" si="6"/>
        <v>0</v>
      </c>
      <c r="K33" s="145">
        <f t="shared" si="6"/>
        <v>0</v>
      </c>
      <c r="L33" s="145">
        <f t="shared" si="6"/>
        <v>0</v>
      </c>
      <c r="M33" s="145">
        <f t="shared" si="6"/>
        <v>1009624</v>
      </c>
      <c r="N33" s="145">
        <f t="shared" si="6"/>
        <v>1009624</v>
      </c>
      <c r="O33" s="145">
        <f t="shared" si="6"/>
        <v>1009624</v>
      </c>
      <c r="P33" s="145">
        <f t="shared" si="6"/>
        <v>0</v>
      </c>
      <c r="Q33" s="145">
        <f t="shared" si="6"/>
        <v>0</v>
      </c>
      <c r="R33" s="145">
        <f t="shared" si="6"/>
        <v>0</v>
      </c>
      <c r="S33" s="145">
        <f t="shared" si="6"/>
        <v>0</v>
      </c>
      <c r="T33" s="145">
        <f t="shared" si="6"/>
        <v>0</v>
      </c>
    </row>
    <row r="34" spans="1:20" ht="25.5">
      <c r="A34" s="147">
        <v>1</v>
      </c>
      <c r="B34" s="102" t="s">
        <v>287</v>
      </c>
      <c r="C34" s="54" t="s">
        <v>286</v>
      </c>
      <c r="D34" s="82" t="s">
        <v>67</v>
      </c>
      <c r="E34" s="82" t="s">
        <v>288</v>
      </c>
      <c r="F34" s="140">
        <v>502562</v>
      </c>
      <c r="G34" s="140">
        <f t="shared" ref="G34:G35" si="7">SUM(H34:K34)</f>
        <v>502562</v>
      </c>
      <c r="H34" s="140">
        <v>502562</v>
      </c>
      <c r="I34" s="140"/>
      <c r="J34" s="140"/>
      <c r="K34" s="140"/>
      <c r="L34" s="140"/>
      <c r="M34" s="140">
        <f t="shared" si="4"/>
        <v>502562</v>
      </c>
      <c r="N34" s="140">
        <f t="shared" si="5"/>
        <v>502562</v>
      </c>
      <c r="O34" s="140">
        <f t="shared" ref="O34:S35" si="8">H34</f>
        <v>502562</v>
      </c>
      <c r="P34" s="140">
        <f t="shared" si="8"/>
        <v>0</v>
      </c>
      <c r="Q34" s="140">
        <f t="shared" si="8"/>
        <v>0</v>
      </c>
      <c r="R34" s="140">
        <f t="shared" si="8"/>
        <v>0</v>
      </c>
      <c r="S34" s="140">
        <f t="shared" si="8"/>
        <v>0</v>
      </c>
      <c r="T34" s="140"/>
    </row>
    <row r="35" spans="1:20" ht="25.5">
      <c r="A35" s="147">
        <v>2</v>
      </c>
      <c r="B35" s="102" t="s">
        <v>289</v>
      </c>
      <c r="C35" s="54" t="s">
        <v>286</v>
      </c>
      <c r="D35" s="82" t="s">
        <v>67</v>
      </c>
      <c r="E35" s="82" t="s">
        <v>290</v>
      </c>
      <c r="F35" s="140">
        <v>106000</v>
      </c>
      <c r="G35" s="140">
        <f t="shared" si="7"/>
        <v>106000</v>
      </c>
      <c r="H35" s="140">
        <v>106000</v>
      </c>
      <c r="I35" s="140"/>
      <c r="J35" s="140"/>
      <c r="K35" s="140"/>
      <c r="L35" s="140"/>
      <c r="M35" s="140">
        <f t="shared" si="4"/>
        <v>106000</v>
      </c>
      <c r="N35" s="140">
        <f t="shared" si="5"/>
        <v>106000</v>
      </c>
      <c r="O35" s="140">
        <f t="shared" si="8"/>
        <v>106000</v>
      </c>
      <c r="P35" s="140">
        <f t="shared" si="8"/>
        <v>0</v>
      </c>
      <c r="Q35" s="140">
        <f t="shared" si="8"/>
        <v>0</v>
      </c>
      <c r="R35" s="140">
        <f t="shared" si="8"/>
        <v>0</v>
      </c>
      <c r="S35" s="140">
        <f t="shared" si="8"/>
        <v>0</v>
      </c>
      <c r="T35" s="140"/>
    </row>
    <row r="36" spans="1:20" ht="51">
      <c r="A36" s="147">
        <v>3</v>
      </c>
      <c r="B36" s="102" t="s">
        <v>291</v>
      </c>
      <c r="C36" s="54" t="s">
        <v>292</v>
      </c>
      <c r="D36" s="82" t="s">
        <v>67</v>
      </c>
      <c r="E36" s="82" t="s">
        <v>293</v>
      </c>
      <c r="F36" s="140">
        <v>80000</v>
      </c>
      <c r="G36" s="140">
        <v>80000</v>
      </c>
      <c r="H36" s="140">
        <v>80000</v>
      </c>
      <c r="I36" s="140"/>
      <c r="J36" s="140"/>
      <c r="K36" s="140"/>
      <c r="L36" s="140">
        <v>0</v>
      </c>
      <c r="M36" s="140">
        <v>80000</v>
      </c>
      <c r="N36" s="140">
        <v>80000</v>
      </c>
      <c r="O36" s="140">
        <v>80000</v>
      </c>
      <c r="P36" s="140"/>
      <c r="Q36" s="140"/>
      <c r="R36" s="140"/>
      <c r="S36" s="140">
        <v>0</v>
      </c>
      <c r="T36" s="141"/>
    </row>
    <row r="37" spans="1:20" ht="38.25">
      <c r="A37" s="147">
        <v>4</v>
      </c>
      <c r="B37" s="102" t="s">
        <v>294</v>
      </c>
      <c r="C37" s="54" t="s">
        <v>292</v>
      </c>
      <c r="D37" s="82" t="s">
        <v>67</v>
      </c>
      <c r="E37" s="82" t="s">
        <v>293</v>
      </c>
      <c r="F37" s="140">
        <v>94170</v>
      </c>
      <c r="G37" s="140">
        <v>94170</v>
      </c>
      <c r="H37" s="140">
        <v>94170</v>
      </c>
      <c r="I37" s="140"/>
      <c r="J37" s="140"/>
      <c r="K37" s="140"/>
      <c r="L37" s="140">
        <v>0</v>
      </c>
      <c r="M37" s="140">
        <v>94170</v>
      </c>
      <c r="N37" s="140">
        <v>94170</v>
      </c>
      <c r="O37" s="140">
        <v>94170</v>
      </c>
      <c r="P37" s="140"/>
      <c r="Q37" s="140"/>
      <c r="R37" s="140"/>
      <c r="S37" s="140">
        <v>0</v>
      </c>
      <c r="T37" s="141"/>
    </row>
    <row r="38" spans="1:20" ht="38.25">
      <c r="A38" s="147">
        <v>5</v>
      </c>
      <c r="B38" s="102" t="s">
        <v>295</v>
      </c>
      <c r="C38" s="54" t="s">
        <v>292</v>
      </c>
      <c r="D38" s="82" t="s">
        <v>67</v>
      </c>
      <c r="E38" s="82" t="s">
        <v>293</v>
      </c>
      <c r="F38" s="140">
        <v>116169</v>
      </c>
      <c r="G38" s="140">
        <v>116169</v>
      </c>
      <c r="H38" s="140">
        <v>116169</v>
      </c>
      <c r="I38" s="140"/>
      <c r="J38" s="140"/>
      <c r="K38" s="140"/>
      <c r="L38" s="140">
        <v>0</v>
      </c>
      <c r="M38" s="140">
        <v>116169</v>
      </c>
      <c r="N38" s="140">
        <v>116169</v>
      </c>
      <c r="O38" s="140">
        <v>116169</v>
      </c>
      <c r="P38" s="140"/>
      <c r="Q38" s="140"/>
      <c r="R38" s="140"/>
      <c r="S38" s="140">
        <v>0</v>
      </c>
      <c r="T38" s="141"/>
    </row>
    <row r="39" spans="1:20" ht="51">
      <c r="A39" s="147">
        <v>6</v>
      </c>
      <c r="B39" s="102" t="s">
        <v>296</v>
      </c>
      <c r="C39" s="54" t="s">
        <v>292</v>
      </c>
      <c r="D39" s="82" t="s">
        <v>67</v>
      </c>
      <c r="E39" s="82" t="s">
        <v>293</v>
      </c>
      <c r="F39" s="140">
        <v>110723</v>
      </c>
      <c r="G39" s="140">
        <v>110723</v>
      </c>
      <c r="H39" s="140">
        <v>110723</v>
      </c>
      <c r="I39" s="140"/>
      <c r="J39" s="140"/>
      <c r="K39" s="140"/>
      <c r="L39" s="140"/>
      <c r="M39" s="140">
        <v>110723</v>
      </c>
      <c r="N39" s="140">
        <v>110723</v>
      </c>
      <c r="O39" s="140">
        <v>110723</v>
      </c>
      <c r="P39" s="140"/>
      <c r="Q39" s="140"/>
      <c r="R39" s="140"/>
      <c r="S39" s="140">
        <v>0</v>
      </c>
      <c r="T39" s="141"/>
    </row>
    <row r="40" spans="1:20" s="146" customFormat="1" ht="12.75">
      <c r="A40" s="133" t="s">
        <v>65</v>
      </c>
      <c r="B40" s="79" t="s">
        <v>219</v>
      </c>
      <c r="C40" s="174"/>
      <c r="D40" s="133"/>
      <c r="E40" s="148">
        <v>0</v>
      </c>
      <c r="F40" s="149">
        <f>SUM(F41:F43)</f>
        <v>564280</v>
      </c>
      <c r="G40" s="149">
        <f t="shared" ref="G40:T40" si="9">SUM(G41:G43)</f>
        <v>564280</v>
      </c>
      <c r="H40" s="149">
        <f t="shared" si="9"/>
        <v>564280</v>
      </c>
      <c r="I40" s="149">
        <f t="shared" si="9"/>
        <v>0</v>
      </c>
      <c r="J40" s="149">
        <f t="shared" si="9"/>
        <v>0</v>
      </c>
      <c r="K40" s="149">
        <f t="shared" si="9"/>
        <v>0</v>
      </c>
      <c r="L40" s="149">
        <f t="shared" si="9"/>
        <v>0</v>
      </c>
      <c r="M40" s="149">
        <f t="shared" si="9"/>
        <v>564280</v>
      </c>
      <c r="N40" s="149">
        <f t="shared" si="9"/>
        <v>564280</v>
      </c>
      <c r="O40" s="149">
        <f t="shared" si="9"/>
        <v>564280</v>
      </c>
      <c r="P40" s="149">
        <f t="shared" si="9"/>
        <v>0</v>
      </c>
      <c r="Q40" s="149">
        <f t="shared" si="9"/>
        <v>0</v>
      </c>
      <c r="R40" s="149">
        <f t="shared" si="9"/>
        <v>0</v>
      </c>
      <c r="S40" s="149">
        <f t="shared" si="9"/>
        <v>0</v>
      </c>
      <c r="T40" s="149">
        <f t="shared" si="9"/>
        <v>0</v>
      </c>
    </row>
    <row r="41" spans="1:20" s="150" customFormat="1" ht="51">
      <c r="A41" s="147">
        <v>1</v>
      </c>
      <c r="B41" s="102" t="s">
        <v>297</v>
      </c>
      <c r="C41" s="54" t="s">
        <v>298</v>
      </c>
      <c r="D41" s="82" t="s">
        <v>67</v>
      </c>
      <c r="E41" s="82" t="s">
        <v>299</v>
      </c>
      <c r="F41" s="140">
        <v>326000</v>
      </c>
      <c r="G41" s="140">
        <v>326000</v>
      </c>
      <c r="H41" s="140">
        <v>326000</v>
      </c>
      <c r="I41" s="140"/>
      <c r="J41" s="140"/>
      <c r="K41" s="140"/>
      <c r="L41" s="140">
        <v>0</v>
      </c>
      <c r="M41" s="140">
        <v>326000</v>
      </c>
      <c r="N41" s="140">
        <v>326000</v>
      </c>
      <c r="O41" s="140">
        <v>326000</v>
      </c>
      <c r="P41" s="140">
        <v>0</v>
      </c>
      <c r="Q41" s="140">
        <v>0</v>
      </c>
      <c r="R41" s="140"/>
      <c r="S41" s="140">
        <v>0</v>
      </c>
      <c r="T41" s="141"/>
    </row>
    <row r="42" spans="1:20" ht="51">
      <c r="A42" s="147">
        <v>2</v>
      </c>
      <c r="B42" s="102" t="s">
        <v>300</v>
      </c>
      <c r="C42" s="54" t="s">
        <v>301</v>
      </c>
      <c r="D42" s="82" t="s">
        <v>67</v>
      </c>
      <c r="E42" s="82" t="s">
        <v>302</v>
      </c>
      <c r="F42" s="140">
        <v>144084</v>
      </c>
      <c r="G42" s="140">
        <v>144084</v>
      </c>
      <c r="H42" s="140">
        <v>144084</v>
      </c>
      <c r="I42" s="140"/>
      <c r="J42" s="140"/>
      <c r="K42" s="140"/>
      <c r="L42" s="140">
        <v>0</v>
      </c>
      <c r="M42" s="140">
        <v>144084</v>
      </c>
      <c r="N42" s="140">
        <v>144084</v>
      </c>
      <c r="O42" s="140">
        <v>144084</v>
      </c>
      <c r="P42" s="140">
        <v>0</v>
      </c>
      <c r="Q42" s="140">
        <v>0</v>
      </c>
      <c r="R42" s="140"/>
      <c r="S42" s="140">
        <v>0</v>
      </c>
      <c r="T42" s="141"/>
    </row>
    <row r="43" spans="1:20" ht="63.75">
      <c r="A43" s="147">
        <v>3</v>
      </c>
      <c r="B43" s="102" t="s">
        <v>303</v>
      </c>
      <c r="C43" s="54" t="s">
        <v>304</v>
      </c>
      <c r="D43" s="82" t="s">
        <v>67</v>
      </c>
      <c r="E43" s="82" t="s">
        <v>302</v>
      </c>
      <c r="F43" s="140">
        <v>94196</v>
      </c>
      <c r="G43" s="140">
        <v>94196</v>
      </c>
      <c r="H43" s="140">
        <v>94196</v>
      </c>
      <c r="I43" s="140"/>
      <c r="J43" s="140"/>
      <c r="K43" s="140"/>
      <c r="L43" s="140"/>
      <c r="M43" s="140">
        <v>94196</v>
      </c>
      <c r="N43" s="140">
        <v>94196</v>
      </c>
      <c r="O43" s="140">
        <v>94196</v>
      </c>
      <c r="P43" s="140">
        <v>0</v>
      </c>
      <c r="Q43" s="140">
        <v>0</v>
      </c>
      <c r="R43" s="140"/>
      <c r="S43" s="140">
        <v>0</v>
      </c>
      <c r="T43" s="141"/>
    </row>
    <row r="44" spans="1:20" s="150" customFormat="1" ht="12.75">
      <c r="A44" s="151" t="s">
        <v>66</v>
      </c>
      <c r="B44" s="152" t="s">
        <v>305</v>
      </c>
      <c r="C44" s="54"/>
      <c r="D44" s="82"/>
      <c r="E44" s="82"/>
      <c r="F44" s="145">
        <f>SUM(F45:F50)</f>
        <v>1074010</v>
      </c>
      <c r="G44" s="145">
        <f t="shared" ref="G44:T44" si="10">SUM(G45:G50)</f>
        <v>1074010</v>
      </c>
      <c r="H44" s="145">
        <f t="shared" si="10"/>
        <v>1074010</v>
      </c>
      <c r="I44" s="145">
        <f t="shared" si="10"/>
        <v>0</v>
      </c>
      <c r="J44" s="145">
        <f t="shared" si="10"/>
        <v>0</v>
      </c>
      <c r="K44" s="145">
        <f t="shared" si="10"/>
        <v>0</v>
      </c>
      <c r="L44" s="145">
        <f t="shared" si="10"/>
        <v>0</v>
      </c>
      <c r="M44" s="145">
        <f t="shared" si="10"/>
        <v>1074010</v>
      </c>
      <c r="N44" s="145">
        <f t="shared" si="10"/>
        <v>1074010</v>
      </c>
      <c r="O44" s="145">
        <f t="shared" si="10"/>
        <v>1074010</v>
      </c>
      <c r="P44" s="145">
        <f t="shared" si="10"/>
        <v>0</v>
      </c>
      <c r="Q44" s="145">
        <f t="shared" si="10"/>
        <v>0</v>
      </c>
      <c r="R44" s="145">
        <f t="shared" si="10"/>
        <v>0</v>
      </c>
      <c r="S44" s="145">
        <f t="shared" si="10"/>
        <v>0</v>
      </c>
      <c r="T44" s="145">
        <f t="shared" si="10"/>
        <v>0</v>
      </c>
    </row>
    <row r="45" spans="1:20" ht="63.75">
      <c r="A45" s="147">
        <v>1</v>
      </c>
      <c r="B45" s="102" t="s">
        <v>306</v>
      </c>
      <c r="C45" s="54" t="s">
        <v>305</v>
      </c>
      <c r="D45" s="82" t="s">
        <v>67</v>
      </c>
      <c r="E45" s="82" t="s">
        <v>307</v>
      </c>
      <c r="F45" s="140">
        <v>130000</v>
      </c>
      <c r="G45" s="140">
        <f t="shared" ref="G45" si="11">SUM(H45:K45)</f>
        <v>130000</v>
      </c>
      <c r="H45" s="140">
        <v>130000</v>
      </c>
      <c r="I45" s="140"/>
      <c r="J45" s="140"/>
      <c r="K45" s="140"/>
      <c r="L45" s="140"/>
      <c r="M45" s="140">
        <f t="shared" ref="M45:M52" si="12">N45+S45</f>
        <v>130000</v>
      </c>
      <c r="N45" s="140">
        <f t="shared" ref="N45:N52" si="13">SUM(O45:R45)</f>
        <v>130000</v>
      </c>
      <c r="O45" s="140">
        <f t="shared" ref="O45:S52" si="14">H45</f>
        <v>130000</v>
      </c>
      <c r="P45" s="140">
        <f t="shared" si="14"/>
        <v>0</v>
      </c>
      <c r="Q45" s="140">
        <f t="shared" si="14"/>
        <v>0</v>
      </c>
      <c r="R45" s="140">
        <f t="shared" si="14"/>
        <v>0</v>
      </c>
      <c r="S45" s="140">
        <f t="shared" si="14"/>
        <v>0</v>
      </c>
      <c r="T45" s="140"/>
    </row>
    <row r="46" spans="1:20" ht="38.25">
      <c r="A46" s="147">
        <v>2</v>
      </c>
      <c r="B46" s="102" t="s">
        <v>308</v>
      </c>
      <c r="C46" s="54" t="s">
        <v>305</v>
      </c>
      <c r="D46" s="82" t="s">
        <v>67</v>
      </c>
      <c r="E46" s="82" t="s">
        <v>309</v>
      </c>
      <c r="F46" s="140">
        <v>250000</v>
      </c>
      <c r="G46" s="140">
        <v>250000</v>
      </c>
      <c r="H46" s="140">
        <v>250000</v>
      </c>
      <c r="I46" s="140"/>
      <c r="J46" s="140"/>
      <c r="K46" s="140"/>
      <c r="L46" s="140"/>
      <c r="M46" s="140">
        <v>250000</v>
      </c>
      <c r="N46" s="140">
        <v>250000</v>
      </c>
      <c r="O46" s="140">
        <v>250000</v>
      </c>
      <c r="P46" s="140"/>
      <c r="Q46" s="140"/>
      <c r="R46" s="140"/>
      <c r="S46" s="140">
        <v>0</v>
      </c>
      <c r="T46" s="141"/>
    </row>
    <row r="47" spans="1:20" ht="67.5">
      <c r="A47" s="147">
        <v>3</v>
      </c>
      <c r="B47" s="102" t="s">
        <v>310</v>
      </c>
      <c r="C47" s="54" t="s">
        <v>311</v>
      </c>
      <c r="D47" s="82" t="s">
        <v>67</v>
      </c>
      <c r="E47" s="82" t="s">
        <v>309</v>
      </c>
      <c r="F47" s="140">
        <v>201171</v>
      </c>
      <c r="G47" s="140">
        <v>201171</v>
      </c>
      <c r="H47" s="140">
        <v>201171</v>
      </c>
      <c r="I47" s="140"/>
      <c r="J47" s="140"/>
      <c r="K47" s="140"/>
      <c r="L47" s="140"/>
      <c r="M47" s="140">
        <v>201171</v>
      </c>
      <c r="N47" s="140">
        <v>201171</v>
      </c>
      <c r="O47" s="140">
        <v>201171</v>
      </c>
      <c r="P47" s="140"/>
      <c r="Q47" s="140"/>
      <c r="R47" s="140"/>
      <c r="S47" s="140">
        <v>0</v>
      </c>
      <c r="T47" s="141"/>
    </row>
    <row r="48" spans="1:20" ht="51">
      <c r="A48" s="147">
        <v>4</v>
      </c>
      <c r="B48" s="102" t="s">
        <v>312</v>
      </c>
      <c r="C48" s="54" t="s">
        <v>305</v>
      </c>
      <c r="D48" s="82" t="s">
        <v>67</v>
      </c>
      <c r="E48" s="82" t="s">
        <v>309</v>
      </c>
      <c r="F48" s="140">
        <v>159306</v>
      </c>
      <c r="G48" s="140">
        <v>159306</v>
      </c>
      <c r="H48" s="140">
        <v>159306</v>
      </c>
      <c r="I48" s="140"/>
      <c r="J48" s="140"/>
      <c r="K48" s="140"/>
      <c r="L48" s="140"/>
      <c r="M48" s="140">
        <v>159306</v>
      </c>
      <c r="N48" s="140">
        <v>159306</v>
      </c>
      <c r="O48" s="140">
        <v>159306</v>
      </c>
      <c r="P48" s="140"/>
      <c r="Q48" s="140"/>
      <c r="R48" s="140"/>
      <c r="S48" s="140">
        <v>0</v>
      </c>
      <c r="T48" s="141"/>
    </row>
    <row r="49" spans="1:20" ht="38.25">
      <c r="A49" s="147">
        <v>5</v>
      </c>
      <c r="B49" s="102" t="s">
        <v>313</v>
      </c>
      <c r="C49" s="54" t="s">
        <v>305</v>
      </c>
      <c r="D49" s="82" t="s">
        <v>67</v>
      </c>
      <c r="E49" s="82" t="s">
        <v>309</v>
      </c>
      <c r="F49" s="140">
        <v>195146</v>
      </c>
      <c r="G49" s="140">
        <v>195146</v>
      </c>
      <c r="H49" s="140">
        <v>195146</v>
      </c>
      <c r="I49" s="140"/>
      <c r="J49" s="140"/>
      <c r="K49" s="140"/>
      <c r="L49" s="140"/>
      <c r="M49" s="140">
        <v>195146</v>
      </c>
      <c r="N49" s="140">
        <v>195146</v>
      </c>
      <c r="O49" s="140">
        <v>195146</v>
      </c>
      <c r="P49" s="140"/>
      <c r="Q49" s="140"/>
      <c r="R49" s="140"/>
      <c r="S49" s="140">
        <v>0</v>
      </c>
      <c r="T49" s="141"/>
    </row>
    <row r="50" spans="1:20" s="150" customFormat="1" ht="38.25">
      <c r="A50" s="147">
        <v>6</v>
      </c>
      <c r="B50" s="102" t="s">
        <v>314</v>
      </c>
      <c r="C50" s="54" t="s">
        <v>315</v>
      </c>
      <c r="D50" s="82" t="s">
        <v>67</v>
      </c>
      <c r="E50" s="82" t="s">
        <v>307</v>
      </c>
      <c r="F50" s="140">
        <v>138387</v>
      </c>
      <c r="G50" s="140">
        <v>138387</v>
      </c>
      <c r="H50" s="140">
        <v>138387</v>
      </c>
      <c r="I50" s="140"/>
      <c r="J50" s="140"/>
      <c r="K50" s="140"/>
      <c r="L50" s="140"/>
      <c r="M50" s="140">
        <v>138387</v>
      </c>
      <c r="N50" s="140">
        <v>138387</v>
      </c>
      <c r="O50" s="140">
        <v>138387</v>
      </c>
      <c r="P50" s="140"/>
      <c r="Q50" s="140"/>
      <c r="R50" s="140"/>
      <c r="S50" s="140">
        <v>0</v>
      </c>
      <c r="T50" s="141"/>
    </row>
    <row r="51" spans="1:20" s="127" customFormat="1" ht="14.25">
      <c r="A51" s="133" t="s">
        <v>164</v>
      </c>
      <c r="B51" s="79" t="s">
        <v>316</v>
      </c>
      <c r="C51" s="174"/>
      <c r="D51" s="133"/>
      <c r="E51" s="133"/>
      <c r="F51" s="149">
        <f>SUM(F52:F53)</f>
        <v>187000</v>
      </c>
      <c r="G51" s="149">
        <f t="shared" ref="G51:T51" si="15">SUM(G52:G53)</f>
        <v>187000</v>
      </c>
      <c r="H51" s="149">
        <f t="shared" si="15"/>
        <v>187000</v>
      </c>
      <c r="I51" s="149">
        <f t="shared" si="15"/>
        <v>0</v>
      </c>
      <c r="J51" s="149">
        <f t="shared" si="15"/>
        <v>0</v>
      </c>
      <c r="K51" s="149">
        <f t="shared" si="15"/>
        <v>0</v>
      </c>
      <c r="L51" s="149">
        <f t="shared" si="15"/>
        <v>0</v>
      </c>
      <c r="M51" s="149">
        <f t="shared" si="15"/>
        <v>187000</v>
      </c>
      <c r="N51" s="149">
        <f t="shared" si="15"/>
        <v>187000</v>
      </c>
      <c r="O51" s="149">
        <f t="shared" si="15"/>
        <v>187000</v>
      </c>
      <c r="P51" s="149">
        <f t="shared" si="15"/>
        <v>0</v>
      </c>
      <c r="Q51" s="149">
        <f t="shared" si="15"/>
        <v>0</v>
      </c>
      <c r="R51" s="149">
        <f t="shared" si="15"/>
        <v>0</v>
      </c>
      <c r="S51" s="149">
        <f t="shared" si="15"/>
        <v>0</v>
      </c>
      <c r="T51" s="149">
        <f t="shared" si="15"/>
        <v>0</v>
      </c>
    </row>
    <row r="52" spans="1:20" s="150" customFormat="1" ht="51">
      <c r="A52" s="147">
        <v>1</v>
      </c>
      <c r="B52" s="102" t="s">
        <v>317</v>
      </c>
      <c r="C52" s="54" t="s">
        <v>134</v>
      </c>
      <c r="D52" s="82" t="s">
        <v>67</v>
      </c>
      <c r="E52" s="82"/>
      <c r="F52" s="140">
        <v>90000</v>
      </c>
      <c r="G52" s="140">
        <f t="shared" ref="G52" si="16">SUM(H52:K52)</f>
        <v>90000</v>
      </c>
      <c r="H52" s="140">
        <v>90000</v>
      </c>
      <c r="I52" s="140"/>
      <c r="J52" s="140"/>
      <c r="K52" s="140"/>
      <c r="L52" s="140"/>
      <c r="M52" s="140">
        <f t="shared" si="12"/>
        <v>90000</v>
      </c>
      <c r="N52" s="140">
        <f t="shared" si="13"/>
        <v>90000</v>
      </c>
      <c r="O52" s="140">
        <f t="shared" si="14"/>
        <v>90000</v>
      </c>
      <c r="P52" s="140">
        <f t="shared" si="14"/>
        <v>0</v>
      </c>
      <c r="Q52" s="140">
        <f t="shared" si="14"/>
        <v>0</v>
      </c>
      <c r="R52" s="140">
        <f t="shared" si="14"/>
        <v>0</v>
      </c>
      <c r="S52" s="140">
        <f t="shared" si="14"/>
        <v>0</v>
      </c>
      <c r="T52" s="140"/>
    </row>
    <row r="53" spans="1:20" s="150" customFormat="1" ht="56.25">
      <c r="A53" s="147">
        <v>2</v>
      </c>
      <c r="B53" s="102" t="s">
        <v>318</v>
      </c>
      <c r="C53" s="54" t="s">
        <v>319</v>
      </c>
      <c r="D53" s="82" t="s">
        <v>67</v>
      </c>
      <c r="E53" s="82" t="s">
        <v>320</v>
      </c>
      <c r="F53" s="140">
        <v>97000</v>
      </c>
      <c r="G53" s="140">
        <v>97000</v>
      </c>
      <c r="H53" s="140">
        <v>97000</v>
      </c>
      <c r="I53" s="140"/>
      <c r="J53" s="140"/>
      <c r="K53" s="140">
        <v>0</v>
      </c>
      <c r="L53" s="140">
        <v>0</v>
      </c>
      <c r="M53" s="140">
        <v>97000</v>
      </c>
      <c r="N53" s="140">
        <v>97000</v>
      </c>
      <c r="O53" s="140">
        <v>97000</v>
      </c>
      <c r="P53" s="140">
        <v>0</v>
      </c>
      <c r="Q53" s="140">
        <v>0</v>
      </c>
      <c r="R53" s="140"/>
      <c r="S53" s="140">
        <v>0</v>
      </c>
      <c r="T53" s="141"/>
    </row>
    <row r="54" spans="1:20" s="146" customFormat="1" ht="12.75">
      <c r="A54" s="133" t="s">
        <v>173</v>
      </c>
      <c r="B54" s="153" t="s">
        <v>321</v>
      </c>
      <c r="C54" s="174"/>
      <c r="D54" s="133"/>
      <c r="E54" s="149">
        <v>0</v>
      </c>
      <c r="F54" s="149">
        <f>SUM(F55:F58)</f>
        <v>627221</v>
      </c>
      <c r="G54" s="149">
        <f t="shared" ref="G54:S54" si="17">SUM(G55:G58)</f>
        <v>627221</v>
      </c>
      <c r="H54" s="149">
        <f t="shared" si="17"/>
        <v>627221</v>
      </c>
      <c r="I54" s="149">
        <f t="shared" si="17"/>
        <v>0</v>
      </c>
      <c r="J54" s="149">
        <f t="shared" si="17"/>
        <v>0</v>
      </c>
      <c r="K54" s="149">
        <f t="shared" si="17"/>
        <v>0</v>
      </c>
      <c r="L54" s="149">
        <f t="shared" si="17"/>
        <v>0</v>
      </c>
      <c r="M54" s="149">
        <f t="shared" si="17"/>
        <v>627221</v>
      </c>
      <c r="N54" s="149">
        <f t="shared" si="17"/>
        <v>627221</v>
      </c>
      <c r="O54" s="149">
        <f t="shared" si="17"/>
        <v>627221</v>
      </c>
      <c r="P54" s="149">
        <f t="shared" si="17"/>
        <v>0</v>
      </c>
      <c r="Q54" s="149">
        <f t="shared" si="17"/>
        <v>0</v>
      </c>
      <c r="R54" s="149">
        <f t="shared" si="17"/>
        <v>0</v>
      </c>
      <c r="S54" s="149">
        <f t="shared" si="17"/>
        <v>0</v>
      </c>
      <c r="T54" s="154"/>
    </row>
    <row r="55" spans="1:20" s="150" customFormat="1" ht="76.5">
      <c r="A55" s="147">
        <v>1</v>
      </c>
      <c r="B55" s="102" t="s">
        <v>322</v>
      </c>
      <c r="C55" s="54" t="s">
        <v>323</v>
      </c>
      <c r="D55" s="82" t="s">
        <v>67</v>
      </c>
      <c r="E55" s="82" t="s">
        <v>324</v>
      </c>
      <c r="F55" s="140">
        <v>166517</v>
      </c>
      <c r="G55" s="140">
        <v>166517</v>
      </c>
      <c r="H55" s="140">
        <v>166517</v>
      </c>
      <c r="I55" s="140"/>
      <c r="J55" s="140"/>
      <c r="K55" s="140"/>
      <c r="L55" s="140">
        <v>0</v>
      </c>
      <c r="M55" s="140">
        <v>166517</v>
      </c>
      <c r="N55" s="140">
        <v>166517</v>
      </c>
      <c r="O55" s="140">
        <v>166517</v>
      </c>
      <c r="P55" s="140"/>
      <c r="Q55" s="140"/>
      <c r="R55" s="140"/>
      <c r="S55" s="140">
        <v>0</v>
      </c>
      <c r="T55" s="141"/>
    </row>
    <row r="56" spans="1:20" s="150" customFormat="1" ht="76.5">
      <c r="A56" s="147">
        <v>2</v>
      </c>
      <c r="B56" s="102" t="s">
        <v>325</v>
      </c>
      <c r="C56" s="54" t="s">
        <v>326</v>
      </c>
      <c r="D56" s="82" t="s">
        <v>67</v>
      </c>
      <c r="E56" s="82" t="s">
        <v>324</v>
      </c>
      <c r="F56" s="140">
        <v>157309</v>
      </c>
      <c r="G56" s="140">
        <v>157309</v>
      </c>
      <c r="H56" s="140">
        <v>157309</v>
      </c>
      <c r="I56" s="140"/>
      <c r="J56" s="140"/>
      <c r="K56" s="140"/>
      <c r="L56" s="140">
        <v>0</v>
      </c>
      <c r="M56" s="140">
        <v>157309</v>
      </c>
      <c r="N56" s="140">
        <v>157309</v>
      </c>
      <c r="O56" s="140">
        <v>157309</v>
      </c>
      <c r="P56" s="140"/>
      <c r="Q56" s="140"/>
      <c r="R56" s="140"/>
      <c r="S56" s="140">
        <v>0</v>
      </c>
      <c r="T56" s="141"/>
    </row>
    <row r="57" spans="1:20" s="150" customFormat="1" ht="38.25">
      <c r="A57" s="147">
        <v>3</v>
      </c>
      <c r="B57" s="102" t="s">
        <v>327</v>
      </c>
      <c r="C57" s="54" t="s">
        <v>328</v>
      </c>
      <c r="D57" s="82" t="s">
        <v>67</v>
      </c>
      <c r="E57" s="82" t="s">
        <v>324</v>
      </c>
      <c r="F57" s="140">
        <v>110000</v>
      </c>
      <c r="G57" s="140">
        <v>110000</v>
      </c>
      <c r="H57" s="140">
        <v>110000</v>
      </c>
      <c r="I57" s="140"/>
      <c r="J57" s="140"/>
      <c r="K57" s="140"/>
      <c r="L57" s="140"/>
      <c r="M57" s="140">
        <v>110000</v>
      </c>
      <c r="N57" s="140">
        <v>110000</v>
      </c>
      <c r="O57" s="140">
        <v>110000</v>
      </c>
      <c r="P57" s="140"/>
      <c r="Q57" s="140"/>
      <c r="R57" s="140"/>
      <c r="S57" s="140">
        <v>0</v>
      </c>
      <c r="T57" s="141"/>
    </row>
    <row r="58" spans="1:20" s="150" customFormat="1" ht="38.25">
      <c r="A58" s="147">
        <v>4</v>
      </c>
      <c r="B58" s="102" t="s">
        <v>329</v>
      </c>
      <c r="C58" s="54" t="s">
        <v>330</v>
      </c>
      <c r="D58" s="82" t="s">
        <v>67</v>
      </c>
      <c r="E58" s="82" t="s">
        <v>324</v>
      </c>
      <c r="F58" s="140">
        <v>193395</v>
      </c>
      <c r="G58" s="140">
        <v>193395</v>
      </c>
      <c r="H58" s="140">
        <v>193395</v>
      </c>
      <c r="I58" s="140"/>
      <c r="J58" s="140"/>
      <c r="K58" s="140"/>
      <c r="L58" s="140">
        <v>0</v>
      </c>
      <c r="M58" s="140">
        <v>193395</v>
      </c>
      <c r="N58" s="140">
        <v>193395</v>
      </c>
      <c r="O58" s="140">
        <v>193395</v>
      </c>
      <c r="P58" s="140"/>
      <c r="Q58" s="140"/>
      <c r="R58" s="140"/>
      <c r="S58" s="140">
        <v>0</v>
      </c>
      <c r="T58" s="141"/>
    </row>
    <row r="59" spans="1:20" s="155" customFormat="1" ht="12.75">
      <c r="A59" s="29" t="s">
        <v>177</v>
      </c>
      <c r="B59" s="153" t="s">
        <v>331</v>
      </c>
      <c r="C59" s="174"/>
      <c r="D59" s="133"/>
      <c r="E59" s="133"/>
      <c r="F59" s="149">
        <f t="shared" ref="F59:S59" si="18">SUM(F60:F60)</f>
        <v>129086</v>
      </c>
      <c r="G59" s="149">
        <f t="shared" si="18"/>
        <v>129086</v>
      </c>
      <c r="H59" s="149">
        <f t="shared" si="18"/>
        <v>129086</v>
      </c>
      <c r="I59" s="149">
        <f t="shared" si="18"/>
        <v>0</v>
      </c>
      <c r="J59" s="149">
        <f t="shared" si="18"/>
        <v>0</v>
      </c>
      <c r="K59" s="149">
        <f t="shared" si="18"/>
        <v>0</v>
      </c>
      <c r="L59" s="149">
        <f t="shared" si="18"/>
        <v>0</v>
      </c>
      <c r="M59" s="149">
        <f t="shared" si="18"/>
        <v>129086</v>
      </c>
      <c r="N59" s="149">
        <f t="shared" si="18"/>
        <v>129086</v>
      </c>
      <c r="O59" s="149">
        <f t="shared" si="18"/>
        <v>129086</v>
      </c>
      <c r="P59" s="149">
        <f t="shared" si="18"/>
        <v>0</v>
      </c>
      <c r="Q59" s="149">
        <f t="shared" si="18"/>
        <v>0</v>
      </c>
      <c r="R59" s="149">
        <f t="shared" si="18"/>
        <v>0</v>
      </c>
      <c r="S59" s="149">
        <f t="shared" si="18"/>
        <v>0</v>
      </c>
      <c r="T59" s="149"/>
    </row>
    <row r="60" spans="1:20" s="144" customFormat="1" ht="25.5">
      <c r="A60" s="135">
        <v>1</v>
      </c>
      <c r="B60" s="136" t="s">
        <v>332</v>
      </c>
      <c r="C60" s="175" t="s">
        <v>333</v>
      </c>
      <c r="D60" s="137" t="s">
        <v>67</v>
      </c>
      <c r="E60" s="137"/>
      <c r="F60" s="138">
        <v>129086</v>
      </c>
      <c r="G60" s="138">
        <f t="shared" ref="G60" si="19">SUM(H60:K60)</f>
        <v>129086</v>
      </c>
      <c r="H60" s="138">
        <v>129086</v>
      </c>
      <c r="I60" s="138"/>
      <c r="J60" s="138"/>
      <c r="K60" s="138"/>
      <c r="L60" s="156"/>
      <c r="M60" s="138">
        <f t="shared" ref="M60" si="20">N60+S60</f>
        <v>129086</v>
      </c>
      <c r="N60" s="138">
        <f t="shared" ref="N60" si="21">SUM(O60:R60)</f>
        <v>129086</v>
      </c>
      <c r="O60" s="138">
        <f t="shared" ref="O60:S60" si="22">H60</f>
        <v>129086</v>
      </c>
      <c r="P60" s="138">
        <f t="shared" si="22"/>
        <v>0</v>
      </c>
      <c r="Q60" s="138">
        <f t="shared" si="22"/>
        <v>0</v>
      </c>
      <c r="R60" s="138">
        <f t="shared" si="22"/>
        <v>0</v>
      </c>
      <c r="S60" s="138">
        <f t="shared" si="22"/>
        <v>0</v>
      </c>
      <c r="T60" s="138"/>
    </row>
    <row r="61" spans="1:20" s="146" customFormat="1" ht="12.75">
      <c r="A61" s="133" t="s">
        <v>180</v>
      </c>
      <c r="B61" s="153" t="s">
        <v>119</v>
      </c>
      <c r="C61" s="174"/>
      <c r="D61" s="133"/>
      <c r="E61" s="133"/>
      <c r="F61" s="149">
        <f>SUM(F62:F66)</f>
        <v>893997.24100000004</v>
      </c>
      <c r="G61" s="149">
        <f t="shared" ref="G61:S61" si="23">SUM(G62:G66)</f>
        <v>893997.24100000004</v>
      </c>
      <c r="H61" s="149">
        <f t="shared" si="23"/>
        <v>893997.24100000004</v>
      </c>
      <c r="I61" s="149">
        <f t="shared" si="23"/>
        <v>0</v>
      </c>
      <c r="J61" s="149">
        <f t="shared" si="23"/>
        <v>0</v>
      </c>
      <c r="K61" s="149">
        <f t="shared" si="23"/>
        <v>0</v>
      </c>
      <c r="L61" s="149">
        <f t="shared" si="23"/>
        <v>0</v>
      </c>
      <c r="M61" s="149">
        <f t="shared" si="23"/>
        <v>893997.24100000004</v>
      </c>
      <c r="N61" s="149">
        <f t="shared" si="23"/>
        <v>893997.24100000004</v>
      </c>
      <c r="O61" s="149">
        <f t="shared" si="23"/>
        <v>893997.24100000004</v>
      </c>
      <c r="P61" s="149">
        <f t="shared" si="23"/>
        <v>0</v>
      </c>
      <c r="Q61" s="149">
        <f t="shared" si="23"/>
        <v>0</v>
      </c>
      <c r="R61" s="149">
        <f t="shared" si="23"/>
        <v>0</v>
      </c>
      <c r="S61" s="149">
        <f t="shared" si="23"/>
        <v>0</v>
      </c>
      <c r="T61" s="149"/>
    </row>
    <row r="62" spans="1:20" ht="38.25">
      <c r="A62" s="147">
        <v>1</v>
      </c>
      <c r="B62" s="102" t="s">
        <v>334</v>
      </c>
      <c r="C62" s="54" t="s">
        <v>119</v>
      </c>
      <c r="D62" s="82" t="s">
        <v>67</v>
      </c>
      <c r="E62" s="82"/>
      <c r="F62" s="140">
        <v>286680</v>
      </c>
      <c r="G62" s="140">
        <f t="shared" ref="G62:G69" si="24">SUM(H62:K62)</f>
        <v>286680</v>
      </c>
      <c r="H62" s="140">
        <v>286680</v>
      </c>
      <c r="I62" s="140"/>
      <c r="J62" s="140"/>
      <c r="K62" s="140"/>
      <c r="L62" s="140"/>
      <c r="M62" s="140">
        <f t="shared" ref="M62:M69" si="25">N62+S62</f>
        <v>286680</v>
      </c>
      <c r="N62" s="140">
        <f t="shared" ref="N62:N69" si="26">SUM(O62:R62)</f>
        <v>286680</v>
      </c>
      <c r="O62" s="140">
        <f t="shared" ref="O62:S69" si="27">H62</f>
        <v>286680</v>
      </c>
      <c r="P62" s="140">
        <f t="shared" si="27"/>
        <v>0</v>
      </c>
      <c r="Q62" s="140">
        <f t="shared" si="27"/>
        <v>0</v>
      </c>
      <c r="R62" s="140">
        <f t="shared" si="27"/>
        <v>0</v>
      </c>
      <c r="S62" s="140">
        <f t="shared" si="27"/>
        <v>0</v>
      </c>
      <c r="T62" s="140"/>
    </row>
    <row r="63" spans="1:20" ht="51">
      <c r="A63" s="147">
        <v>2</v>
      </c>
      <c r="B63" s="102" t="s">
        <v>335</v>
      </c>
      <c r="C63" s="54" t="s">
        <v>119</v>
      </c>
      <c r="D63" s="82" t="s">
        <v>67</v>
      </c>
      <c r="E63" s="82"/>
      <c r="F63" s="140">
        <v>210000</v>
      </c>
      <c r="G63" s="140">
        <f t="shared" si="24"/>
        <v>210000</v>
      </c>
      <c r="H63" s="140">
        <v>210000</v>
      </c>
      <c r="I63" s="140"/>
      <c r="J63" s="140"/>
      <c r="K63" s="140"/>
      <c r="L63" s="140"/>
      <c r="M63" s="140">
        <f t="shared" si="25"/>
        <v>210000</v>
      </c>
      <c r="N63" s="140">
        <f t="shared" si="26"/>
        <v>210000</v>
      </c>
      <c r="O63" s="140">
        <f t="shared" si="27"/>
        <v>210000</v>
      </c>
      <c r="P63" s="140">
        <f t="shared" si="27"/>
        <v>0</v>
      </c>
      <c r="Q63" s="140">
        <f t="shared" si="27"/>
        <v>0</v>
      </c>
      <c r="R63" s="140">
        <f t="shared" si="27"/>
        <v>0</v>
      </c>
      <c r="S63" s="140">
        <f t="shared" si="27"/>
        <v>0</v>
      </c>
      <c r="T63" s="140"/>
    </row>
    <row r="64" spans="1:20" ht="25.5">
      <c r="A64" s="147">
        <v>3</v>
      </c>
      <c r="B64" s="102" t="s">
        <v>336</v>
      </c>
      <c r="C64" s="54" t="s">
        <v>119</v>
      </c>
      <c r="D64" s="82" t="s">
        <v>67</v>
      </c>
      <c r="E64" s="82"/>
      <c r="F64" s="140">
        <v>109056</v>
      </c>
      <c r="G64" s="140">
        <f t="shared" si="24"/>
        <v>109056</v>
      </c>
      <c r="H64" s="140">
        <v>109056</v>
      </c>
      <c r="I64" s="140"/>
      <c r="J64" s="140"/>
      <c r="K64" s="140"/>
      <c r="L64" s="140"/>
      <c r="M64" s="140">
        <f t="shared" si="25"/>
        <v>109056</v>
      </c>
      <c r="N64" s="140">
        <f t="shared" si="26"/>
        <v>109056</v>
      </c>
      <c r="O64" s="140">
        <f t="shared" si="27"/>
        <v>109056</v>
      </c>
      <c r="P64" s="140">
        <f t="shared" si="27"/>
        <v>0</v>
      </c>
      <c r="Q64" s="140">
        <f t="shared" si="27"/>
        <v>0</v>
      </c>
      <c r="R64" s="140">
        <f t="shared" si="27"/>
        <v>0</v>
      </c>
      <c r="S64" s="140">
        <f t="shared" si="27"/>
        <v>0</v>
      </c>
      <c r="T64" s="140"/>
    </row>
    <row r="65" spans="1:20" ht="38.25">
      <c r="A65" s="147">
        <v>4</v>
      </c>
      <c r="B65" s="102" t="s">
        <v>337</v>
      </c>
      <c r="C65" s="54" t="s">
        <v>119</v>
      </c>
      <c r="D65" s="82" t="s">
        <v>67</v>
      </c>
      <c r="E65" s="82"/>
      <c r="F65" s="140">
        <v>120178</v>
      </c>
      <c r="G65" s="140">
        <f t="shared" si="24"/>
        <v>120178</v>
      </c>
      <c r="H65" s="140">
        <v>120178</v>
      </c>
      <c r="I65" s="140"/>
      <c r="J65" s="140"/>
      <c r="K65" s="140"/>
      <c r="L65" s="140"/>
      <c r="M65" s="140">
        <f t="shared" si="25"/>
        <v>120178</v>
      </c>
      <c r="N65" s="140">
        <f t="shared" si="26"/>
        <v>120178</v>
      </c>
      <c r="O65" s="140">
        <f t="shared" si="27"/>
        <v>120178</v>
      </c>
      <c r="P65" s="140">
        <f t="shared" si="27"/>
        <v>0</v>
      </c>
      <c r="Q65" s="140">
        <f t="shared" si="27"/>
        <v>0</v>
      </c>
      <c r="R65" s="140">
        <f t="shared" si="27"/>
        <v>0</v>
      </c>
      <c r="S65" s="140">
        <f t="shared" si="27"/>
        <v>0</v>
      </c>
      <c r="T65" s="140"/>
    </row>
    <row r="66" spans="1:20" ht="25.5">
      <c r="A66" s="147">
        <v>5</v>
      </c>
      <c r="B66" s="102" t="s">
        <v>338</v>
      </c>
      <c r="C66" s="54" t="s">
        <v>339</v>
      </c>
      <c r="D66" s="82" t="s">
        <v>67</v>
      </c>
      <c r="E66" s="82" t="s">
        <v>340</v>
      </c>
      <c r="F66" s="140">
        <v>168083.24100000001</v>
      </c>
      <c r="G66" s="140">
        <v>168083.24100000001</v>
      </c>
      <c r="H66" s="140">
        <v>168083.24100000001</v>
      </c>
      <c r="I66" s="140"/>
      <c r="J66" s="140"/>
      <c r="K66" s="140"/>
      <c r="L66" s="140"/>
      <c r="M66" s="140">
        <v>168083.24100000001</v>
      </c>
      <c r="N66" s="140">
        <v>168083.24100000001</v>
      </c>
      <c r="O66" s="140">
        <v>168083.24100000001</v>
      </c>
      <c r="P66" s="140">
        <v>0</v>
      </c>
      <c r="Q66" s="140">
        <v>0</v>
      </c>
      <c r="R66" s="140"/>
      <c r="S66" s="140">
        <v>0</v>
      </c>
      <c r="T66" s="141"/>
    </row>
    <row r="67" spans="1:20" s="155" customFormat="1" ht="12.75">
      <c r="A67" s="133" t="s">
        <v>184</v>
      </c>
      <c r="B67" s="153" t="s">
        <v>213</v>
      </c>
      <c r="C67" s="174"/>
      <c r="D67" s="133"/>
      <c r="E67" s="133"/>
      <c r="F67" s="149">
        <f>SUM(F68:F73)</f>
        <v>813428</v>
      </c>
      <c r="G67" s="149">
        <f t="shared" ref="G67:S67" si="28">SUM(G68:G73)</f>
        <v>813428</v>
      </c>
      <c r="H67" s="149">
        <f t="shared" si="28"/>
        <v>813428</v>
      </c>
      <c r="I67" s="149">
        <f t="shared" si="28"/>
        <v>0</v>
      </c>
      <c r="J67" s="149">
        <f t="shared" si="28"/>
        <v>0</v>
      </c>
      <c r="K67" s="149">
        <f t="shared" si="28"/>
        <v>0</v>
      </c>
      <c r="L67" s="149">
        <f t="shared" si="28"/>
        <v>0</v>
      </c>
      <c r="M67" s="149">
        <f t="shared" si="28"/>
        <v>813428</v>
      </c>
      <c r="N67" s="149">
        <f t="shared" si="28"/>
        <v>813428</v>
      </c>
      <c r="O67" s="149">
        <f t="shared" si="28"/>
        <v>813428</v>
      </c>
      <c r="P67" s="149">
        <f t="shared" si="28"/>
        <v>0</v>
      </c>
      <c r="Q67" s="149">
        <f t="shared" si="28"/>
        <v>0</v>
      </c>
      <c r="R67" s="149">
        <f t="shared" si="28"/>
        <v>0</v>
      </c>
      <c r="S67" s="149">
        <f t="shared" si="28"/>
        <v>0</v>
      </c>
      <c r="T67" s="149"/>
    </row>
    <row r="68" spans="1:20" s="150" customFormat="1" ht="51">
      <c r="A68" s="147">
        <v>1</v>
      </c>
      <c r="B68" s="102" t="s">
        <v>341</v>
      </c>
      <c r="C68" s="54" t="s">
        <v>213</v>
      </c>
      <c r="D68" s="82" t="s">
        <v>67</v>
      </c>
      <c r="E68" s="82" t="s">
        <v>342</v>
      </c>
      <c r="F68" s="140">
        <v>142530</v>
      </c>
      <c r="G68" s="140">
        <f t="shared" si="24"/>
        <v>142530</v>
      </c>
      <c r="H68" s="140">
        <v>142530</v>
      </c>
      <c r="I68" s="140"/>
      <c r="J68" s="140"/>
      <c r="K68" s="140"/>
      <c r="L68" s="140"/>
      <c r="M68" s="140">
        <f t="shared" si="25"/>
        <v>142530</v>
      </c>
      <c r="N68" s="140">
        <f t="shared" si="26"/>
        <v>142530</v>
      </c>
      <c r="O68" s="140">
        <f t="shared" si="27"/>
        <v>142530</v>
      </c>
      <c r="P68" s="140">
        <f t="shared" si="27"/>
        <v>0</v>
      </c>
      <c r="Q68" s="140">
        <f t="shared" si="27"/>
        <v>0</v>
      </c>
      <c r="R68" s="140">
        <f t="shared" si="27"/>
        <v>0</v>
      </c>
      <c r="S68" s="140">
        <f t="shared" si="27"/>
        <v>0</v>
      </c>
      <c r="T68" s="140"/>
    </row>
    <row r="69" spans="1:20" s="150" customFormat="1" ht="51">
      <c r="A69" s="147">
        <v>2</v>
      </c>
      <c r="B69" s="102" t="s">
        <v>343</v>
      </c>
      <c r="C69" s="54" t="s">
        <v>108</v>
      </c>
      <c r="D69" s="82" t="s">
        <v>67</v>
      </c>
      <c r="E69" s="82" t="s">
        <v>342</v>
      </c>
      <c r="F69" s="140">
        <v>182763</v>
      </c>
      <c r="G69" s="140">
        <f t="shared" si="24"/>
        <v>182763</v>
      </c>
      <c r="H69" s="140">
        <v>182763</v>
      </c>
      <c r="I69" s="140"/>
      <c r="J69" s="140"/>
      <c r="K69" s="140"/>
      <c r="L69" s="140"/>
      <c r="M69" s="140">
        <f t="shared" si="25"/>
        <v>182763</v>
      </c>
      <c r="N69" s="140">
        <f t="shared" si="26"/>
        <v>182763</v>
      </c>
      <c r="O69" s="140">
        <f t="shared" si="27"/>
        <v>182763</v>
      </c>
      <c r="P69" s="140">
        <f t="shared" si="27"/>
        <v>0</v>
      </c>
      <c r="Q69" s="140">
        <f t="shared" si="27"/>
        <v>0</v>
      </c>
      <c r="R69" s="140">
        <f t="shared" si="27"/>
        <v>0</v>
      </c>
      <c r="S69" s="140">
        <f t="shared" si="27"/>
        <v>0</v>
      </c>
      <c r="T69" s="140"/>
    </row>
    <row r="70" spans="1:20" s="150" customFormat="1" ht="51">
      <c r="A70" s="147">
        <v>3</v>
      </c>
      <c r="B70" s="102" t="s">
        <v>344</v>
      </c>
      <c r="C70" s="54" t="s">
        <v>345</v>
      </c>
      <c r="D70" s="82" t="s">
        <v>67</v>
      </c>
      <c r="E70" s="82" t="s">
        <v>342</v>
      </c>
      <c r="F70" s="140">
        <v>95000</v>
      </c>
      <c r="G70" s="140">
        <v>95000</v>
      </c>
      <c r="H70" s="140">
        <v>95000</v>
      </c>
      <c r="I70" s="140"/>
      <c r="J70" s="140"/>
      <c r="K70" s="140"/>
      <c r="L70" s="140"/>
      <c r="M70" s="140">
        <v>95000</v>
      </c>
      <c r="N70" s="140">
        <v>95000</v>
      </c>
      <c r="O70" s="140">
        <v>95000</v>
      </c>
      <c r="P70" s="140"/>
      <c r="Q70" s="140"/>
      <c r="R70" s="140"/>
      <c r="S70" s="140">
        <v>0</v>
      </c>
      <c r="T70" s="141"/>
    </row>
    <row r="71" spans="1:20" s="150" customFormat="1" ht="51">
      <c r="A71" s="147">
        <v>4</v>
      </c>
      <c r="B71" s="102" t="s">
        <v>346</v>
      </c>
      <c r="C71" s="54" t="s">
        <v>345</v>
      </c>
      <c r="D71" s="82" t="s">
        <v>67</v>
      </c>
      <c r="E71" s="82" t="s">
        <v>342</v>
      </c>
      <c r="F71" s="140">
        <v>143199</v>
      </c>
      <c r="G71" s="140">
        <v>143199</v>
      </c>
      <c r="H71" s="140">
        <v>143199</v>
      </c>
      <c r="I71" s="140"/>
      <c r="J71" s="140"/>
      <c r="K71" s="140"/>
      <c r="L71" s="140"/>
      <c r="M71" s="140">
        <v>143199</v>
      </c>
      <c r="N71" s="140">
        <v>143199</v>
      </c>
      <c r="O71" s="140">
        <v>143199</v>
      </c>
      <c r="P71" s="140"/>
      <c r="Q71" s="140"/>
      <c r="R71" s="140"/>
      <c r="S71" s="140">
        <v>0</v>
      </c>
      <c r="T71" s="141"/>
    </row>
    <row r="72" spans="1:20" s="150" customFormat="1" ht="51">
      <c r="A72" s="147">
        <v>5</v>
      </c>
      <c r="B72" s="102" t="s">
        <v>347</v>
      </c>
      <c r="C72" s="54" t="s">
        <v>348</v>
      </c>
      <c r="D72" s="82" t="s">
        <v>67</v>
      </c>
      <c r="E72" s="82" t="s">
        <v>342</v>
      </c>
      <c r="F72" s="140">
        <v>99936</v>
      </c>
      <c r="G72" s="140">
        <v>99936</v>
      </c>
      <c r="H72" s="140">
        <v>99936</v>
      </c>
      <c r="I72" s="140"/>
      <c r="J72" s="140"/>
      <c r="K72" s="140"/>
      <c r="L72" s="140">
        <v>0</v>
      </c>
      <c r="M72" s="140">
        <v>99936</v>
      </c>
      <c r="N72" s="140">
        <v>99936</v>
      </c>
      <c r="O72" s="140">
        <v>99936</v>
      </c>
      <c r="P72" s="140"/>
      <c r="Q72" s="140"/>
      <c r="R72" s="140"/>
      <c r="S72" s="140">
        <v>0</v>
      </c>
      <c r="T72" s="141"/>
    </row>
    <row r="73" spans="1:20" s="150" customFormat="1" ht="63.75">
      <c r="A73" s="147">
        <v>6</v>
      </c>
      <c r="B73" s="102" t="s">
        <v>349</v>
      </c>
      <c r="C73" s="54" t="s">
        <v>350</v>
      </c>
      <c r="D73" s="82" t="s">
        <v>67</v>
      </c>
      <c r="E73" s="82" t="s">
        <v>342</v>
      </c>
      <c r="F73" s="140">
        <v>150000</v>
      </c>
      <c r="G73" s="140">
        <v>150000</v>
      </c>
      <c r="H73" s="140">
        <v>150000</v>
      </c>
      <c r="I73" s="140"/>
      <c r="J73" s="140"/>
      <c r="K73" s="140"/>
      <c r="L73" s="140"/>
      <c r="M73" s="140">
        <v>150000</v>
      </c>
      <c r="N73" s="140">
        <v>150000</v>
      </c>
      <c r="O73" s="140">
        <v>150000</v>
      </c>
      <c r="P73" s="140"/>
      <c r="Q73" s="140"/>
      <c r="R73" s="140"/>
      <c r="S73" s="140">
        <v>0</v>
      </c>
      <c r="T73" s="141"/>
    </row>
    <row r="74" spans="1:20" s="146" customFormat="1" ht="12.75">
      <c r="A74" s="133" t="s">
        <v>188</v>
      </c>
      <c r="B74" s="153" t="s">
        <v>208</v>
      </c>
      <c r="C74" s="174"/>
      <c r="D74" s="133"/>
      <c r="E74" s="133"/>
      <c r="F74" s="149">
        <f>SUM(F75:F77)</f>
        <v>393190</v>
      </c>
      <c r="G74" s="149">
        <f t="shared" ref="G74:S74" si="29">SUM(G75:G77)</f>
        <v>393190</v>
      </c>
      <c r="H74" s="149">
        <f t="shared" si="29"/>
        <v>393190</v>
      </c>
      <c r="I74" s="149">
        <f t="shared" si="29"/>
        <v>0</v>
      </c>
      <c r="J74" s="149">
        <f t="shared" si="29"/>
        <v>0</v>
      </c>
      <c r="K74" s="149">
        <f t="shared" si="29"/>
        <v>0</v>
      </c>
      <c r="L74" s="149">
        <f t="shared" si="29"/>
        <v>0</v>
      </c>
      <c r="M74" s="149">
        <f t="shared" si="29"/>
        <v>393190</v>
      </c>
      <c r="N74" s="149">
        <f t="shared" si="29"/>
        <v>393190</v>
      </c>
      <c r="O74" s="149">
        <f t="shared" si="29"/>
        <v>393190</v>
      </c>
      <c r="P74" s="149">
        <f t="shared" si="29"/>
        <v>0</v>
      </c>
      <c r="Q74" s="149">
        <f t="shared" si="29"/>
        <v>0</v>
      </c>
      <c r="R74" s="149">
        <f t="shared" si="29"/>
        <v>0</v>
      </c>
      <c r="S74" s="149">
        <f t="shared" si="29"/>
        <v>0</v>
      </c>
      <c r="T74" s="149"/>
    </row>
    <row r="75" spans="1:20" s="150" customFormat="1" ht="38.25">
      <c r="A75" s="147">
        <v>1</v>
      </c>
      <c r="B75" s="102" t="s">
        <v>351</v>
      </c>
      <c r="C75" s="54" t="s">
        <v>208</v>
      </c>
      <c r="D75" s="82" t="s">
        <v>67</v>
      </c>
      <c r="E75" s="82" t="s">
        <v>352</v>
      </c>
      <c r="F75" s="140">
        <v>86800</v>
      </c>
      <c r="G75" s="140">
        <f t="shared" ref="G75" si="30">SUM(H75:K75)</f>
        <v>86800</v>
      </c>
      <c r="H75" s="140">
        <f>F75</f>
        <v>86800</v>
      </c>
      <c r="I75" s="140"/>
      <c r="J75" s="140"/>
      <c r="K75" s="140"/>
      <c r="L75" s="140"/>
      <c r="M75" s="140">
        <f t="shared" ref="M75" si="31">N75+S75</f>
        <v>86800</v>
      </c>
      <c r="N75" s="140">
        <f t="shared" ref="N75" si="32">SUM(O75:R75)</f>
        <v>86800</v>
      </c>
      <c r="O75" s="140">
        <f t="shared" ref="O75:S75" si="33">H75</f>
        <v>86800</v>
      </c>
      <c r="P75" s="140">
        <f t="shared" si="33"/>
        <v>0</v>
      </c>
      <c r="Q75" s="140">
        <f t="shared" si="33"/>
        <v>0</v>
      </c>
      <c r="R75" s="140">
        <f t="shared" si="33"/>
        <v>0</v>
      </c>
      <c r="S75" s="140">
        <f t="shared" si="33"/>
        <v>0</v>
      </c>
      <c r="T75" s="140"/>
    </row>
    <row r="76" spans="1:20" s="150" customFormat="1" ht="45">
      <c r="A76" s="147">
        <v>2</v>
      </c>
      <c r="B76" s="102" t="s">
        <v>353</v>
      </c>
      <c r="C76" s="54" t="s">
        <v>354</v>
      </c>
      <c r="D76" s="82" t="s">
        <v>67</v>
      </c>
      <c r="E76" s="82" t="s">
        <v>352</v>
      </c>
      <c r="F76" s="140">
        <v>98000</v>
      </c>
      <c r="G76" s="140">
        <v>98000</v>
      </c>
      <c r="H76" s="140">
        <v>98000</v>
      </c>
      <c r="I76" s="140"/>
      <c r="J76" s="140"/>
      <c r="K76" s="140"/>
      <c r="L76" s="140">
        <v>0</v>
      </c>
      <c r="M76" s="140">
        <v>98000</v>
      </c>
      <c r="N76" s="140">
        <v>98000</v>
      </c>
      <c r="O76" s="140">
        <v>98000</v>
      </c>
      <c r="P76" s="140"/>
      <c r="Q76" s="140"/>
      <c r="R76" s="140"/>
      <c r="S76" s="140">
        <v>0</v>
      </c>
      <c r="T76" s="141"/>
    </row>
    <row r="77" spans="1:20" s="150" customFormat="1" ht="38.25">
      <c r="A77" s="147">
        <v>3</v>
      </c>
      <c r="B77" s="102" t="s">
        <v>355</v>
      </c>
      <c r="C77" s="54" t="s">
        <v>356</v>
      </c>
      <c r="D77" s="82" t="s">
        <v>67</v>
      </c>
      <c r="E77" s="82" t="s">
        <v>352</v>
      </c>
      <c r="F77" s="140">
        <v>208390</v>
      </c>
      <c r="G77" s="140">
        <v>208390</v>
      </c>
      <c r="H77" s="140">
        <v>208390</v>
      </c>
      <c r="I77" s="140"/>
      <c r="J77" s="140"/>
      <c r="K77" s="140"/>
      <c r="L77" s="140"/>
      <c r="M77" s="140">
        <v>208390</v>
      </c>
      <c r="N77" s="140">
        <v>208390</v>
      </c>
      <c r="O77" s="140">
        <v>208390</v>
      </c>
      <c r="P77" s="140"/>
      <c r="Q77" s="140"/>
      <c r="R77" s="140"/>
      <c r="S77" s="140">
        <v>0</v>
      </c>
      <c r="T77" s="141"/>
    </row>
    <row r="78" spans="1:20" s="146" customFormat="1" ht="12.75">
      <c r="A78" s="133" t="s">
        <v>196</v>
      </c>
      <c r="B78" s="153" t="s">
        <v>89</v>
      </c>
      <c r="C78" s="174"/>
      <c r="D78" s="133"/>
      <c r="E78" s="133">
        <v>0</v>
      </c>
      <c r="F78" s="149">
        <f>SUM(F79:F83)</f>
        <v>1311138.977</v>
      </c>
      <c r="G78" s="149">
        <f t="shared" ref="G78:S78" si="34">SUM(G79:G83)</f>
        <v>1311138.977</v>
      </c>
      <c r="H78" s="149">
        <f t="shared" si="34"/>
        <v>1311138.977</v>
      </c>
      <c r="I78" s="149">
        <f t="shared" si="34"/>
        <v>0</v>
      </c>
      <c r="J78" s="149">
        <f t="shared" si="34"/>
        <v>0</v>
      </c>
      <c r="K78" s="149">
        <f t="shared" si="34"/>
        <v>0</v>
      </c>
      <c r="L78" s="149">
        <f t="shared" si="34"/>
        <v>0</v>
      </c>
      <c r="M78" s="149">
        <f t="shared" si="34"/>
        <v>1311138.977</v>
      </c>
      <c r="N78" s="149">
        <f t="shared" si="34"/>
        <v>1311138.977</v>
      </c>
      <c r="O78" s="149">
        <f t="shared" si="34"/>
        <v>1311138.977</v>
      </c>
      <c r="P78" s="149">
        <f t="shared" si="34"/>
        <v>0</v>
      </c>
      <c r="Q78" s="149">
        <f t="shared" si="34"/>
        <v>0</v>
      </c>
      <c r="R78" s="149">
        <f t="shared" si="34"/>
        <v>0</v>
      </c>
      <c r="S78" s="149">
        <f t="shared" si="34"/>
        <v>0</v>
      </c>
      <c r="T78" s="149"/>
    </row>
    <row r="79" spans="1:20" s="150" customFormat="1" ht="63.75">
      <c r="A79" s="147">
        <v>1</v>
      </c>
      <c r="B79" s="102" t="s">
        <v>357</v>
      </c>
      <c r="C79" s="54" t="s">
        <v>358</v>
      </c>
      <c r="D79" s="82" t="s">
        <v>67</v>
      </c>
      <c r="E79" s="82" t="s">
        <v>359</v>
      </c>
      <c r="F79" s="140">
        <v>172676</v>
      </c>
      <c r="G79" s="140">
        <v>172676</v>
      </c>
      <c r="H79" s="140">
        <v>172676</v>
      </c>
      <c r="I79" s="140"/>
      <c r="J79" s="140"/>
      <c r="K79" s="140"/>
      <c r="L79" s="140">
        <v>0</v>
      </c>
      <c r="M79" s="140">
        <v>172676</v>
      </c>
      <c r="N79" s="140">
        <v>172676</v>
      </c>
      <c r="O79" s="140">
        <v>172676</v>
      </c>
      <c r="P79" s="140"/>
      <c r="Q79" s="140"/>
      <c r="R79" s="140"/>
      <c r="S79" s="140">
        <v>0</v>
      </c>
      <c r="T79" s="141"/>
    </row>
    <row r="80" spans="1:20" s="150" customFormat="1" ht="38.25">
      <c r="A80" s="147">
        <v>2</v>
      </c>
      <c r="B80" s="102" t="s">
        <v>360</v>
      </c>
      <c r="C80" s="54" t="s">
        <v>361</v>
      </c>
      <c r="D80" s="82" t="s">
        <v>67</v>
      </c>
      <c r="E80" s="82" t="s">
        <v>359</v>
      </c>
      <c r="F80" s="140">
        <v>300000</v>
      </c>
      <c r="G80" s="140">
        <v>300000</v>
      </c>
      <c r="H80" s="140">
        <v>300000</v>
      </c>
      <c r="I80" s="140"/>
      <c r="J80" s="140"/>
      <c r="K80" s="140"/>
      <c r="L80" s="140"/>
      <c r="M80" s="140">
        <v>300000</v>
      </c>
      <c r="N80" s="140">
        <v>300000</v>
      </c>
      <c r="O80" s="140">
        <v>300000</v>
      </c>
      <c r="P80" s="140"/>
      <c r="Q80" s="140"/>
      <c r="R80" s="140"/>
      <c r="S80" s="140">
        <v>0</v>
      </c>
      <c r="T80" s="141"/>
    </row>
    <row r="81" spans="1:20" s="150" customFormat="1" ht="63.75">
      <c r="A81" s="147">
        <v>3</v>
      </c>
      <c r="B81" s="102" t="s">
        <v>362</v>
      </c>
      <c r="C81" s="54" t="s">
        <v>363</v>
      </c>
      <c r="D81" s="82" t="s">
        <v>67</v>
      </c>
      <c r="E81" s="82" t="s">
        <v>359</v>
      </c>
      <c r="F81" s="157">
        <v>355000</v>
      </c>
      <c r="G81" s="157">
        <v>355000</v>
      </c>
      <c r="H81" s="157">
        <v>355000</v>
      </c>
      <c r="I81" s="140"/>
      <c r="J81" s="140"/>
      <c r="K81" s="140"/>
      <c r="L81" s="140"/>
      <c r="M81" s="157">
        <v>355000</v>
      </c>
      <c r="N81" s="157">
        <v>355000</v>
      </c>
      <c r="O81" s="157">
        <v>355000</v>
      </c>
      <c r="P81" s="140"/>
      <c r="Q81" s="140"/>
      <c r="R81" s="140"/>
      <c r="S81" s="140">
        <v>0</v>
      </c>
      <c r="T81" s="141"/>
    </row>
    <row r="82" spans="1:20" s="150" customFormat="1" ht="51">
      <c r="A82" s="147">
        <v>4</v>
      </c>
      <c r="B82" s="102" t="s">
        <v>364</v>
      </c>
      <c r="C82" s="54" t="s">
        <v>365</v>
      </c>
      <c r="D82" s="82" t="s">
        <v>67</v>
      </c>
      <c r="E82" s="82" t="s">
        <v>359</v>
      </c>
      <c r="F82" s="157">
        <v>357462.97700000001</v>
      </c>
      <c r="G82" s="157">
        <v>357462.97700000001</v>
      </c>
      <c r="H82" s="157">
        <v>357462.97700000001</v>
      </c>
      <c r="I82" s="140"/>
      <c r="J82" s="140"/>
      <c r="K82" s="140"/>
      <c r="L82" s="140">
        <v>0</v>
      </c>
      <c r="M82" s="157">
        <v>357462.97700000001</v>
      </c>
      <c r="N82" s="157">
        <v>357462.97700000001</v>
      </c>
      <c r="O82" s="157">
        <v>357462.97700000001</v>
      </c>
      <c r="P82" s="140"/>
      <c r="Q82" s="140"/>
      <c r="R82" s="140"/>
      <c r="S82" s="140">
        <v>0</v>
      </c>
      <c r="T82" s="141"/>
    </row>
    <row r="83" spans="1:20" s="150" customFormat="1" ht="76.5">
      <c r="A83" s="147">
        <v>5</v>
      </c>
      <c r="B83" s="102" t="s">
        <v>366</v>
      </c>
      <c r="C83" s="54" t="s">
        <v>367</v>
      </c>
      <c r="D83" s="82" t="s">
        <v>67</v>
      </c>
      <c r="E83" s="82" t="s">
        <v>359</v>
      </c>
      <c r="F83" s="157">
        <v>126000</v>
      </c>
      <c r="G83" s="157">
        <v>126000</v>
      </c>
      <c r="H83" s="157">
        <v>126000</v>
      </c>
      <c r="I83" s="140"/>
      <c r="J83" s="140"/>
      <c r="K83" s="140"/>
      <c r="L83" s="140">
        <v>0</v>
      </c>
      <c r="M83" s="157">
        <v>126000</v>
      </c>
      <c r="N83" s="157">
        <v>126000</v>
      </c>
      <c r="O83" s="157">
        <v>126000</v>
      </c>
      <c r="P83" s="140"/>
      <c r="Q83" s="140"/>
      <c r="R83" s="140"/>
      <c r="S83" s="140">
        <v>0</v>
      </c>
      <c r="T83" s="141"/>
    </row>
    <row r="84" spans="1:20" s="146" customFormat="1" ht="12.75">
      <c r="A84" s="133" t="s">
        <v>368</v>
      </c>
      <c r="B84" s="153" t="s">
        <v>129</v>
      </c>
      <c r="C84" s="174"/>
      <c r="D84" s="133"/>
      <c r="E84" s="133"/>
      <c r="F84" s="149">
        <f>SUM(F85:F94)</f>
        <v>1601420</v>
      </c>
      <c r="G84" s="149">
        <f t="shared" ref="G84:S84" si="35">SUM(G85:G94)</f>
        <v>1601420</v>
      </c>
      <c r="H84" s="149">
        <f t="shared" si="35"/>
        <v>1601420</v>
      </c>
      <c r="I84" s="149">
        <f t="shared" si="35"/>
        <v>0</v>
      </c>
      <c r="J84" s="149">
        <f t="shared" si="35"/>
        <v>0</v>
      </c>
      <c r="K84" s="149">
        <f t="shared" si="35"/>
        <v>0</v>
      </c>
      <c r="L84" s="149">
        <f t="shared" si="35"/>
        <v>0</v>
      </c>
      <c r="M84" s="149">
        <f t="shared" si="35"/>
        <v>1601420</v>
      </c>
      <c r="N84" s="149">
        <f t="shared" si="35"/>
        <v>1601420</v>
      </c>
      <c r="O84" s="149">
        <f t="shared" si="35"/>
        <v>1601420</v>
      </c>
      <c r="P84" s="149">
        <f t="shared" si="35"/>
        <v>0</v>
      </c>
      <c r="Q84" s="149">
        <f t="shared" si="35"/>
        <v>0</v>
      </c>
      <c r="R84" s="149">
        <f t="shared" si="35"/>
        <v>0</v>
      </c>
      <c r="S84" s="149">
        <f t="shared" si="35"/>
        <v>0</v>
      </c>
      <c r="T84" s="149"/>
    </row>
    <row r="85" spans="1:20" s="150" customFormat="1" ht="38.25">
      <c r="A85" s="147">
        <v>1</v>
      </c>
      <c r="B85" s="102" t="s">
        <v>369</v>
      </c>
      <c r="C85" s="54" t="s">
        <v>129</v>
      </c>
      <c r="D85" s="82" t="s">
        <v>67</v>
      </c>
      <c r="E85" s="82" t="s">
        <v>370</v>
      </c>
      <c r="F85" s="140">
        <v>160000</v>
      </c>
      <c r="G85" s="140">
        <f t="shared" ref="G85:G115" si="36">SUM(H85:K85)</f>
        <v>160000</v>
      </c>
      <c r="H85" s="140">
        <v>160000</v>
      </c>
      <c r="I85" s="140"/>
      <c r="J85" s="140"/>
      <c r="K85" s="140"/>
      <c r="L85" s="140"/>
      <c r="M85" s="140">
        <f t="shared" ref="M85:M115" si="37">N85+S85</f>
        <v>160000</v>
      </c>
      <c r="N85" s="140">
        <f t="shared" ref="N85:N115" si="38">SUM(O85:R85)</f>
        <v>160000</v>
      </c>
      <c r="O85" s="140">
        <f t="shared" ref="O85:S86" si="39">H85</f>
        <v>160000</v>
      </c>
      <c r="P85" s="140">
        <f t="shared" si="39"/>
        <v>0</v>
      </c>
      <c r="Q85" s="140">
        <f t="shared" si="39"/>
        <v>0</v>
      </c>
      <c r="R85" s="140">
        <f t="shared" si="39"/>
        <v>0</v>
      </c>
      <c r="S85" s="140">
        <f t="shared" si="39"/>
        <v>0</v>
      </c>
      <c r="T85" s="140"/>
    </row>
    <row r="86" spans="1:20" ht="51">
      <c r="A86" s="147">
        <v>2</v>
      </c>
      <c r="B86" s="102" t="s">
        <v>371</v>
      </c>
      <c r="C86" s="54" t="s">
        <v>129</v>
      </c>
      <c r="D86" s="82" t="s">
        <v>67</v>
      </c>
      <c r="E86" s="82"/>
      <c r="F86" s="140">
        <v>153417</v>
      </c>
      <c r="G86" s="140">
        <f t="shared" si="36"/>
        <v>153417</v>
      </c>
      <c r="H86" s="140">
        <v>153417</v>
      </c>
      <c r="I86" s="140"/>
      <c r="J86" s="140"/>
      <c r="K86" s="140"/>
      <c r="L86" s="141"/>
      <c r="M86" s="140">
        <f t="shared" si="37"/>
        <v>153417</v>
      </c>
      <c r="N86" s="140">
        <f t="shared" si="38"/>
        <v>153417</v>
      </c>
      <c r="O86" s="140">
        <f t="shared" si="39"/>
        <v>153417</v>
      </c>
      <c r="P86" s="140">
        <f t="shared" si="39"/>
        <v>0</v>
      </c>
      <c r="Q86" s="140">
        <f t="shared" si="39"/>
        <v>0</v>
      </c>
      <c r="R86" s="140">
        <f t="shared" si="39"/>
        <v>0</v>
      </c>
      <c r="S86" s="140">
        <f t="shared" si="39"/>
        <v>0</v>
      </c>
      <c r="T86" s="140"/>
    </row>
    <row r="87" spans="1:20" s="150" customFormat="1" ht="78.75">
      <c r="A87" s="147">
        <v>3</v>
      </c>
      <c r="B87" s="102" t="s">
        <v>372</v>
      </c>
      <c r="C87" s="54" t="s">
        <v>373</v>
      </c>
      <c r="D87" s="82" t="s">
        <v>67</v>
      </c>
      <c r="E87" s="82" t="s">
        <v>370</v>
      </c>
      <c r="F87" s="140">
        <v>85500</v>
      </c>
      <c r="G87" s="140">
        <v>85500</v>
      </c>
      <c r="H87" s="140">
        <v>85500</v>
      </c>
      <c r="I87" s="140"/>
      <c r="J87" s="140"/>
      <c r="K87" s="140"/>
      <c r="L87" s="140"/>
      <c r="M87" s="140">
        <v>85500</v>
      </c>
      <c r="N87" s="140">
        <v>85500</v>
      </c>
      <c r="O87" s="140">
        <v>85500</v>
      </c>
      <c r="P87" s="140"/>
      <c r="Q87" s="140"/>
      <c r="R87" s="140"/>
      <c r="S87" s="140">
        <v>0</v>
      </c>
      <c r="T87" s="141"/>
    </row>
    <row r="88" spans="1:20" s="150" customFormat="1" ht="38.25">
      <c r="A88" s="147">
        <v>4</v>
      </c>
      <c r="B88" s="102" t="s">
        <v>374</v>
      </c>
      <c r="C88" s="54" t="s">
        <v>375</v>
      </c>
      <c r="D88" s="82" t="s">
        <v>67</v>
      </c>
      <c r="E88" s="82" t="s">
        <v>370</v>
      </c>
      <c r="F88" s="140">
        <v>336916</v>
      </c>
      <c r="G88" s="140">
        <v>336916</v>
      </c>
      <c r="H88" s="140">
        <v>336916</v>
      </c>
      <c r="I88" s="140"/>
      <c r="J88" s="140"/>
      <c r="K88" s="140"/>
      <c r="L88" s="140"/>
      <c r="M88" s="140">
        <v>336916</v>
      </c>
      <c r="N88" s="140">
        <v>336916</v>
      </c>
      <c r="O88" s="140">
        <v>336916</v>
      </c>
      <c r="P88" s="140"/>
      <c r="Q88" s="140"/>
      <c r="R88" s="140"/>
      <c r="S88" s="140">
        <v>0</v>
      </c>
      <c r="T88" s="141"/>
    </row>
    <row r="89" spans="1:20" s="150" customFormat="1" ht="63.75">
      <c r="A89" s="147">
        <v>5</v>
      </c>
      <c r="B89" s="102" t="s">
        <v>376</v>
      </c>
      <c r="C89" s="54" t="s">
        <v>377</v>
      </c>
      <c r="D89" s="82" t="s">
        <v>67</v>
      </c>
      <c r="E89" s="82" t="s">
        <v>370</v>
      </c>
      <c r="F89" s="140">
        <v>122987</v>
      </c>
      <c r="G89" s="140">
        <v>122987</v>
      </c>
      <c r="H89" s="140">
        <v>122987</v>
      </c>
      <c r="I89" s="140"/>
      <c r="J89" s="140"/>
      <c r="K89" s="140"/>
      <c r="L89" s="140"/>
      <c r="M89" s="140">
        <v>122987</v>
      </c>
      <c r="N89" s="140">
        <v>122987</v>
      </c>
      <c r="O89" s="140">
        <v>122987</v>
      </c>
      <c r="P89" s="140"/>
      <c r="Q89" s="140"/>
      <c r="R89" s="140"/>
      <c r="S89" s="140">
        <v>0</v>
      </c>
      <c r="T89" s="141"/>
    </row>
    <row r="90" spans="1:20" s="150" customFormat="1" ht="38.25">
      <c r="A90" s="147">
        <v>6</v>
      </c>
      <c r="B90" s="102" t="s">
        <v>378</v>
      </c>
      <c r="C90" s="54" t="s">
        <v>379</v>
      </c>
      <c r="D90" s="82" t="s">
        <v>67</v>
      </c>
      <c r="E90" s="82" t="s">
        <v>370</v>
      </c>
      <c r="F90" s="140">
        <v>130000</v>
      </c>
      <c r="G90" s="140">
        <v>130000</v>
      </c>
      <c r="H90" s="140">
        <v>130000</v>
      </c>
      <c r="I90" s="140"/>
      <c r="J90" s="140"/>
      <c r="K90" s="140"/>
      <c r="L90" s="140"/>
      <c r="M90" s="140">
        <v>130000</v>
      </c>
      <c r="N90" s="140">
        <v>130000</v>
      </c>
      <c r="O90" s="140">
        <v>130000</v>
      </c>
      <c r="P90" s="140"/>
      <c r="Q90" s="140"/>
      <c r="R90" s="140"/>
      <c r="S90" s="140">
        <v>0</v>
      </c>
      <c r="T90" s="141"/>
    </row>
    <row r="91" spans="1:20" s="150" customFormat="1" ht="38.25">
      <c r="A91" s="147">
        <v>7</v>
      </c>
      <c r="B91" s="102" t="s">
        <v>380</v>
      </c>
      <c r="C91" s="54" t="s">
        <v>381</v>
      </c>
      <c r="D91" s="82" t="s">
        <v>67</v>
      </c>
      <c r="E91" s="82" t="s">
        <v>370</v>
      </c>
      <c r="F91" s="140">
        <v>155000</v>
      </c>
      <c r="G91" s="140">
        <v>155000</v>
      </c>
      <c r="H91" s="140">
        <v>155000</v>
      </c>
      <c r="I91" s="140"/>
      <c r="J91" s="140"/>
      <c r="K91" s="140"/>
      <c r="L91" s="140"/>
      <c r="M91" s="140">
        <v>155000</v>
      </c>
      <c r="N91" s="140">
        <v>155000</v>
      </c>
      <c r="O91" s="140">
        <v>155000</v>
      </c>
      <c r="P91" s="140"/>
      <c r="Q91" s="140"/>
      <c r="R91" s="140"/>
      <c r="S91" s="140">
        <v>0</v>
      </c>
      <c r="T91" s="141"/>
    </row>
    <row r="92" spans="1:20" s="150" customFormat="1" ht="51">
      <c r="A92" s="147">
        <v>8</v>
      </c>
      <c r="B92" s="102" t="s">
        <v>382</v>
      </c>
      <c r="C92" s="54" t="s">
        <v>383</v>
      </c>
      <c r="D92" s="82" t="s">
        <v>67</v>
      </c>
      <c r="E92" s="82" t="s">
        <v>370</v>
      </c>
      <c r="F92" s="140">
        <v>198000</v>
      </c>
      <c r="G92" s="140">
        <v>198000</v>
      </c>
      <c r="H92" s="140">
        <v>198000</v>
      </c>
      <c r="I92" s="140"/>
      <c r="J92" s="140"/>
      <c r="K92" s="140"/>
      <c r="L92" s="140"/>
      <c r="M92" s="140">
        <v>198000</v>
      </c>
      <c r="N92" s="140">
        <v>198000</v>
      </c>
      <c r="O92" s="140">
        <v>198000</v>
      </c>
      <c r="P92" s="140"/>
      <c r="Q92" s="140"/>
      <c r="R92" s="140"/>
      <c r="S92" s="140">
        <v>0</v>
      </c>
      <c r="T92" s="141"/>
    </row>
    <row r="93" spans="1:20" s="150" customFormat="1" ht="56.25">
      <c r="A93" s="147">
        <v>9</v>
      </c>
      <c r="B93" s="102" t="s">
        <v>384</v>
      </c>
      <c r="C93" s="54" t="s">
        <v>385</v>
      </c>
      <c r="D93" s="82" t="s">
        <v>67</v>
      </c>
      <c r="E93" s="82" t="s">
        <v>370</v>
      </c>
      <c r="F93" s="140">
        <v>160000</v>
      </c>
      <c r="G93" s="140">
        <v>160000</v>
      </c>
      <c r="H93" s="140">
        <v>160000</v>
      </c>
      <c r="I93" s="140"/>
      <c r="J93" s="140"/>
      <c r="K93" s="140"/>
      <c r="L93" s="140">
        <v>0</v>
      </c>
      <c r="M93" s="140">
        <v>160000</v>
      </c>
      <c r="N93" s="140">
        <v>160000</v>
      </c>
      <c r="O93" s="140">
        <v>160000</v>
      </c>
      <c r="P93" s="140"/>
      <c r="Q93" s="140"/>
      <c r="R93" s="140"/>
      <c r="S93" s="140">
        <v>0</v>
      </c>
      <c r="T93" s="141"/>
    </row>
    <row r="94" spans="1:20" s="150" customFormat="1" ht="45">
      <c r="A94" s="147">
        <v>10</v>
      </c>
      <c r="B94" s="102" t="s">
        <v>386</v>
      </c>
      <c r="C94" s="54" t="s">
        <v>387</v>
      </c>
      <c r="D94" s="82" t="s">
        <v>67</v>
      </c>
      <c r="E94" s="82" t="s">
        <v>370</v>
      </c>
      <c r="F94" s="140">
        <v>99600</v>
      </c>
      <c r="G94" s="140">
        <v>99600</v>
      </c>
      <c r="H94" s="140">
        <v>99600</v>
      </c>
      <c r="I94" s="140"/>
      <c r="J94" s="140"/>
      <c r="K94" s="140"/>
      <c r="L94" s="140"/>
      <c r="M94" s="140">
        <v>99600</v>
      </c>
      <c r="N94" s="140">
        <v>99600</v>
      </c>
      <c r="O94" s="140">
        <v>99600</v>
      </c>
      <c r="P94" s="140"/>
      <c r="Q94" s="140"/>
      <c r="R94" s="140"/>
      <c r="S94" s="140">
        <v>0</v>
      </c>
      <c r="T94" s="141"/>
    </row>
    <row r="95" spans="1:20" s="155" customFormat="1" ht="12.75">
      <c r="A95" s="133" t="s">
        <v>388</v>
      </c>
      <c r="B95" s="153" t="s">
        <v>210</v>
      </c>
      <c r="C95" s="174"/>
      <c r="D95" s="133"/>
      <c r="E95" s="148"/>
      <c r="F95" s="149">
        <f>SUM(F96)</f>
        <v>81600</v>
      </c>
      <c r="G95" s="149">
        <f t="shared" ref="G95:S95" si="40">SUM(G96)</f>
        <v>81600</v>
      </c>
      <c r="H95" s="149">
        <f t="shared" si="40"/>
        <v>81600</v>
      </c>
      <c r="I95" s="149">
        <f t="shared" si="40"/>
        <v>0</v>
      </c>
      <c r="J95" s="149">
        <f t="shared" si="40"/>
        <v>0</v>
      </c>
      <c r="K95" s="149">
        <f t="shared" si="40"/>
        <v>0</v>
      </c>
      <c r="L95" s="149">
        <f t="shared" si="40"/>
        <v>0</v>
      </c>
      <c r="M95" s="149">
        <f t="shared" si="40"/>
        <v>81600</v>
      </c>
      <c r="N95" s="149">
        <f t="shared" si="40"/>
        <v>81600</v>
      </c>
      <c r="O95" s="149">
        <f t="shared" si="40"/>
        <v>81600</v>
      </c>
      <c r="P95" s="149">
        <f t="shared" si="40"/>
        <v>0</v>
      </c>
      <c r="Q95" s="149">
        <f t="shared" si="40"/>
        <v>0</v>
      </c>
      <c r="R95" s="149">
        <f t="shared" si="40"/>
        <v>0</v>
      </c>
      <c r="S95" s="149">
        <f t="shared" si="40"/>
        <v>0</v>
      </c>
      <c r="T95" s="149">
        <v>0</v>
      </c>
    </row>
    <row r="96" spans="1:20" s="150" customFormat="1" ht="51">
      <c r="A96" s="147">
        <v>1</v>
      </c>
      <c r="B96" s="102" t="s">
        <v>389</v>
      </c>
      <c r="C96" s="54" t="s">
        <v>390</v>
      </c>
      <c r="D96" s="82" t="s">
        <v>67</v>
      </c>
      <c r="E96" s="82" t="s">
        <v>391</v>
      </c>
      <c r="F96" s="140">
        <v>81600</v>
      </c>
      <c r="G96" s="140">
        <v>81600</v>
      </c>
      <c r="H96" s="140">
        <v>81600</v>
      </c>
      <c r="I96" s="140"/>
      <c r="J96" s="140"/>
      <c r="K96" s="140">
        <v>0</v>
      </c>
      <c r="L96" s="140">
        <v>0</v>
      </c>
      <c r="M96" s="140">
        <v>81600</v>
      </c>
      <c r="N96" s="140">
        <v>81600</v>
      </c>
      <c r="O96" s="140">
        <v>81600</v>
      </c>
      <c r="P96" s="140"/>
      <c r="Q96" s="140"/>
      <c r="R96" s="140">
        <v>0</v>
      </c>
      <c r="S96" s="140">
        <v>0</v>
      </c>
      <c r="T96" s="141"/>
    </row>
    <row r="97" spans="1:20" s="146" customFormat="1" ht="12.75">
      <c r="A97" s="133" t="s">
        <v>392</v>
      </c>
      <c r="B97" s="153" t="s">
        <v>393</v>
      </c>
      <c r="C97" s="174"/>
      <c r="D97" s="133"/>
      <c r="E97" s="148"/>
      <c r="F97" s="149">
        <f>SUM(F98:F101)</f>
        <v>564036</v>
      </c>
      <c r="G97" s="149">
        <f t="shared" ref="G97:S97" si="41">SUM(G98:G101)</f>
        <v>564036</v>
      </c>
      <c r="H97" s="149">
        <f t="shared" si="41"/>
        <v>564036</v>
      </c>
      <c r="I97" s="149">
        <f t="shared" si="41"/>
        <v>0</v>
      </c>
      <c r="J97" s="149">
        <f t="shared" si="41"/>
        <v>0</v>
      </c>
      <c r="K97" s="149">
        <f t="shared" si="41"/>
        <v>0</v>
      </c>
      <c r="L97" s="149">
        <f t="shared" si="41"/>
        <v>0</v>
      </c>
      <c r="M97" s="149">
        <f t="shared" si="41"/>
        <v>564036</v>
      </c>
      <c r="N97" s="149">
        <f t="shared" si="41"/>
        <v>564036</v>
      </c>
      <c r="O97" s="149">
        <f t="shared" si="41"/>
        <v>564036</v>
      </c>
      <c r="P97" s="149">
        <f t="shared" si="41"/>
        <v>0</v>
      </c>
      <c r="Q97" s="149">
        <f t="shared" si="41"/>
        <v>0</v>
      </c>
      <c r="R97" s="149">
        <f t="shared" si="41"/>
        <v>0</v>
      </c>
      <c r="S97" s="149">
        <f t="shared" si="41"/>
        <v>0</v>
      </c>
      <c r="T97" s="154"/>
    </row>
    <row r="98" spans="1:20" s="150" customFormat="1" ht="51">
      <c r="A98" s="147">
        <v>1</v>
      </c>
      <c r="B98" s="102" t="s">
        <v>394</v>
      </c>
      <c r="C98" s="54" t="s">
        <v>395</v>
      </c>
      <c r="D98" s="82" t="s">
        <v>67</v>
      </c>
      <c r="E98" s="82" t="s">
        <v>396</v>
      </c>
      <c r="F98" s="140">
        <v>168000</v>
      </c>
      <c r="G98" s="140">
        <v>168000</v>
      </c>
      <c r="H98" s="140">
        <v>168000</v>
      </c>
      <c r="I98" s="140"/>
      <c r="J98" s="140"/>
      <c r="K98" s="140"/>
      <c r="L98" s="140">
        <v>0</v>
      </c>
      <c r="M98" s="140">
        <v>168000</v>
      </c>
      <c r="N98" s="140">
        <v>168000</v>
      </c>
      <c r="O98" s="140">
        <v>168000</v>
      </c>
      <c r="P98" s="140"/>
      <c r="Q98" s="140"/>
      <c r="R98" s="140"/>
      <c r="S98" s="140">
        <v>0</v>
      </c>
      <c r="T98" s="141"/>
    </row>
    <row r="99" spans="1:20" ht="56.25">
      <c r="A99" s="147">
        <v>2</v>
      </c>
      <c r="B99" s="102" t="s">
        <v>397</v>
      </c>
      <c r="C99" s="54" t="s">
        <v>398</v>
      </c>
      <c r="D99" s="82" t="s">
        <v>67</v>
      </c>
      <c r="E99" s="82" t="s">
        <v>396</v>
      </c>
      <c r="F99" s="140">
        <v>166036</v>
      </c>
      <c r="G99" s="140">
        <v>166036</v>
      </c>
      <c r="H99" s="140">
        <v>166036</v>
      </c>
      <c r="I99" s="140"/>
      <c r="J99" s="140"/>
      <c r="K99" s="140"/>
      <c r="L99" s="140">
        <v>0</v>
      </c>
      <c r="M99" s="140">
        <v>166036</v>
      </c>
      <c r="N99" s="140">
        <v>166036</v>
      </c>
      <c r="O99" s="140">
        <v>166036</v>
      </c>
      <c r="P99" s="140"/>
      <c r="Q99" s="140"/>
      <c r="R99" s="140"/>
      <c r="S99" s="140">
        <v>0</v>
      </c>
      <c r="T99" s="141"/>
    </row>
    <row r="100" spans="1:20" ht="51">
      <c r="A100" s="147">
        <v>3</v>
      </c>
      <c r="B100" s="102" t="s">
        <v>399</v>
      </c>
      <c r="C100" s="54" t="s">
        <v>400</v>
      </c>
      <c r="D100" s="82" t="s">
        <v>67</v>
      </c>
      <c r="E100" s="82" t="s">
        <v>396</v>
      </c>
      <c r="F100" s="140">
        <v>90000</v>
      </c>
      <c r="G100" s="140">
        <v>90000</v>
      </c>
      <c r="H100" s="140">
        <v>90000</v>
      </c>
      <c r="I100" s="140"/>
      <c r="J100" s="140"/>
      <c r="K100" s="140"/>
      <c r="L100" s="140">
        <v>0</v>
      </c>
      <c r="M100" s="140">
        <v>90000</v>
      </c>
      <c r="N100" s="140">
        <v>90000</v>
      </c>
      <c r="O100" s="140">
        <v>90000</v>
      </c>
      <c r="P100" s="140"/>
      <c r="Q100" s="140"/>
      <c r="R100" s="140"/>
      <c r="S100" s="140">
        <v>0</v>
      </c>
      <c r="T100" s="141"/>
    </row>
    <row r="101" spans="1:20" ht="67.5">
      <c r="A101" s="147">
        <v>4</v>
      </c>
      <c r="B101" s="102" t="s">
        <v>401</v>
      </c>
      <c r="C101" s="54" t="s">
        <v>402</v>
      </c>
      <c r="D101" s="82" t="s">
        <v>67</v>
      </c>
      <c r="E101" s="82" t="s">
        <v>396</v>
      </c>
      <c r="F101" s="140">
        <v>140000</v>
      </c>
      <c r="G101" s="140">
        <v>140000</v>
      </c>
      <c r="H101" s="140">
        <v>140000</v>
      </c>
      <c r="I101" s="140"/>
      <c r="J101" s="140"/>
      <c r="K101" s="140"/>
      <c r="L101" s="140">
        <v>0</v>
      </c>
      <c r="M101" s="140">
        <v>140000</v>
      </c>
      <c r="N101" s="140">
        <v>140000</v>
      </c>
      <c r="O101" s="140">
        <v>140000</v>
      </c>
      <c r="P101" s="140"/>
      <c r="Q101" s="140"/>
      <c r="R101" s="140"/>
      <c r="S101" s="140">
        <v>0</v>
      </c>
      <c r="T101" s="141"/>
    </row>
    <row r="102" spans="1:20" s="146" customFormat="1" ht="12.75">
      <c r="A102" s="133" t="s">
        <v>403</v>
      </c>
      <c r="B102" s="79" t="s">
        <v>404</v>
      </c>
      <c r="C102" s="174"/>
      <c r="D102" s="133"/>
      <c r="E102" s="133"/>
      <c r="F102" s="149">
        <f>SUM(F103:F135)</f>
        <v>7716184.4040000001</v>
      </c>
      <c r="G102" s="149">
        <f t="shared" ref="G102:S102" si="42">SUM(G103:G135)</f>
        <v>7671184.4040000001</v>
      </c>
      <c r="H102" s="149">
        <f t="shared" si="42"/>
        <v>7671184.4040000001</v>
      </c>
      <c r="I102" s="149">
        <f t="shared" si="42"/>
        <v>0</v>
      </c>
      <c r="J102" s="149">
        <f t="shared" si="42"/>
        <v>0</v>
      </c>
      <c r="K102" s="149">
        <f t="shared" si="42"/>
        <v>0</v>
      </c>
      <c r="L102" s="149">
        <f t="shared" si="42"/>
        <v>45000</v>
      </c>
      <c r="M102" s="149">
        <f t="shared" si="42"/>
        <v>7796777.4040000001</v>
      </c>
      <c r="N102" s="149">
        <f t="shared" si="42"/>
        <v>7670832.4040000001</v>
      </c>
      <c r="O102" s="149">
        <f t="shared" si="42"/>
        <v>7671184.4040000001</v>
      </c>
      <c r="P102" s="149">
        <f t="shared" si="42"/>
        <v>0</v>
      </c>
      <c r="Q102" s="149">
        <f t="shared" si="42"/>
        <v>0</v>
      </c>
      <c r="R102" s="149">
        <f t="shared" si="42"/>
        <v>0</v>
      </c>
      <c r="S102" s="149">
        <f t="shared" si="42"/>
        <v>0</v>
      </c>
      <c r="T102" s="149"/>
    </row>
    <row r="103" spans="1:20" ht="51">
      <c r="A103" s="147">
        <v>1</v>
      </c>
      <c r="B103" s="102" t="s">
        <v>405</v>
      </c>
      <c r="C103" s="54" t="s">
        <v>70</v>
      </c>
      <c r="D103" s="82" t="s">
        <v>67</v>
      </c>
      <c r="E103" s="82" t="s">
        <v>406</v>
      </c>
      <c r="F103" s="140">
        <v>150000</v>
      </c>
      <c r="G103" s="140">
        <f t="shared" si="36"/>
        <v>150000</v>
      </c>
      <c r="H103" s="140">
        <v>150000</v>
      </c>
      <c r="I103" s="140"/>
      <c r="J103" s="140"/>
      <c r="K103" s="140"/>
      <c r="L103" s="140"/>
      <c r="M103" s="140">
        <f t="shared" si="37"/>
        <v>150000</v>
      </c>
      <c r="N103" s="140">
        <f t="shared" si="38"/>
        <v>150000</v>
      </c>
      <c r="O103" s="140">
        <f t="shared" ref="O103:S109" si="43">H103</f>
        <v>150000</v>
      </c>
      <c r="P103" s="140">
        <f t="shared" si="43"/>
        <v>0</v>
      </c>
      <c r="Q103" s="140">
        <f t="shared" si="43"/>
        <v>0</v>
      </c>
      <c r="R103" s="140">
        <f t="shared" si="43"/>
        <v>0</v>
      </c>
      <c r="S103" s="140">
        <f t="shared" si="43"/>
        <v>0</v>
      </c>
      <c r="T103" s="140"/>
    </row>
    <row r="104" spans="1:20" ht="51">
      <c r="A104" s="147">
        <v>2</v>
      </c>
      <c r="B104" s="102" t="s">
        <v>407</v>
      </c>
      <c r="C104" s="54" t="s">
        <v>70</v>
      </c>
      <c r="D104" s="82" t="s">
        <v>67</v>
      </c>
      <c r="E104" s="82" t="s">
        <v>288</v>
      </c>
      <c r="F104" s="140">
        <v>655149</v>
      </c>
      <c r="G104" s="140">
        <f t="shared" si="36"/>
        <v>655149</v>
      </c>
      <c r="H104" s="140">
        <v>655149</v>
      </c>
      <c r="I104" s="140"/>
      <c r="J104" s="140"/>
      <c r="K104" s="140"/>
      <c r="L104" s="140"/>
      <c r="M104" s="140">
        <f t="shared" si="37"/>
        <v>655149</v>
      </c>
      <c r="N104" s="140">
        <f t="shared" si="38"/>
        <v>655149</v>
      </c>
      <c r="O104" s="140">
        <f t="shared" si="43"/>
        <v>655149</v>
      </c>
      <c r="P104" s="140">
        <f t="shared" si="43"/>
        <v>0</v>
      </c>
      <c r="Q104" s="140">
        <f t="shared" si="43"/>
        <v>0</v>
      </c>
      <c r="R104" s="140">
        <f t="shared" si="43"/>
        <v>0</v>
      </c>
      <c r="S104" s="140">
        <f t="shared" si="43"/>
        <v>0</v>
      </c>
      <c r="T104" s="140"/>
    </row>
    <row r="105" spans="1:20">
      <c r="A105" s="147">
        <v>3</v>
      </c>
      <c r="B105" s="102" t="s">
        <v>408</v>
      </c>
      <c r="C105" s="54" t="s">
        <v>70</v>
      </c>
      <c r="D105" s="82" t="s">
        <v>67</v>
      </c>
      <c r="E105" s="82" t="s">
        <v>288</v>
      </c>
      <c r="F105" s="140">
        <v>68288</v>
      </c>
      <c r="G105" s="140">
        <f t="shared" si="36"/>
        <v>68288</v>
      </c>
      <c r="H105" s="140">
        <v>68288</v>
      </c>
      <c r="I105" s="140"/>
      <c r="J105" s="140"/>
      <c r="K105" s="140"/>
      <c r="L105" s="140"/>
      <c r="M105" s="140">
        <f t="shared" si="37"/>
        <v>68288</v>
      </c>
      <c r="N105" s="140">
        <f t="shared" si="38"/>
        <v>68288</v>
      </c>
      <c r="O105" s="140">
        <f t="shared" si="43"/>
        <v>68288</v>
      </c>
      <c r="P105" s="140">
        <f t="shared" si="43"/>
        <v>0</v>
      </c>
      <c r="Q105" s="140">
        <f t="shared" si="43"/>
        <v>0</v>
      </c>
      <c r="R105" s="140">
        <f t="shared" si="43"/>
        <v>0</v>
      </c>
      <c r="S105" s="140">
        <f t="shared" si="43"/>
        <v>0</v>
      </c>
      <c r="T105" s="140"/>
    </row>
    <row r="106" spans="1:20" ht="25.5">
      <c r="A106" s="147">
        <v>4</v>
      </c>
      <c r="B106" s="102" t="s">
        <v>409</v>
      </c>
      <c r="C106" s="54" t="s">
        <v>70</v>
      </c>
      <c r="D106" s="82" t="s">
        <v>67</v>
      </c>
      <c r="E106" s="82" t="s">
        <v>288</v>
      </c>
      <c r="F106" s="140">
        <v>47964</v>
      </c>
      <c r="G106" s="140">
        <f t="shared" si="36"/>
        <v>47964</v>
      </c>
      <c r="H106" s="140">
        <v>47964</v>
      </c>
      <c r="I106" s="140"/>
      <c r="J106" s="140"/>
      <c r="K106" s="140"/>
      <c r="L106" s="140"/>
      <c r="M106" s="140">
        <f t="shared" si="37"/>
        <v>47964</v>
      </c>
      <c r="N106" s="140">
        <f t="shared" si="38"/>
        <v>47964</v>
      </c>
      <c r="O106" s="140">
        <f t="shared" si="43"/>
        <v>47964</v>
      </c>
      <c r="P106" s="140">
        <f t="shared" si="43"/>
        <v>0</v>
      </c>
      <c r="Q106" s="140">
        <f t="shared" si="43"/>
        <v>0</v>
      </c>
      <c r="R106" s="140">
        <f t="shared" si="43"/>
        <v>0</v>
      </c>
      <c r="S106" s="140">
        <f t="shared" si="43"/>
        <v>0</v>
      </c>
      <c r="T106" s="140"/>
    </row>
    <row r="107" spans="1:20" ht="38.25">
      <c r="A107" s="147">
        <v>5</v>
      </c>
      <c r="B107" s="102" t="s">
        <v>410</v>
      </c>
      <c r="C107" s="54" t="s">
        <v>70</v>
      </c>
      <c r="D107" s="82" t="s">
        <v>67</v>
      </c>
      <c r="E107" s="82" t="s">
        <v>411</v>
      </c>
      <c r="F107" s="140">
        <v>200000</v>
      </c>
      <c r="G107" s="140">
        <f t="shared" si="36"/>
        <v>200000</v>
      </c>
      <c r="H107" s="140">
        <v>200000</v>
      </c>
      <c r="I107" s="140"/>
      <c r="J107" s="140"/>
      <c r="K107" s="140"/>
      <c r="L107" s="140"/>
      <c r="M107" s="140">
        <f t="shared" si="37"/>
        <v>200000</v>
      </c>
      <c r="N107" s="140">
        <f t="shared" si="38"/>
        <v>200000</v>
      </c>
      <c r="O107" s="140">
        <f t="shared" si="43"/>
        <v>200000</v>
      </c>
      <c r="P107" s="140">
        <f t="shared" si="43"/>
        <v>0</v>
      </c>
      <c r="Q107" s="140">
        <f t="shared" si="43"/>
        <v>0</v>
      </c>
      <c r="R107" s="140">
        <f t="shared" si="43"/>
        <v>0</v>
      </c>
      <c r="S107" s="140">
        <f t="shared" si="43"/>
        <v>0</v>
      </c>
      <c r="T107" s="140"/>
    </row>
    <row r="108" spans="1:20" ht="38.25">
      <c r="A108" s="147">
        <v>6</v>
      </c>
      <c r="B108" s="102" t="s">
        <v>412</v>
      </c>
      <c r="C108" s="54" t="s">
        <v>70</v>
      </c>
      <c r="D108" s="82" t="s">
        <v>67</v>
      </c>
      <c r="E108" s="82" t="s">
        <v>411</v>
      </c>
      <c r="F108" s="140">
        <v>53729</v>
      </c>
      <c r="G108" s="140">
        <f t="shared" si="36"/>
        <v>53729</v>
      </c>
      <c r="H108" s="140">
        <v>53729</v>
      </c>
      <c r="I108" s="140"/>
      <c r="J108" s="140"/>
      <c r="K108" s="140"/>
      <c r="L108" s="140"/>
      <c r="M108" s="140">
        <f t="shared" si="37"/>
        <v>53729</v>
      </c>
      <c r="N108" s="140">
        <f t="shared" si="38"/>
        <v>53729</v>
      </c>
      <c r="O108" s="140">
        <f t="shared" si="43"/>
        <v>53729</v>
      </c>
      <c r="P108" s="140">
        <f t="shared" si="43"/>
        <v>0</v>
      </c>
      <c r="Q108" s="140">
        <f t="shared" si="43"/>
        <v>0</v>
      </c>
      <c r="R108" s="140">
        <f t="shared" si="43"/>
        <v>0</v>
      </c>
      <c r="S108" s="140">
        <f t="shared" si="43"/>
        <v>0</v>
      </c>
      <c r="T108" s="140"/>
    </row>
    <row r="109" spans="1:20" ht="63.75">
      <c r="A109" s="147">
        <v>7</v>
      </c>
      <c r="B109" s="102" t="s">
        <v>413</v>
      </c>
      <c r="C109" s="54" t="s">
        <v>70</v>
      </c>
      <c r="D109" s="82" t="s">
        <v>67</v>
      </c>
      <c r="E109" s="82" t="s">
        <v>414</v>
      </c>
      <c r="F109" s="140">
        <v>122561</v>
      </c>
      <c r="G109" s="140">
        <f t="shared" si="36"/>
        <v>122561</v>
      </c>
      <c r="H109" s="140">
        <v>122561</v>
      </c>
      <c r="I109" s="140"/>
      <c r="J109" s="140"/>
      <c r="K109" s="140"/>
      <c r="L109" s="140"/>
      <c r="M109" s="140">
        <f t="shared" si="37"/>
        <v>122561</v>
      </c>
      <c r="N109" s="140">
        <f t="shared" si="38"/>
        <v>122561</v>
      </c>
      <c r="O109" s="140">
        <f t="shared" si="43"/>
        <v>122561</v>
      </c>
      <c r="P109" s="140">
        <f t="shared" si="43"/>
        <v>0</v>
      </c>
      <c r="Q109" s="140">
        <f t="shared" si="43"/>
        <v>0</v>
      </c>
      <c r="R109" s="140">
        <f t="shared" si="43"/>
        <v>0</v>
      </c>
      <c r="S109" s="140">
        <f t="shared" si="43"/>
        <v>0</v>
      </c>
      <c r="T109" s="140"/>
    </row>
    <row r="110" spans="1:20" s="139" customFormat="1" ht="76.5">
      <c r="A110" s="147">
        <v>8</v>
      </c>
      <c r="B110" s="136" t="s">
        <v>415</v>
      </c>
      <c r="C110" s="175" t="s">
        <v>70</v>
      </c>
      <c r="D110" s="137" t="s">
        <v>67</v>
      </c>
      <c r="E110" s="137" t="s">
        <v>416</v>
      </c>
      <c r="F110" s="138">
        <f t="shared" ref="F110:F111" si="44">G110+L110</f>
        <v>90000</v>
      </c>
      <c r="G110" s="138">
        <f t="shared" si="36"/>
        <v>90000</v>
      </c>
      <c r="H110" s="138">
        <v>90000</v>
      </c>
      <c r="I110" s="138"/>
      <c r="J110" s="138"/>
      <c r="K110" s="138"/>
      <c r="L110" s="138"/>
      <c r="M110" s="138">
        <f t="shared" si="37"/>
        <v>90000</v>
      </c>
      <c r="N110" s="138">
        <f t="shared" si="38"/>
        <v>90000</v>
      </c>
      <c r="O110" s="138">
        <v>90000</v>
      </c>
      <c r="P110" s="138"/>
      <c r="Q110" s="138"/>
      <c r="R110" s="138"/>
      <c r="S110" s="138"/>
      <c r="T110" s="138"/>
    </row>
    <row r="111" spans="1:20" s="139" customFormat="1" ht="63.75">
      <c r="A111" s="147">
        <v>9</v>
      </c>
      <c r="B111" s="136" t="s">
        <v>417</v>
      </c>
      <c r="C111" s="175" t="s">
        <v>70</v>
      </c>
      <c r="D111" s="137" t="s">
        <v>67</v>
      </c>
      <c r="E111" s="137" t="s">
        <v>416</v>
      </c>
      <c r="F111" s="138">
        <f t="shared" si="44"/>
        <v>68000</v>
      </c>
      <c r="G111" s="138">
        <f t="shared" si="36"/>
        <v>68000</v>
      </c>
      <c r="H111" s="138">
        <v>68000</v>
      </c>
      <c r="I111" s="138"/>
      <c r="J111" s="138"/>
      <c r="K111" s="138"/>
      <c r="L111" s="138"/>
      <c r="M111" s="138">
        <f t="shared" si="37"/>
        <v>68000</v>
      </c>
      <c r="N111" s="138">
        <f t="shared" si="38"/>
        <v>68000</v>
      </c>
      <c r="O111" s="138">
        <v>68000</v>
      </c>
      <c r="P111" s="138"/>
      <c r="Q111" s="138"/>
      <c r="R111" s="138"/>
      <c r="S111" s="138"/>
      <c r="T111" s="138"/>
    </row>
    <row r="112" spans="1:20" ht="51">
      <c r="A112" s="147">
        <v>10</v>
      </c>
      <c r="B112" s="102" t="s">
        <v>418</v>
      </c>
      <c r="C112" s="54" t="s">
        <v>199</v>
      </c>
      <c r="D112" s="82" t="s">
        <v>67</v>
      </c>
      <c r="E112" s="82" t="s">
        <v>419</v>
      </c>
      <c r="F112" s="140">
        <v>120000</v>
      </c>
      <c r="G112" s="140">
        <f t="shared" si="36"/>
        <v>120000</v>
      </c>
      <c r="H112" s="140">
        <v>120000</v>
      </c>
      <c r="I112" s="140"/>
      <c r="J112" s="140"/>
      <c r="K112" s="140"/>
      <c r="L112" s="140"/>
      <c r="M112" s="140">
        <f t="shared" si="37"/>
        <v>120000</v>
      </c>
      <c r="N112" s="140">
        <f t="shared" si="38"/>
        <v>120000</v>
      </c>
      <c r="O112" s="140">
        <f t="shared" ref="O112:S115" si="45">H112</f>
        <v>120000</v>
      </c>
      <c r="P112" s="140">
        <f t="shared" si="45"/>
        <v>0</v>
      </c>
      <c r="Q112" s="140">
        <f t="shared" si="45"/>
        <v>0</v>
      </c>
      <c r="R112" s="140">
        <f t="shared" si="45"/>
        <v>0</v>
      </c>
      <c r="S112" s="140">
        <f t="shared" si="45"/>
        <v>0</v>
      </c>
      <c r="T112" s="140"/>
    </row>
    <row r="113" spans="1:20" ht="51">
      <c r="A113" s="147">
        <v>11</v>
      </c>
      <c r="B113" s="102" t="s">
        <v>420</v>
      </c>
      <c r="C113" s="54" t="s">
        <v>199</v>
      </c>
      <c r="D113" s="82" t="s">
        <v>67</v>
      </c>
      <c r="E113" s="82" t="s">
        <v>419</v>
      </c>
      <c r="F113" s="140">
        <v>120000</v>
      </c>
      <c r="G113" s="140">
        <f t="shared" si="36"/>
        <v>120000</v>
      </c>
      <c r="H113" s="140">
        <v>120000</v>
      </c>
      <c r="I113" s="140"/>
      <c r="J113" s="140"/>
      <c r="K113" s="140"/>
      <c r="L113" s="140"/>
      <c r="M113" s="140">
        <f t="shared" si="37"/>
        <v>120000</v>
      </c>
      <c r="N113" s="140">
        <f t="shared" si="38"/>
        <v>120000</v>
      </c>
      <c r="O113" s="140">
        <f t="shared" si="45"/>
        <v>120000</v>
      </c>
      <c r="P113" s="140">
        <f t="shared" si="45"/>
        <v>0</v>
      </c>
      <c r="Q113" s="140">
        <f t="shared" si="45"/>
        <v>0</v>
      </c>
      <c r="R113" s="140">
        <f t="shared" si="45"/>
        <v>0</v>
      </c>
      <c r="S113" s="140">
        <f t="shared" si="45"/>
        <v>0</v>
      </c>
      <c r="T113" s="140"/>
    </row>
    <row r="114" spans="1:20" ht="25.5">
      <c r="A114" s="147">
        <v>12</v>
      </c>
      <c r="B114" s="102" t="s">
        <v>421</v>
      </c>
      <c r="C114" s="54" t="s">
        <v>199</v>
      </c>
      <c r="D114" s="82" t="s">
        <v>67</v>
      </c>
      <c r="E114" s="82" t="s">
        <v>419</v>
      </c>
      <c r="F114" s="140">
        <v>110000</v>
      </c>
      <c r="G114" s="140">
        <f t="shared" si="36"/>
        <v>110000</v>
      </c>
      <c r="H114" s="140">
        <v>110000</v>
      </c>
      <c r="I114" s="140"/>
      <c r="J114" s="140"/>
      <c r="K114" s="140"/>
      <c r="L114" s="140"/>
      <c r="M114" s="140">
        <f t="shared" si="37"/>
        <v>110000</v>
      </c>
      <c r="N114" s="140">
        <f t="shared" si="38"/>
        <v>110000</v>
      </c>
      <c r="O114" s="140">
        <f t="shared" si="45"/>
        <v>110000</v>
      </c>
      <c r="P114" s="140">
        <f t="shared" si="45"/>
        <v>0</v>
      </c>
      <c r="Q114" s="140">
        <f t="shared" si="45"/>
        <v>0</v>
      </c>
      <c r="R114" s="140">
        <f t="shared" si="45"/>
        <v>0</v>
      </c>
      <c r="S114" s="140">
        <f t="shared" si="45"/>
        <v>0</v>
      </c>
      <c r="T114" s="140"/>
    </row>
    <row r="115" spans="1:20" s="139" customFormat="1" ht="38.25">
      <c r="A115" s="147">
        <v>13</v>
      </c>
      <c r="B115" s="136" t="s">
        <v>422</v>
      </c>
      <c r="C115" s="175" t="s">
        <v>199</v>
      </c>
      <c r="D115" s="137" t="s">
        <v>67</v>
      </c>
      <c r="E115" s="137" t="s">
        <v>419</v>
      </c>
      <c r="F115" s="138">
        <v>50000</v>
      </c>
      <c r="G115" s="138">
        <f t="shared" si="36"/>
        <v>50000</v>
      </c>
      <c r="H115" s="138">
        <v>50000</v>
      </c>
      <c r="I115" s="138"/>
      <c r="J115" s="138"/>
      <c r="K115" s="138"/>
      <c r="L115" s="138"/>
      <c r="M115" s="138">
        <f t="shared" si="37"/>
        <v>50000</v>
      </c>
      <c r="N115" s="138">
        <f t="shared" si="38"/>
        <v>50000</v>
      </c>
      <c r="O115" s="138">
        <f t="shared" si="45"/>
        <v>50000</v>
      </c>
      <c r="P115" s="138">
        <f t="shared" si="45"/>
        <v>0</v>
      </c>
      <c r="Q115" s="138">
        <f t="shared" si="45"/>
        <v>0</v>
      </c>
      <c r="R115" s="138">
        <f t="shared" si="45"/>
        <v>0</v>
      </c>
      <c r="S115" s="138">
        <f t="shared" si="45"/>
        <v>0</v>
      </c>
      <c r="T115" s="138"/>
    </row>
    <row r="116" spans="1:20" s="150" customFormat="1" ht="38.25">
      <c r="A116" s="147">
        <v>14</v>
      </c>
      <c r="B116" s="102" t="s">
        <v>423</v>
      </c>
      <c r="C116" s="54" t="s">
        <v>424</v>
      </c>
      <c r="D116" s="82" t="s">
        <v>67</v>
      </c>
      <c r="E116" s="82" t="s">
        <v>425</v>
      </c>
      <c r="F116" s="140">
        <v>225000</v>
      </c>
      <c r="G116" s="140">
        <v>225000</v>
      </c>
      <c r="H116" s="140">
        <v>225000</v>
      </c>
      <c r="I116" s="140"/>
      <c r="J116" s="140"/>
      <c r="K116" s="140"/>
      <c r="L116" s="140"/>
      <c r="M116" s="140">
        <v>225000</v>
      </c>
      <c r="N116" s="140">
        <v>225000</v>
      </c>
      <c r="O116" s="140">
        <v>225000</v>
      </c>
      <c r="P116" s="140"/>
      <c r="Q116" s="140"/>
      <c r="R116" s="140"/>
      <c r="S116" s="140">
        <v>0</v>
      </c>
      <c r="T116" s="141"/>
    </row>
    <row r="117" spans="1:20" s="150" customFormat="1" ht="76.5">
      <c r="A117" s="147">
        <v>15</v>
      </c>
      <c r="B117" s="102" t="s">
        <v>426</v>
      </c>
      <c r="C117" s="54" t="s">
        <v>427</v>
      </c>
      <c r="D117" s="82" t="s">
        <v>67</v>
      </c>
      <c r="E117" s="82" t="s">
        <v>425</v>
      </c>
      <c r="F117" s="140">
        <v>550000</v>
      </c>
      <c r="G117" s="140">
        <v>550000</v>
      </c>
      <c r="H117" s="140">
        <v>550000</v>
      </c>
      <c r="I117" s="140"/>
      <c r="J117" s="140"/>
      <c r="K117" s="140"/>
      <c r="L117" s="140"/>
      <c r="M117" s="140">
        <v>550000</v>
      </c>
      <c r="N117" s="140">
        <v>550000</v>
      </c>
      <c r="O117" s="140">
        <v>550000</v>
      </c>
      <c r="P117" s="140"/>
      <c r="Q117" s="140"/>
      <c r="R117" s="140"/>
      <c r="S117" s="140">
        <v>0</v>
      </c>
      <c r="T117" s="141"/>
    </row>
    <row r="118" spans="1:20" s="150" customFormat="1" ht="45">
      <c r="A118" s="147">
        <v>16</v>
      </c>
      <c r="B118" s="102" t="s">
        <v>428</v>
      </c>
      <c r="C118" s="54" t="s">
        <v>429</v>
      </c>
      <c r="D118" s="82" t="s">
        <v>67</v>
      </c>
      <c r="E118" s="82" t="s">
        <v>425</v>
      </c>
      <c r="F118" s="140">
        <v>1202500</v>
      </c>
      <c r="G118" s="140">
        <v>1202500</v>
      </c>
      <c r="H118" s="140">
        <v>1202500</v>
      </c>
      <c r="I118" s="140"/>
      <c r="J118" s="140"/>
      <c r="K118" s="140"/>
      <c r="L118" s="140"/>
      <c r="M118" s="140">
        <v>1202500</v>
      </c>
      <c r="N118" s="140">
        <v>1202500</v>
      </c>
      <c r="O118" s="140">
        <v>1202500</v>
      </c>
      <c r="P118" s="140"/>
      <c r="Q118" s="140"/>
      <c r="R118" s="140"/>
      <c r="S118" s="140">
        <v>0</v>
      </c>
      <c r="T118" s="141"/>
    </row>
    <row r="119" spans="1:20" s="150" customFormat="1" ht="38.25">
      <c r="A119" s="147">
        <v>17</v>
      </c>
      <c r="B119" s="102" t="s">
        <v>430</v>
      </c>
      <c r="C119" s="54" t="s">
        <v>431</v>
      </c>
      <c r="D119" s="82" t="s">
        <v>67</v>
      </c>
      <c r="E119" s="82" t="s">
        <v>425</v>
      </c>
      <c r="F119" s="140">
        <v>190000</v>
      </c>
      <c r="G119" s="140">
        <v>190000</v>
      </c>
      <c r="H119" s="140">
        <v>190000</v>
      </c>
      <c r="I119" s="140"/>
      <c r="J119" s="140"/>
      <c r="K119" s="140"/>
      <c r="L119" s="140"/>
      <c r="M119" s="140">
        <v>190000</v>
      </c>
      <c r="N119" s="140">
        <v>190000</v>
      </c>
      <c r="O119" s="140">
        <v>190000</v>
      </c>
      <c r="P119" s="140"/>
      <c r="Q119" s="140"/>
      <c r="R119" s="140"/>
      <c r="S119" s="140">
        <v>0</v>
      </c>
      <c r="T119" s="141"/>
    </row>
    <row r="120" spans="1:20" s="150" customFormat="1" ht="38.25">
      <c r="A120" s="147">
        <v>18</v>
      </c>
      <c r="B120" s="102" t="s">
        <v>432</v>
      </c>
      <c r="C120" s="54" t="s">
        <v>433</v>
      </c>
      <c r="D120" s="82" t="s">
        <v>67</v>
      </c>
      <c r="E120" s="82" t="s">
        <v>425</v>
      </c>
      <c r="F120" s="140">
        <v>320143</v>
      </c>
      <c r="G120" s="140">
        <v>320143</v>
      </c>
      <c r="H120" s="140">
        <v>320143</v>
      </c>
      <c r="I120" s="140"/>
      <c r="J120" s="140"/>
      <c r="K120" s="140"/>
      <c r="L120" s="140"/>
      <c r="M120" s="140">
        <v>320143</v>
      </c>
      <c r="N120" s="140">
        <v>320143</v>
      </c>
      <c r="O120" s="140">
        <v>320143</v>
      </c>
      <c r="P120" s="140"/>
      <c r="Q120" s="140"/>
      <c r="R120" s="140"/>
      <c r="S120" s="140">
        <v>0</v>
      </c>
      <c r="T120" s="141"/>
    </row>
    <row r="121" spans="1:20" s="150" customFormat="1" ht="38.25">
      <c r="A121" s="147">
        <v>19</v>
      </c>
      <c r="B121" s="102" t="s">
        <v>434</v>
      </c>
      <c r="C121" s="54" t="s">
        <v>435</v>
      </c>
      <c r="D121" s="82" t="s">
        <v>67</v>
      </c>
      <c r="E121" s="82" t="s">
        <v>425</v>
      </c>
      <c r="F121" s="140">
        <v>185462</v>
      </c>
      <c r="G121" s="140">
        <v>185462</v>
      </c>
      <c r="H121" s="140">
        <v>185462</v>
      </c>
      <c r="I121" s="140"/>
      <c r="J121" s="140"/>
      <c r="K121" s="140"/>
      <c r="L121" s="140"/>
      <c r="M121" s="140">
        <v>185462</v>
      </c>
      <c r="N121" s="140">
        <v>185462</v>
      </c>
      <c r="O121" s="140">
        <v>185462</v>
      </c>
      <c r="P121" s="140"/>
      <c r="Q121" s="140"/>
      <c r="R121" s="140"/>
      <c r="S121" s="140">
        <v>0</v>
      </c>
      <c r="T121" s="141"/>
    </row>
    <row r="122" spans="1:20" s="150" customFormat="1" ht="76.5">
      <c r="A122" s="147">
        <v>20</v>
      </c>
      <c r="B122" s="102" t="s">
        <v>436</v>
      </c>
      <c r="C122" s="54" t="s">
        <v>437</v>
      </c>
      <c r="D122" s="82" t="s">
        <v>67</v>
      </c>
      <c r="E122" s="82" t="s">
        <v>425</v>
      </c>
      <c r="F122" s="140">
        <v>200000</v>
      </c>
      <c r="G122" s="140">
        <v>200000</v>
      </c>
      <c r="H122" s="140">
        <v>200000</v>
      </c>
      <c r="I122" s="140"/>
      <c r="J122" s="140"/>
      <c r="K122" s="140"/>
      <c r="L122" s="140"/>
      <c r="M122" s="140">
        <v>200000</v>
      </c>
      <c r="N122" s="140">
        <v>200000</v>
      </c>
      <c r="O122" s="140">
        <v>200000</v>
      </c>
      <c r="P122" s="140"/>
      <c r="Q122" s="140"/>
      <c r="R122" s="140"/>
      <c r="S122" s="140">
        <v>0</v>
      </c>
      <c r="T122" s="141"/>
    </row>
    <row r="123" spans="1:20" s="150" customFormat="1" ht="38.25">
      <c r="A123" s="147">
        <v>21</v>
      </c>
      <c r="B123" s="102" t="s">
        <v>438</v>
      </c>
      <c r="C123" s="54" t="s">
        <v>439</v>
      </c>
      <c r="D123" s="82" t="s">
        <v>67</v>
      </c>
      <c r="E123" s="82" t="s">
        <v>425</v>
      </c>
      <c r="F123" s="140">
        <v>346000</v>
      </c>
      <c r="G123" s="140">
        <v>346000</v>
      </c>
      <c r="H123" s="140">
        <v>346000</v>
      </c>
      <c r="I123" s="140"/>
      <c r="J123" s="140"/>
      <c r="K123" s="140"/>
      <c r="L123" s="140"/>
      <c r="M123" s="140">
        <v>346000</v>
      </c>
      <c r="N123" s="140">
        <v>346000</v>
      </c>
      <c r="O123" s="140">
        <v>346000</v>
      </c>
      <c r="P123" s="140"/>
      <c r="Q123" s="140"/>
      <c r="R123" s="140"/>
      <c r="S123" s="140">
        <v>0</v>
      </c>
      <c r="T123" s="141"/>
    </row>
    <row r="124" spans="1:20" s="150" customFormat="1" ht="153">
      <c r="A124" s="147">
        <v>22</v>
      </c>
      <c r="B124" s="102" t="s">
        <v>440</v>
      </c>
      <c r="C124" s="54" t="s">
        <v>441</v>
      </c>
      <c r="D124" s="82" t="s">
        <v>56</v>
      </c>
      <c r="E124" s="82" t="s">
        <v>442</v>
      </c>
      <c r="F124" s="140">
        <v>79989.403999999995</v>
      </c>
      <c r="G124" s="140">
        <v>79989.403999999995</v>
      </c>
      <c r="H124" s="140">
        <v>79989.403999999995</v>
      </c>
      <c r="I124" s="140"/>
      <c r="J124" s="140"/>
      <c r="K124" s="140"/>
      <c r="L124" s="140"/>
      <c r="M124" s="140">
        <v>79989.403999999995</v>
      </c>
      <c r="N124" s="140">
        <v>79989.403999999995</v>
      </c>
      <c r="O124" s="140">
        <v>79989.403999999995</v>
      </c>
      <c r="P124" s="140"/>
      <c r="Q124" s="140"/>
      <c r="R124" s="140"/>
      <c r="S124" s="140">
        <v>0</v>
      </c>
      <c r="T124" s="82" t="s">
        <v>443</v>
      </c>
    </row>
    <row r="125" spans="1:20" s="150" customFormat="1" ht="51">
      <c r="A125" s="147">
        <v>23</v>
      </c>
      <c r="B125" s="102" t="s">
        <v>444</v>
      </c>
      <c r="C125" s="54" t="s">
        <v>298</v>
      </c>
      <c r="D125" s="82" t="s">
        <v>67</v>
      </c>
      <c r="E125" s="82" t="s">
        <v>445</v>
      </c>
      <c r="F125" s="140">
        <v>128000</v>
      </c>
      <c r="G125" s="140">
        <v>128000</v>
      </c>
      <c r="H125" s="140">
        <v>128000</v>
      </c>
      <c r="I125" s="140"/>
      <c r="J125" s="140"/>
      <c r="K125" s="140"/>
      <c r="L125" s="140">
        <v>0</v>
      </c>
      <c r="M125" s="140">
        <v>128000</v>
      </c>
      <c r="N125" s="140">
        <v>128000</v>
      </c>
      <c r="O125" s="140">
        <v>128000</v>
      </c>
      <c r="P125" s="140"/>
      <c r="Q125" s="140"/>
      <c r="R125" s="140"/>
      <c r="S125" s="140">
        <v>0</v>
      </c>
      <c r="T125" s="141"/>
    </row>
    <row r="126" spans="1:20" s="150" customFormat="1" ht="51">
      <c r="A126" s="147">
        <v>24</v>
      </c>
      <c r="B126" s="102" t="s">
        <v>446</v>
      </c>
      <c r="C126" s="54" t="s">
        <v>447</v>
      </c>
      <c r="D126" s="82" t="s">
        <v>67</v>
      </c>
      <c r="E126" s="82" t="s">
        <v>445</v>
      </c>
      <c r="F126" s="140">
        <v>60000</v>
      </c>
      <c r="G126" s="140">
        <v>60000</v>
      </c>
      <c r="H126" s="140">
        <v>60000</v>
      </c>
      <c r="I126" s="140"/>
      <c r="J126" s="140"/>
      <c r="K126" s="140"/>
      <c r="L126" s="140"/>
      <c r="M126" s="140">
        <v>60000</v>
      </c>
      <c r="N126" s="140">
        <v>60000</v>
      </c>
      <c r="O126" s="140">
        <v>60000</v>
      </c>
      <c r="P126" s="140"/>
      <c r="Q126" s="140"/>
      <c r="R126" s="140"/>
      <c r="S126" s="140">
        <v>0</v>
      </c>
      <c r="T126" s="141"/>
    </row>
    <row r="127" spans="1:20" s="150" customFormat="1" ht="51">
      <c r="A127" s="147">
        <v>25</v>
      </c>
      <c r="B127" s="102" t="s">
        <v>448</v>
      </c>
      <c r="C127" s="54" t="s">
        <v>449</v>
      </c>
      <c r="D127" s="82" t="s">
        <v>67</v>
      </c>
      <c r="E127" s="82" t="s">
        <v>445</v>
      </c>
      <c r="F127" s="140">
        <v>84698</v>
      </c>
      <c r="G127" s="140">
        <v>84698</v>
      </c>
      <c r="H127" s="140">
        <v>84698</v>
      </c>
      <c r="I127" s="140"/>
      <c r="J127" s="140"/>
      <c r="K127" s="140"/>
      <c r="L127" s="140"/>
      <c r="M127" s="140">
        <v>84698</v>
      </c>
      <c r="N127" s="140">
        <v>84698</v>
      </c>
      <c r="O127" s="140">
        <v>84698</v>
      </c>
      <c r="P127" s="140"/>
      <c r="Q127" s="140"/>
      <c r="R127" s="140"/>
      <c r="S127" s="140">
        <v>0</v>
      </c>
      <c r="T127" s="141"/>
    </row>
    <row r="128" spans="1:20" s="150" customFormat="1" ht="38.25">
      <c r="A128" s="147">
        <v>26</v>
      </c>
      <c r="B128" s="102" t="s">
        <v>450</v>
      </c>
      <c r="C128" s="54" t="s">
        <v>199</v>
      </c>
      <c r="D128" s="82" t="s">
        <v>67</v>
      </c>
      <c r="E128" s="82"/>
      <c r="F128" s="140">
        <v>150000</v>
      </c>
      <c r="G128" s="140">
        <v>150000</v>
      </c>
      <c r="H128" s="140">
        <v>150000</v>
      </c>
      <c r="I128" s="140"/>
      <c r="J128" s="140"/>
      <c r="K128" s="140"/>
      <c r="L128" s="140"/>
      <c r="M128" s="140">
        <v>150000</v>
      </c>
      <c r="N128" s="140">
        <v>150000</v>
      </c>
      <c r="O128" s="140">
        <v>150000</v>
      </c>
      <c r="P128" s="140"/>
      <c r="Q128" s="140"/>
      <c r="R128" s="140"/>
      <c r="S128" s="140"/>
      <c r="T128" s="141"/>
    </row>
    <row r="129" spans="1:20" s="150" customFormat="1" ht="51">
      <c r="A129" s="147">
        <v>27</v>
      </c>
      <c r="B129" s="102" t="s">
        <v>451</v>
      </c>
      <c r="C129" s="54" t="s">
        <v>199</v>
      </c>
      <c r="D129" s="82" t="s">
        <v>67</v>
      </c>
      <c r="E129" s="82" t="s">
        <v>445</v>
      </c>
      <c r="F129" s="140">
        <v>65080</v>
      </c>
      <c r="G129" s="140">
        <v>65080</v>
      </c>
      <c r="H129" s="140">
        <v>65080</v>
      </c>
      <c r="I129" s="140"/>
      <c r="J129" s="140"/>
      <c r="K129" s="140"/>
      <c r="L129" s="140"/>
      <c r="M129" s="140">
        <v>65080</v>
      </c>
      <c r="N129" s="140">
        <v>65080</v>
      </c>
      <c r="O129" s="140">
        <v>65080</v>
      </c>
      <c r="P129" s="140"/>
      <c r="Q129" s="140"/>
      <c r="R129" s="140"/>
      <c r="S129" s="140">
        <v>0</v>
      </c>
      <c r="T129" s="141"/>
    </row>
    <row r="130" spans="1:20" s="150" customFormat="1" ht="51">
      <c r="A130" s="147">
        <v>28</v>
      </c>
      <c r="B130" s="102" t="s">
        <v>452</v>
      </c>
      <c r="C130" s="54" t="s">
        <v>199</v>
      </c>
      <c r="D130" s="82" t="s">
        <v>67</v>
      </c>
      <c r="E130" s="82" t="s">
        <v>445</v>
      </c>
      <c r="F130" s="140">
        <v>480000</v>
      </c>
      <c r="G130" s="140">
        <v>480000</v>
      </c>
      <c r="H130" s="140">
        <v>480000</v>
      </c>
      <c r="I130" s="140"/>
      <c r="J130" s="140"/>
      <c r="K130" s="140"/>
      <c r="L130" s="140"/>
      <c r="M130" s="140">
        <v>480000</v>
      </c>
      <c r="N130" s="140">
        <v>480000</v>
      </c>
      <c r="O130" s="140">
        <v>480000</v>
      </c>
      <c r="P130" s="140"/>
      <c r="Q130" s="140"/>
      <c r="R130" s="140"/>
      <c r="S130" s="140">
        <v>0</v>
      </c>
      <c r="T130" s="141"/>
    </row>
    <row r="131" spans="1:20" s="150" customFormat="1" ht="63.75">
      <c r="A131" s="147">
        <v>29</v>
      </c>
      <c r="B131" s="102" t="s">
        <v>453</v>
      </c>
      <c r="C131" s="54" t="s">
        <v>454</v>
      </c>
      <c r="D131" s="82" t="s">
        <v>67</v>
      </c>
      <c r="E131" s="82"/>
      <c r="F131" s="140">
        <v>600000</v>
      </c>
      <c r="G131" s="140">
        <v>600000</v>
      </c>
      <c r="H131" s="140">
        <v>600000</v>
      </c>
      <c r="I131" s="140"/>
      <c r="J131" s="140"/>
      <c r="K131" s="140"/>
      <c r="L131" s="140">
        <v>0</v>
      </c>
      <c r="M131" s="140">
        <v>600000</v>
      </c>
      <c r="N131" s="140">
        <v>600000</v>
      </c>
      <c r="O131" s="140">
        <v>600000</v>
      </c>
      <c r="P131" s="140"/>
      <c r="Q131" s="140"/>
      <c r="R131" s="140"/>
      <c r="S131" s="140">
        <v>0</v>
      </c>
      <c r="T131" s="141"/>
    </row>
    <row r="132" spans="1:20" s="150" customFormat="1" ht="38.25">
      <c r="A132" s="147">
        <v>30</v>
      </c>
      <c r="B132" s="102" t="s">
        <v>455</v>
      </c>
      <c r="C132" s="54" t="s">
        <v>456</v>
      </c>
      <c r="D132" s="82" t="s">
        <v>67</v>
      </c>
      <c r="E132" s="82" t="s">
        <v>457</v>
      </c>
      <c r="F132" s="140">
        <v>772676</v>
      </c>
      <c r="G132" s="140">
        <v>772676</v>
      </c>
      <c r="H132" s="140">
        <v>772676</v>
      </c>
      <c r="I132" s="140"/>
      <c r="J132" s="140"/>
      <c r="K132" s="140"/>
      <c r="L132" s="140"/>
      <c r="M132" s="140">
        <v>772676</v>
      </c>
      <c r="N132" s="140">
        <v>772676</v>
      </c>
      <c r="O132" s="140">
        <v>772676</v>
      </c>
      <c r="P132" s="140"/>
      <c r="Q132" s="140"/>
      <c r="R132" s="140"/>
      <c r="S132" s="140">
        <v>0</v>
      </c>
      <c r="T132" s="141"/>
    </row>
    <row r="133" spans="1:20" ht="51">
      <c r="A133" s="147">
        <v>31</v>
      </c>
      <c r="B133" s="102" t="s">
        <v>458</v>
      </c>
      <c r="C133" s="54" t="s">
        <v>59</v>
      </c>
      <c r="D133" s="82" t="s">
        <v>67</v>
      </c>
      <c r="E133" s="82" t="s">
        <v>459</v>
      </c>
      <c r="F133" s="140">
        <f>G133</f>
        <v>50000</v>
      </c>
      <c r="G133" s="140">
        <f t="shared" ref="G133:G134" si="46">SUM(H133:K133)</f>
        <v>50000</v>
      </c>
      <c r="H133" s="140">
        <v>50000</v>
      </c>
      <c r="I133" s="140"/>
      <c r="J133" s="140"/>
      <c r="K133" s="140"/>
      <c r="L133" s="140"/>
      <c r="M133" s="140">
        <f>N133</f>
        <v>50000</v>
      </c>
      <c r="N133" s="140">
        <v>50000</v>
      </c>
      <c r="O133" s="140">
        <v>50000</v>
      </c>
      <c r="P133" s="140">
        <f t="shared" ref="P133:R135" si="47">I133</f>
        <v>0</v>
      </c>
      <c r="Q133" s="140">
        <f t="shared" si="47"/>
        <v>0</v>
      </c>
      <c r="R133" s="140">
        <f t="shared" si="47"/>
        <v>0</v>
      </c>
      <c r="S133" s="58"/>
      <c r="T133" s="58"/>
    </row>
    <row r="134" spans="1:20" ht="25.5">
      <c r="A134" s="147">
        <v>32</v>
      </c>
      <c r="B134" s="102" t="s">
        <v>460</v>
      </c>
      <c r="C134" s="54" t="s">
        <v>59</v>
      </c>
      <c r="D134" s="82" t="s">
        <v>67</v>
      </c>
      <c r="E134" s="82" t="s">
        <v>461</v>
      </c>
      <c r="F134" s="140">
        <v>90000</v>
      </c>
      <c r="G134" s="140">
        <f t="shared" si="46"/>
        <v>45000</v>
      </c>
      <c r="H134" s="140">
        <v>45000</v>
      </c>
      <c r="I134" s="140"/>
      <c r="J134" s="140"/>
      <c r="K134" s="140"/>
      <c r="L134" s="140">
        <v>45000</v>
      </c>
      <c r="M134" s="140">
        <f t="shared" ref="M134:M135" si="48">SUM(N134:Q134)</f>
        <v>90000</v>
      </c>
      <c r="N134" s="140">
        <f t="shared" ref="N134:O135" si="49">G134</f>
        <v>45000</v>
      </c>
      <c r="O134" s="140">
        <f t="shared" si="49"/>
        <v>45000</v>
      </c>
      <c r="P134" s="140">
        <f t="shared" si="47"/>
        <v>0</v>
      </c>
      <c r="Q134" s="140">
        <f t="shared" si="47"/>
        <v>0</v>
      </c>
      <c r="R134" s="140">
        <f t="shared" si="47"/>
        <v>0</v>
      </c>
      <c r="S134" s="58"/>
      <c r="T134" s="58"/>
    </row>
    <row r="135" spans="1:20" ht="38.25">
      <c r="A135" s="158">
        <v>33</v>
      </c>
      <c r="B135" s="159" t="s">
        <v>462</v>
      </c>
      <c r="C135" s="176" t="s">
        <v>208</v>
      </c>
      <c r="D135" s="160" t="s">
        <v>67</v>
      </c>
      <c r="E135" s="160" t="s">
        <v>463</v>
      </c>
      <c r="F135" s="161">
        <f>G135</f>
        <v>80945</v>
      </c>
      <c r="G135" s="161">
        <v>80945</v>
      </c>
      <c r="H135" s="161">
        <v>80945</v>
      </c>
      <c r="I135" s="161"/>
      <c r="J135" s="161"/>
      <c r="K135" s="161"/>
      <c r="L135" s="161"/>
      <c r="M135" s="161">
        <f t="shared" si="48"/>
        <v>161538</v>
      </c>
      <c r="N135" s="161">
        <f>G135-352</f>
        <v>80593</v>
      </c>
      <c r="O135" s="161">
        <f t="shared" si="49"/>
        <v>80945</v>
      </c>
      <c r="P135" s="161">
        <f t="shared" si="47"/>
        <v>0</v>
      </c>
      <c r="Q135" s="161">
        <f t="shared" si="47"/>
        <v>0</v>
      </c>
      <c r="R135" s="161">
        <f t="shared" si="47"/>
        <v>0</v>
      </c>
      <c r="S135" s="86"/>
      <c r="T135" s="86"/>
    </row>
    <row r="136" spans="1:20" s="162" customFormat="1" ht="15">
      <c r="B136" s="163"/>
      <c r="C136" s="177"/>
    </row>
    <row r="137" spans="1:20" s="162" customFormat="1" ht="15">
      <c r="B137" s="163"/>
      <c r="C137" s="177"/>
    </row>
    <row r="138" spans="1:20" s="162" customFormat="1" ht="15">
      <c r="B138" s="163"/>
      <c r="C138" s="177"/>
    </row>
    <row r="139" spans="1:20" s="162" customFormat="1" ht="15">
      <c r="B139" s="163">
        <v>71</v>
      </c>
      <c r="C139" s="177">
        <v>33</v>
      </c>
    </row>
    <row r="140" spans="1:20" s="162" customFormat="1" ht="15">
      <c r="B140" s="163"/>
      <c r="C140" s="177"/>
    </row>
    <row r="141" spans="1:20" s="162" customFormat="1" ht="15">
      <c r="B141" s="163"/>
      <c r="C141" s="177"/>
    </row>
    <row r="142" spans="1:20" s="162" customFormat="1" ht="15">
      <c r="B142" s="163"/>
      <c r="C142" s="177"/>
    </row>
    <row r="143" spans="1:20" s="162" customFormat="1" ht="15">
      <c r="B143" s="163"/>
      <c r="C143" s="177"/>
    </row>
    <row r="144" spans="1:20" s="162" customFormat="1" ht="15">
      <c r="B144" s="163"/>
      <c r="C144" s="177"/>
    </row>
    <row r="145" spans="2:3" s="162" customFormat="1" ht="15">
      <c r="B145" s="163"/>
      <c r="C145" s="177"/>
    </row>
    <row r="146" spans="2:3" s="162" customFormat="1" ht="15">
      <c r="B146" s="163"/>
      <c r="C146" s="177"/>
    </row>
    <row r="147" spans="2:3" s="162" customFormat="1" ht="15">
      <c r="B147" s="163"/>
      <c r="C147" s="177"/>
    </row>
    <row r="148" spans="2:3" s="162" customFormat="1" ht="15">
      <c r="B148" s="163"/>
      <c r="C148" s="177"/>
    </row>
    <row r="149" spans="2:3" s="162" customFormat="1" ht="15">
      <c r="B149" s="163"/>
      <c r="C149" s="177"/>
    </row>
    <row r="150" spans="2:3" s="162" customFormat="1" ht="15">
      <c r="B150" s="163"/>
      <c r="C150" s="177"/>
    </row>
    <row r="151" spans="2:3" s="162" customFormat="1" ht="15">
      <c r="B151" s="163"/>
      <c r="C151" s="177"/>
    </row>
    <row r="152" spans="2:3" s="162" customFormat="1" ht="15">
      <c r="B152" s="163"/>
      <c r="C152" s="177"/>
    </row>
    <row r="153" spans="2:3" s="162" customFormat="1" ht="15">
      <c r="B153" s="163"/>
      <c r="C153" s="177"/>
    </row>
    <row r="154" spans="2:3" s="162" customFormat="1" ht="15">
      <c r="B154" s="163"/>
      <c r="C154" s="177"/>
    </row>
    <row r="155" spans="2:3" s="162" customFormat="1" ht="15">
      <c r="B155" s="163"/>
      <c r="C155" s="177"/>
    </row>
    <row r="156" spans="2:3" s="162" customFormat="1" ht="15">
      <c r="B156" s="163"/>
      <c r="C156" s="177"/>
    </row>
    <row r="157" spans="2:3" s="162" customFormat="1" ht="15">
      <c r="B157" s="163"/>
      <c r="C157" s="177"/>
    </row>
    <row r="158" spans="2:3" s="162" customFormat="1" ht="15">
      <c r="B158" s="163"/>
      <c r="C158" s="177"/>
    </row>
    <row r="159" spans="2:3" s="162" customFormat="1" ht="15">
      <c r="B159" s="163"/>
      <c r="C159" s="177"/>
    </row>
    <row r="160" spans="2:3" s="162" customFormat="1" ht="15">
      <c r="B160" s="163"/>
      <c r="C160" s="177"/>
    </row>
    <row r="161" spans="2:3" s="162" customFormat="1" ht="15">
      <c r="B161" s="163"/>
      <c r="C161" s="177"/>
    </row>
    <row r="162" spans="2:3" s="162" customFormat="1" ht="15">
      <c r="B162" s="163"/>
      <c r="C162" s="177"/>
    </row>
    <row r="163" spans="2:3" s="162" customFormat="1" ht="15">
      <c r="B163" s="163"/>
      <c r="C163" s="177"/>
    </row>
    <row r="164" spans="2:3" s="162" customFormat="1" ht="15">
      <c r="B164" s="163"/>
      <c r="C164" s="177"/>
    </row>
    <row r="165" spans="2:3" s="162" customFormat="1" ht="15">
      <c r="B165" s="163"/>
      <c r="C165" s="177"/>
    </row>
    <row r="166" spans="2:3" s="162" customFormat="1" ht="15">
      <c r="B166" s="163"/>
      <c r="C166" s="177"/>
    </row>
    <row r="167" spans="2:3" s="162" customFormat="1" ht="15">
      <c r="B167" s="163"/>
      <c r="C167" s="177"/>
    </row>
    <row r="168" spans="2:3" s="162" customFormat="1" ht="15">
      <c r="B168" s="163"/>
      <c r="C168" s="177"/>
    </row>
    <row r="169" spans="2:3" s="162" customFormat="1" ht="15">
      <c r="B169" s="163"/>
      <c r="C169" s="177"/>
    </row>
    <row r="170" spans="2:3" s="162" customFormat="1" ht="15">
      <c r="B170" s="163"/>
      <c r="C170" s="177"/>
    </row>
    <row r="171" spans="2:3" s="162" customFormat="1" ht="15">
      <c r="B171" s="163"/>
      <c r="C171" s="177"/>
    </row>
    <row r="172" spans="2:3" s="162" customFormat="1" ht="15">
      <c r="B172" s="163"/>
      <c r="C172" s="177"/>
    </row>
    <row r="173" spans="2:3" s="162" customFormat="1" ht="15">
      <c r="B173" s="163"/>
      <c r="C173" s="177"/>
    </row>
    <row r="174" spans="2:3" s="162" customFormat="1" ht="15">
      <c r="B174" s="163"/>
      <c r="C174" s="177"/>
    </row>
    <row r="175" spans="2:3" s="162" customFormat="1" ht="15">
      <c r="B175" s="163"/>
      <c r="C175" s="177"/>
    </row>
    <row r="176" spans="2:3" s="162" customFormat="1" ht="15">
      <c r="B176" s="163"/>
      <c r="C176" s="177"/>
    </row>
    <row r="177" spans="2:3" s="162" customFormat="1" ht="15">
      <c r="B177" s="163"/>
      <c r="C177" s="177"/>
    </row>
    <row r="178" spans="2:3" s="162" customFormat="1" ht="15">
      <c r="B178" s="163"/>
      <c r="C178" s="177"/>
    </row>
    <row r="179" spans="2:3" s="162" customFormat="1" ht="15">
      <c r="B179" s="163"/>
      <c r="C179" s="177"/>
    </row>
    <row r="180" spans="2:3" s="162" customFormat="1" ht="15">
      <c r="B180" s="163"/>
      <c r="C180" s="177"/>
    </row>
    <row r="181" spans="2:3" s="162" customFormat="1" ht="15">
      <c r="B181" s="163"/>
      <c r="C181" s="177"/>
    </row>
    <row r="182" spans="2:3" s="162" customFormat="1" ht="15">
      <c r="B182" s="163"/>
      <c r="C182" s="177"/>
    </row>
    <row r="183" spans="2:3" s="162" customFormat="1" ht="15">
      <c r="B183" s="163"/>
      <c r="C183" s="177"/>
    </row>
    <row r="184" spans="2:3" s="162" customFormat="1" ht="15">
      <c r="B184" s="163"/>
      <c r="C184" s="177"/>
    </row>
    <row r="185" spans="2:3" s="162" customFormat="1" ht="15">
      <c r="B185" s="163"/>
      <c r="C185" s="177"/>
    </row>
    <row r="186" spans="2:3" s="162" customFormat="1" ht="15">
      <c r="B186" s="163"/>
      <c r="C186" s="177"/>
    </row>
    <row r="187" spans="2:3" s="162" customFormat="1" ht="15">
      <c r="B187" s="163"/>
      <c r="C187" s="177"/>
    </row>
    <row r="188" spans="2:3" s="162" customFormat="1" ht="15">
      <c r="B188" s="163"/>
      <c r="C188" s="177"/>
    </row>
    <row r="189" spans="2:3" s="162" customFormat="1" ht="15">
      <c r="B189" s="163"/>
      <c r="C189" s="177"/>
    </row>
    <row r="190" spans="2:3" s="162" customFormat="1" ht="15">
      <c r="B190" s="163"/>
      <c r="C190" s="177"/>
    </row>
    <row r="191" spans="2:3" s="93" customFormat="1">
      <c r="B191" s="164"/>
      <c r="C191" s="178"/>
    </row>
    <row r="192" spans="2:3" s="93" customFormat="1">
      <c r="B192" s="164"/>
      <c r="C192" s="178"/>
    </row>
    <row r="193" spans="3:3" s="93" customFormat="1">
      <c r="C193" s="178"/>
    </row>
    <row r="194" spans="3:3" s="93" customFormat="1">
      <c r="C194" s="178"/>
    </row>
    <row r="195" spans="3:3" s="93" customFormat="1">
      <c r="C195" s="178"/>
    </row>
    <row r="196" spans="3:3" s="93" customFormat="1">
      <c r="C196" s="178"/>
    </row>
    <row r="197" spans="3:3" s="93" customFormat="1">
      <c r="C197" s="178"/>
    </row>
    <row r="198" spans="3:3" s="93" customFormat="1">
      <c r="C198" s="178"/>
    </row>
    <row r="199" spans="3:3" s="93" customFormat="1">
      <c r="C199" s="178"/>
    </row>
    <row r="200" spans="3:3" s="93" customFormat="1">
      <c r="C200" s="178"/>
    </row>
    <row r="201" spans="3:3" s="93" customFormat="1">
      <c r="C201" s="178"/>
    </row>
    <row r="202" spans="3:3" s="93" customFormat="1">
      <c r="C202" s="178"/>
    </row>
    <row r="203" spans="3:3" s="93" customFormat="1">
      <c r="C203" s="178"/>
    </row>
    <row r="204" spans="3:3" s="93" customFormat="1">
      <c r="C204" s="178"/>
    </row>
    <row r="205" spans="3:3" s="93" customFormat="1">
      <c r="C205" s="178"/>
    </row>
    <row r="206" spans="3:3" s="93" customFormat="1">
      <c r="C206" s="178"/>
    </row>
    <row r="207" spans="3:3" s="93" customFormat="1">
      <c r="C207" s="178"/>
    </row>
    <row r="208" spans="3:3" s="93" customFormat="1">
      <c r="C208" s="178"/>
    </row>
    <row r="209" spans="3:3" s="93" customFormat="1">
      <c r="C209" s="178"/>
    </row>
    <row r="210" spans="3:3" s="93" customFormat="1">
      <c r="C210" s="178"/>
    </row>
    <row r="211" spans="3:3" s="93" customFormat="1">
      <c r="C211" s="178"/>
    </row>
    <row r="212" spans="3:3" s="93" customFormat="1">
      <c r="C212" s="178"/>
    </row>
    <row r="213" spans="3:3" s="93" customFormat="1">
      <c r="C213" s="178"/>
    </row>
    <row r="214" spans="3:3" s="93" customFormat="1">
      <c r="C214" s="178"/>
    </row>
    <row r="215" spans="3:3" s="93" customFormat="1">
      <c r="C215" s="178"/>
    </row>
    <row r="216" spans="3:3" s="93" customFormat="1">
      <c r="C216" s="178"/>
    </row>
    <row r="217" spans="3:3" s="93" customFormat="1">
      <c r="C217" s="178"/>
    </row>
    <row r="218" spans="3:3" s="93" customFormat="1">
      <c r="C218" s="178"/>
    </row>
    <row r="219" spans="3:3" s="93" customFormat="1">
      <c r="C219" s="178"/>
    </row>
    <row r="225" spans="3:3" s="93" customFormat="1">
      <c r="C225" s="178"/>
    </row>
    <row r="254" spans="3:3" s="93" customFormat="1">
      <c r="C254" s="178"/>
    </row>
  </sheetData>
  <mergeCells count="17">
    <mergeCell ref="M5:M6"/>
    <mergeCell ref="N5:R5"/>
    <mergeCell ref="S5:S6"/>
    <mergeCell ref="A1:T1"/>
    <mergeCell ref="A2:T2"/>
    <mergeCell ref="A3:T3"/>
    <mergeCell ref="A4:A6"/>
    <mergeCell ref="B4:B6"/>
    <mergeCell ref="C4:C6"/>
    <mergeCell ref="D4:D6"/>
    <mergeCell ref="E4:E6"/>
    <mergeCell ref="F4:L4"/>
    <mergeCell ref="M4:S4"/>
    <mergeCell ref="T4:T6"/>
    <mergeCell ref="F5:F6"/>
    <mergeCell ref="G5:K5"/>
    <mergeCell ref="L5:L6"/>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6"/>
  <sheetViews>
    <sheetView workbookViewId="0">
      <selection activeCell="A13" sqref="A13"/>
    </sheetView>
  </sheetViews>
  <sheetFormatPr defaultColWidth="9.140625" defaultRowHeight="18.75"/>
  <cols>
    <col min="1" max="1" width="3.7109375" style="87" customWidth="1"/>
    <col min="2" max="2" width="40.5703125" style="88" customWidth="1"/>
    <col min="3" max="3" width="7.28515625" style="89" customWidth="1"/>
    <col min="4" max="4" width="7.28515625" style="89" hidden="1" customWidth="1"/>
    <col min="5" max="5" width="7.85546875" style="89" hidden="1" customWidth="1"/>
    <col min="6" max="6" width="9.85546875" style="90" customWidth="1"/>
    <col min="7" max="8" width="9.7109375" style="91" customWidth="1"/>
    <col min="9" max="9" width="9" style="91" customWidth="1"/>
    <col min="10" max="10" width="8.7109375" style="91" customWidth="1"/>
    <col min="11" max="11" width="8.140625" style="91" customWidth="1"/>
    <col min="12" max="12" width="7.7109375" style="91" customWidth="1"/>
    <col min="13" max="13" width="9" style="91" customWidth="1"/>
    <col min="14" max="14" width="9.5703125" style="91" customWidth="1"/>
    <col min="15" max="15" width="9" style="91" customWidth="1"/>
    <col min="16" max="16" width="9.140625" style="91" customWidth="1"/>
    <col min="17" max="17" width="10.140625" style="91" customWidth="1"/>
    <col min="18" max="18" width="9.7109375" style="91" customWidth="1"/>
    <col min="19" max="19" width="9.140625" style="329" customWidth="1"/>
    <col min="20" max="20" width="7.140625" style="329" hidden="1" customWidth="1"/>
    <col min="21" max="21" width="10.140625" style="91" customWidth="1"/>
    <col min="22" max="22" width="9.5703125" style="91" customWidth="1"/>
    <col min="23" max="23" width="9" style="329" customWidth="1"/>
    <col min="24" max="24" width="9" style="329" hidden="1" customWidth="1"/>
    <col min="25" max="25" width="9" style="91" customWidth="1"/>
    <col min="26" max="26" width="8" style="91" hidden="1" customWidth="1"/>
    <col min="27" max="27" width="9.85546875" style="91" hidden="1" customWidth="1"/>
    <col min="28" max="28" width="9" style="91" hidden="1" customWidth="1"/>
    <col min="29" max="29" width="8.140625" style="91" hidden="1" customWidth="1"/>
    <col min="30" max="30" width="8.140625" style="85" hidden="1" customWidth="1"/>
    <col min="31" max="31" width="8.7109375" style="85" hidden="1" customWidth="1"/>
    <col min="32" max="32" width="9" style="85" hidden="1" customWidth="1"/>
    <col min="33" max="33" width="9.140625" style="85" hidden="1" customWidth="1"/>
    <col min="34" max="34" width="8.7109375" style="85" hidden="1" customWidth="1"/>
    <col min="35" max="35" width="8.85546875" style="85" hidden="1" customWidth="1"/>
    <col min="36" max="36" width="7.7109375" style="85" hidden="1" customWidth="1"/>
    <col min="37" max="37" width="8.85546875" style="85" hidden="1" customWidth="1"/>
    <col min="38" max="38" width="7.42578125" style="85" hidden="1" customWidth="1"/>
    <col min="39" max="39" width="8.7109375" style="85" hidden="1" customWidth="1"/>
    <col min="40" max="40" width="7.140625" style="92" hidden="1" customWidth="1"/>
    <col min="41" max="41" width="8.28515625" style="92" hidden="1" customWidth="1"/>
    <col min="42" max="42" width="11.140625" style="379" hidden="1" customWidth="1"/>
    <col min="43" max="43" width="12.85546875" style="85" hidden="1" customWidth="1"/>
    <col min="44" max="45" width="0" style="85" hidden="1" customWidth="1"/>
    <col min="46" max="46" width="10.28515625" style="85" hidden="1" customWidth="1"/>
    <col min="47" max="16384" width="9.140625" style="85"/>
  </cols>
  <sheetData>
    <row r="1" spans="1:47" s="21" customFormat="1" ht="15.75">
      <c r="A1" s="807" t="s">
        <v>708</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row>
    <row r="2" spans="1:47" s="21" customFormat="1" ht="15.75">
      <c r="A2" s="771" t="s">
        <v>709</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row>
    <row r="3" spans="1:47" s="21" customFormat="1" ht="15.75">
      <c r="A3" s="772" t="str">
        <f>'B 1'!A4:J4</f>
        <v>(Kèm theo Tờ trình số             /TTr-SKHĐT  ngày     tháng 12  năm 2021 của Sở Kế hoạch và Đầu tư  tỉnh Đắk Lắk)</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row>
    <row r="4" spans="1:47" s="21" customFormat="1" ht="12">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row>
    <row r="5" spans="1:47" s="21" customFormat="1" ht="12">
      <c r="A5" s="774" t="s">
        <v>74</v>
      </c>
      <c r="B5" s="775" t="s">
        <v>3</v>
      </c>
      <c r="C5" s="774" t="s">
        <v>4</v>
      </c>
      <c r="D5" s="774" t="s">
        <v>600</v>
      </c>
      <c r="E5" s="774" t="s">
        <v>5</v>
      </c>
      <c r="F5" s="774" t="s">
        <v>75</v>
      </c>
      <c r="G5" s="774"/>
      <c r="H5" s="774"/>
      <c r="I5" s="774" t="s">
        <v>601</v>
      </c>
      <c r="J5" s="774"/>
      <c r="K5" s="774"/>
      <c r="L5" s="774"/>
      <c r="M5" s="774"/>
      <c r="N5" s="774"/>
      <c r="O5" s="774" t="s">
        <v>605</v>
      </c>
      <c r="P5" s="774"/>
      <c r="Q5" s="774" t="s">
        <v>606</v>
      </c>
      <c r="R5" s="774"/>
      <c r="S5" s="774"/>
      <c r="T5" s="774"/>
      <c r="U5" s="774" t="s">
        <v>608</v>
      </c>
      <c r="V5" s="774"/>
      <c r="W5" s="774"/>
      <c r="X5" s="774"/>
      <c r="Y5" s="774" t="s">
        <v>7</v>
      </c>
      <c r="Z5" s="789" t="s">
        <v>76</v>
      </c>
      <c r="AA5" s="789" t="s">
        <v>48</v>
      </c>
      <c r="AB5" s="789" t="s">
        <v>49</v>
      </c>
      <c r="AC5" s="789" t="s">
        <v>50</v>
      </c>
      <c r="AD5" s="789" t="s">
        <v>51</v>
      </c>
      <c r="AE5" s="789" t="s">
        <v>52</v>
      </c>
      <c r="AF5" s="789" t="s">
        <v>53</v>
      </c>
      <c r="AG5" s="789" t="s">
        <v>54</v>
      </c>
      <c r="AH5" s="789" t="s">
        <v>577</v>
      </c>
      <c r="AI5" s="789" t="s">
        <v>7</v>
      </c>
      <c r="AJ5" s="793" t="s">
        <v>77</v>
      </c>
      <c r="AK5" s="793"/>
      <c r="AL5" s="793"/>
      <c r="AM5" s="793" t="s">
        <v>78</v>
      </c>
      <c r="AN5" s="793"/>
      <c r="AO5" s="793"/>
      <c r="AP5" s="789" t="s">
        <v>7</v>
      </c>
    </row>
    <row r="6" spans="1:47" s="21" customFormat="1" ht="12">
      <c r="A6" s="774"/>
      <c r="B6" s="775"/>
      <c r="C6" s="774"/>
      <c r="D6" s="774"/>
      <c r="E6" s="774"/>
      <c r="F6" s="774"/>
      <c r="G6" s="774"/>
      <c r="H6" s="774"/>
      <c r="I6" s="774"/>
      <c r="J6" s="774"/>
      <c r="K6" s="774"/>
      <c r="L6" s="774"/>
      <c r="M6" s="774"/>
      <c r="N6" s="774"/>
      <c r="O6" s="774"/>
      <c r="P6" s="774"/>
      <c r="Q6" s="774"/>
      <c r="R6" s="774"/>
      <c r="S6" s="774"/>
      <c r="T6" s="774"/>
      <c r="U6" s="774"/>
      <c r="V6" s="774"/>
      <c r="W6" s="774"/>
      <c r="X6" s="774"/>
      <c r="Y6" s="774"/>
      <c r="Z6" s="790"/>
      <c r="AA6" s="790"/>
      <c r="AB6" s="790"/>
      <c r="AC6" s="790"/>
      <c r="AD6" s="790"/>
      <c r="AE6" s="790"/>
      <c r="AF6" s="790"/>
      <c r="AG6" s="790"/>
      <c r="AH6" s="790"/>
      <c r="AI6" s="790"/>
      <c r="AJ6" s="793"/>
      <c r="AK6" s="793"/>
      <c r="AL6" s="793"/>
      <c r="AM6" s="793"/>
      <c r="AN6" s="793"/>
      <c r="AO6" s="793"/>
      <c r="AP6" s="790"/>
    </row>
    <row r="7" spans="1:47" s="21" customFormat="1" ht="12.75">
      <c r="A7" s="774"/>
      <c r="B7" s="775"/>
      <c r="C7" s="774"/>
      <c r="D7" s="774"/>
      <c r="E7" s="774"/>
      <c r="F7" s="774" t="s">
        <v>79</v>
      </c>
      <c r="G7" s="777" t="s">
        <v>9</v>
      </c>
      <c r="H7" s="777"/>
      <c r="I7" s="777" t="s">
        <v>602</v>
      </c>
      <c r="J7" s="777"/>
      <c r="K7" s="809" t="s">
        <v>603</v>
      </c>
      <c r="L7" s="809"/>
      <c r="M7" s="809" t="s">
        <v>604</v>
      </c>
      <c r="N7" s="809"/>
      <c r="O7" s="774"/>
      <c r="P7" s="774"/>
      <c r="Q7" s="774"/>
      <c r="R7" s="774"/>
      <c r="S7" s="774"/>
      <c r="T7" s="774"/>
      <c r="U7" s="774"/>
      <c r="V7" s="774"/>
      <c r="W7" s="774"/>
      <c r="X7" s="774"/>
      <c r="Y7" s="774"/>
      <c r="Z7" s="790"/>
      <c r="AA7" s="790"/>
      <c r="AB7" s="790"/>
      <c r="AC7" s="790"/>
      <c r="AD7" s="790" t="s">
        <v>12</v>
      </c>
      <c r="AE7" s="790"/>
      <c r="AF7" s="790"/>
      <c r="AG7" s="790"/>
      <c r="AH7" s="790"/>
      <c r="AI7" s="790"/>
      <c r="AJ7" s="778" t="s">
        <v>12</v>
      </c>
      <c r="AK7" s="778"/>
      <c r="AL7" s="778"/>
      <c r="AM7" s="778" t="s">
        <v>12</v>
      </c>
      <c r="AN7" s="778"/>
      <c r="AO7" s="778"/>
      <c r="AP7" s="790"/>
    </row>
    <row r="8" spans="1:47" s="21" customFormat="1" ht="12.75">
      <c r="A8" s="774"/>
      <c r="B8" s="775"/>
      <c r="C8" s="774"/>
      <c r="D8" s="774"/>
      <c r="E8" s="774"/>
      <c r="F8" s="774"/>
      <c r="G8" s="774" t="s">
        <v>11</v>
      </c>
      <c r="H8" s="774" t="s">
        <v>80</v>
      </c>
      <c r="I8" s="774" t="s">
        <v>11</v>
      </c>
      <c r="J8" s="774" t="s">
        <v>80</v>
      </c>
      <c r="K8" s="774" t="s">
        <v>11</v>
      </c>
      <c r="L8" s="774" t="s">
        <v>80</v>
      </c>
      <c r="M8" s="774" t="s">
        <v>11</v>
      </c>
      <c r="N8" s="774" t="s">
        <v>80</v>
      </c>
      <c r="O8" s="774" t="s">
        <v>11</v>
      </c>
      <c r="P8" s="774" t="s">
        <v>80</v>
      </c>
      <c r="Q8" s="774" t="s">
        <v>11</v>
      </c>
      <c r="R8" s="774" t="s">
        <v>12</v>
      </c>
      <c r="S8" s="774"/>
      <c r="T8" s="774"/>
      <c r="U8" s="774" t="s">
        <v>11</v>
      </c>
      <c r="V8" s="774" t="s">
        <v>12</v>
      </c>
      <c r="W8" s="774"/>
      <c r="X8" s="774"/>
      <c r="Y8" s="774"/>
      <c r="Z8" s="790"/>
      <c r="AA8" s="790"/>
      <c r="AB8" s="790"/>
      <c r="AC8" s="790"/>
      <c r="AD8" s="790" t="s">
        <v>81</v>
      </c>
      <c r="AE8" s="790"/>
      <c r="AF8" s="790"/>
      <c r="AG8" s="790"/>
      <c r="AH8" s="790"/>
      <c r="AI8" s="790"/>
      <c r="AJ8" s="779" t="s">
        <v>81</v>
      </c>
      <c r="AK8" s="778" t="s">
        <v>82</v>
      </c>
      <c r="AL8" s="778"/>
      <c r="AM8" s="779" t="s">
        <v>81</v>
      </c>
      <c r="AN8" s="872" t="s">
        <v>82</v>
      </c>
      <c r="AO8" s="872"/>
      <c r="AP8" s="790"/>
    </row>
    <row r="9" spans="1:47" s="21" customFormat="1" ht="12.75">
      <c r="A9" s="774"/>
      <c r="B9" s="775"/>
      <c r="C9" s="774"/>
      <c r="D9" s="774"/>
      <c r="E9" s="774"/>
      <c r="F9" s="774"/>
      <c r="G9" s="774"/>
      <c r="H9" s="774"/>
      <c r="I9" s="774"/>
      <c r="J9" s="774"/>
      <c r="K9" s="774"/>
      <c r="L9" s="774"/>
      <c r="M9" s="774"/>
      <c r="N9" s="774"/>
      <c r="O9" s="774"/>
      <c r="P9" s="774"/>
      <c r="Q9" s="774"/>
      <c r="R9" s="774" t="s">
        <v>81</v>
      </c>
      <c r="S9" s="810" t="s">
        <v>82</v>
      </c>
      <c r="T9" s="810"/>
      <c r="U9" s="774"/>
      <c r="V9" s="774" t="s">
        <v>81</v>
      </c>
      <c r="W9" s="810" t="s">
        <v>82</v>
      </c>
      <c r="X9" s="810"/>
      <c r="Y9" s="774"/>
      <c r="Z9" s="790"/>
      <c r="AA9" s="790"/>
      <c r="AB9" s="790"/>
      <c r="AC9" s="790"/>
      <c r="AD9" s="790"/>
      <c r="AE9" s="790"/>
      <c r="AF9" s="790"/>
      <c r="AG9" s="790"/>
      <c r="AH9" s="790"/>
      <c r="AI9" s="790"/>
      <c r="AJ9" s="779"/>
      <c r="AK9" s="794" t="s">
        <v>83</v>
      </c>
      <c r="AL9" s="795" t="s">
        <v>84</v>
      </c>
      <c r="AM9" s="779"/>
      <c r="AN9" s="794" t="s">
        <v>83</v>
      </c>
      <c r="AO9" s="795" t="s">
        <v>84</v>
      </c>
      <c r="AP9" s="790"/>
    </row>
    <row r="10" spans="1:47" s="21" customFormat="1" ht="63.75">
      <c r="A10" s="774"/>
      <c r="B10" s="775"/>
      <c r="C10" s="774"/>
      <c r="D10" s="774"/>
      <c r="E10" s="774"/>
      <c r="F10" s="774"/>
      <c r="G10" s="774"/>
      <c r="H10" s="774"/>
      <c r="I10" s="774"/>
      <c r="J10" s="774"/>
      <c r="K10" s="774"/>
      <c r="L10" s="774"/>
      <c r="M10" s="774"/>
      <c r="N10" s="774"/>
      <c r="O10" s="774"/>
      <c r="P10" s="774"/>
      <c r="Q10" s="774"/>
      <c r="R10" s="774"/>
      <c r="S10" s="325" t="s">
        <v>607</v>
      </c>
      <c r="T10" s="325" t="s">
        <v>84</v>
      </c>
      <c r="U10" s="774"/>
      <c r="V10" s="774"/>
      <c r="W10" s="325" t="s">
        <v>607</v>
      </c>
      <c r="X10" s="325" t="s">
        <v>84</v>
      </c>
      <c r="Y10" s="774"/>
      <c r="Z10" s="791"/>
      <c r="AA10" s="791"/>
      <c r="AB10" s="791"/>
      <c r="AC10" s="791"/>
      <c r="AD10" s="791"/>
      <c r="AE10" s="791"/>
      <c r="AF10" s="791"/>
      <c r="AG10" s="791"/>
      <c r="AH10" s="791"/>
      <c r="AI10" s="791"/>
      <c r="AJ10" s="779"/>
      <c r="AK10" s="794"/>
      <c r="AL10" s="795"/>
      <c r="AM10" s="779"/>
      <c r="AN10" s="794"/>
      <c r="AO10" s="795"/>
      <c r="AP10" s="791"/>
    </row>
    <row r="11" spans="1:47" s="180" customFormat="1" ht="12">
      <c r="A11" s="23">
        <v>1</v>
      </c>
      <c r="B11" s="23">
        <v>2</v>
      </c>
      <c r="C11" s="23">
        <v>3</v>
      </c>
      <c r="D11" s="23"/>
      <c r="E11" s="23">
        <v>4</v>
      </c>
      <c r="F11" s="23">
        <v>5</v>
      </c>
      <c r="G11" s="23">
        <v>6</v>
      </c>
      <c r="H11" s="23">
        <v>7</v>
      </c>
      <c r="I11" s="23"/>
      <c r="J11" s="23"/>
      <c r="K11" s="23"/>
      <c r="L11" s="23"/>
      <c r="M11" s="23"/>
      <c r="N11" s="23"/>
      <c r="O11" s="23"/>
      <c r="P11" s="23"/>
      <c r="Q11" s="23"/>
      <c r="R11" s="23"/>
      <c r="S11" s="326"/>
      <c r="T11" s="326"/>
      <c r="U11" s="23"/>
      <c r="V11" s="23"/>
      <c r="W11" s="326"/>
      <c r="X11" s="326"/>
      <c r="Y11" s="23"/>
      <c r="Z11" s="394">
        <v>8</v>
      </c>
      <c r="AA11" s="23">
        <v>9</v>
      </c>
      <c r="AB11" s="23">
        <v>10</v>
      </c>
      <c r="AC11" s="23">
        <v>11</v>
      </c>
      <c r="AD11" s="23">
        <v>12</v>
      </c>
      <c r="AE11" s="23">
        <v>13</v>
      </c>
      <c r="AF11" s="23">
        <v>14</v>
      </c>
      <c r="AG11" s="23">
        <v>15</v>
      </c>
      <c r="AH11" s="23">
        <v>16</v>
      </c>
      <c r="AI11" s="23">
        <v>17</v>
      </c>
      <c r="AJ11" s="23">
        <v>17</v>
      </c>
      <c r="AK11" s="23">
        <v>18</v>
      </c>
      <c r="AL11" s="23">
        <v>19</v>
      </c>
      <c r="AM11" s="23">
        <v>20</v>
      </c>
      <c r="AN11" s="23">
        <v>21</v>
      </c>
      <c r="AO11" s="23">
        <v>22</v>
      </c>
      <c r="AP11" s="23">
        <v>23</v>
      </c>
      <c r="AS11" s="266" t="e">
        <f>AM12-1882777</f>
        <v>#REF!</v>
      </c>
      <c r="AT11" s="22">
        <f t="shared" ref="AT11" si="0">V11-AH11</f>
        <v>-16</v>
      </c>
    </row>
    <row r="12" spans="1:47" s="21" customFormat="1">
      <c r="A12" s="24"/>
      <c r="B12" s="24" t="s">
        <v>13</v>
      </c>
      <c r="C12" s="25"/>
      <c r="D12" s="25"/>
      <c r="E12" s="25"/>
      <c r="F12" s="26"/>
      <c r="G12" s="27" t="e">
        <f>#REF!+#REF!+#REF!+#REF!+#REF!+G13+#REF!+#REF!</f>
        <v>#REF!</v>
      </c>
      <c r="H12" s="27" t="e">
        <f>#REF!+#REF!+#REF!+#REF!+#REF!+H13+#REF!+#REF!</f>
        <v>#REF!</v>
      </c>
      <c r="I12" s="27" t="e">
        <f>#REF!+#REF!+#REF!+#REF!+#REF!+I13+#REF!+#REF!</f>
        <v>#REF!</v>
      </c>
      <c r="J12" s="27" t="e">
        <f>#REF!+#REF!+#REF!+#REF!+#REF!+J13+#REF!+#REF!</f>
        <v>#REF!</v>
      </c>
      <c r="K12" s="27" t="e">
        <f>#REF!+#REF!+#REF!+#REF!+#REF!+K13+#REF!+#REF!</f>
        <v>#REF!</v>
      </c>
      <c r="L12" s="27" t="e">
        <f>#REF!+#REF!+#REF!+#REF!+#REF!+L13+#REF!+#REF!</f>
        <v>#REF!</v>
      </c>
      <c r="M12" s="27" t="e">
        <f>#REF!+#REF!+#REF!+#REF!+#REF!+M13+#REF!+#REF!</f>
        <v>#REF!</v>
      </c>
      <c r="N12" s="27" t="e">
        <f>#REF!+#REF!+#REF!+#REF!+#REF!+N13+#REF!+#REF!</f>
        <v>#REF!</v>
      </c>
      <c r="O12" s="27" t="e">
        <f>#REF!+#REF!+#REF!+#REF!+#REF!+O13+#REF!+#REF!</f>
        <v>#REF!</v>
      </c>
      <c r="P12" s="27" t="e">
        <f>#REF!+#REF!+#REF!+#REF!+#REF!+P13+#REF!+#REF!</f>
        <v>#REF!</v>
      </c>
      <c r="Q12" s="27" t="e">
        <f>#REF!+#REF!+#REF!+#REF!+#REF!+Q13+#REF!+#REF!</f>
        <v>#REF!</v>
      </c>
      <c r="R12" s="27" t="e">
        <f>#REF!+#REF!+#REF!+#REF!+#REF!+R13+#REF!+#REF!</f>
        <v>#REF!</v>
      </c>
      <c r="S12" s="27" t="e">
        <f>#REF!+#REF!+#REF!+#REF!+#REF!+S13+#REF!+#REF!</f>
        <v>#REF!</v>
      </c>
      <c r="T12" s="27" t="e">
        <f>#REF!+#REF!+#REF!+#REF!+#REF!+T13+#REF!+#REF!</f>
        <v>#REF!</v>
      </c>
      <c r="U12" s="27" t="e">
        <f>#REF!+#REF!+#REF!+#REF!+#REF!+U13+#REF!+#REF!</f>
        <v>#REF!</v>
      </c>
      <c r="V12" s="27" t="e">
        <f>#REF!+#REF!+#REF!+#REF!+#REF!+V13+#REF!+#REF!</f>
        <v>#REF!</v>
      </c>
      <c r="W12" s="27" t="e">
        <f>#REF!+#REF!+#REF!+#REF!+#REF!+W13+#REF!+#REF!</f>
        <v>#REF!</v>
      </c>
      <c r="X12" s="27" t="e">
        <f>#REF!+#REF!+#REF!+#REF!+#REF!+X13+#REF!+#REF!</f>
        <v>#REF!</v>
      </c>
      <c r="Y12" s="27" t="e">
        <f>#REF!+#REF!+#REF!+#REF!+#REF!+Y13+#REF!+#REF!</f>
        <v>#REF!</v>
      </c>
      <c r="Z12" s="27" t="e">
        <f>#REF!+#REF!+#REF!+#REF!+#REF!+Z13+#REF!+#REF!</f>
        <v>#REF!</v>
      </c>
      <c r="AA12" s="27" t="e">
        <f>#REF!+#REF!+#REF!+#REF!+#REF!+AA13+#REF!+#REF!</f>
        <v>#REF!</v>
      </c>
      <c r="AB12" s="27" t="e">
        <f>#REF!+#REF!+#REF!+#REF!+#REF!+AB13+#REF!+#REF!</f>
        <v>#REF!</v>
      </c>
      <c r="AC12" s="27" t="e">
        <f>#REF!+#REF!+#REF!+#REF!+#REF!+AC13+#REF!+#REF!</f>
        <v>#REF!</v>
      </c>
      <c r="AD12" s="27" t="e">
        <f>#REF!+#REF!+#REF!+#REF!+#REF!+AD13+#REF!+#REF!</f>
        <v>#REF!</v>
      </c>
      <c r="AE12" s="27" t="e">
        <f>#REF!+#REF!+#REF!+#REF!+#REF!+AE13+#REF!+#REF!</f>
        <v>#REF!</v>
      </c>
      <c r="AF12" s="27" t="e">
        <f>#REF!+#REF!+#REF!+#REF!+#REF!+AF13+#REF!+#REF!</f>
        <v>#REF!</v>
      </c>
      <c r="AG12" s="27" t="e">
        <f>#REF!+#REF!+#REF!+#REF!+#REF!+AG13+#REF!+#REF!</f>
        <v>#REF!</v>
      </c>
      <c r="AH12" s="27" t="e">
        <f>#REF!+#REF!+#REF!+#REF!+#REF!+AH13+#REF!+#REF!</f>
        <v>#REF!</v>
      </c>
      <c r="AI12" s="27" t="e">
        <f>#REF!+#REF!+#REF!+#REF!</f>
        <v>#REF!</v>
      </c>
      <c r="AJ12" s="27" t="e">
        <f>#REF!+#REF!+#REF!+#REF!</f>
        <v>#REF!</v>
      </c>
      <c r="AK12" s="27" t="e">
        <f>#REF!+#REF!+#REF!+#REF!</f>
        <v>#REF!</v>
      </c>
      <c r="AL12" s="27" t="e">
        <f>#REF!+#REF!+#REF!+#REF!</f>
        <v>#REF!</v>
      </c>
      <c r="AM12" s="27" t="e">
        <f>#REF!+#REF!+#REF!+#REF!</f>
        <v>#REF!</v>
      </c>
      <c r="AN12" s="27" t="e">
        <f>#REF!+#REF!+#REF!+#REF!</f>
        <v>#REF!</v>
      </c>
      <c r="AO12" s="27" t="e">
        <f>#REF!+#REF!+#REF!+#REF!</f>
        <v>#REF!</v>
      </c>
      <c r="AP12" s="28"/>
      <c r="AQ12" s="194" t="e">
        <f t="shared" ref="AQ12" si="1">AH12-AM12</f>
        <v>#REF!</v>
      </c>
      <c r="AR12" s="22" t="e">
        <f>AG12-AH12</f>
        <v>#REF!</v>
      </c>
      <c r="AT12" s="27" t="e">
        <f>#REF!+#REF!+#REF!+#REF!+#REF!</f>
        <v>#REF!</v>
      </c>
      <c r="AU12" s="22" t="e">
        <f>R12-V12</f>
        <v>#REF!</v>
      </c>
    </row>
    <row r="13" spans="1:47" s="66" customFormat="1">
      <c r="A13" s="179"/>
      <c r="B13" s="79" t="s">
        <v>689</v>
      </c>
      <c r="C13" s="56"/>
      <c r="D13" s="37">
        <f t="shared" ref="D13:P13" si="2">SUM(D14:D16)</f>
        <v>0</v>
      </c>
      <c r="E13" s="37">
        <f t="shared" si="2"/>
        <v>0</v>
      </c>
      <c r="F13" s="37">
        <f t="shared" si="2"/>
        <v>0</v>
      </c>
      <c r="G13" s="37">
        <f t="shared" si="2"/>
        <v>0</v>
      </c>
      <c r="H13" s="37">
        <f t="shared" si="2"/>
        <v>0</v>
      </c>
      <c r="I13" s="37">
        <f t="shared" si="2"/>
        <v>936752</v>
      </c>
      <c r="J13" s="37">
        <f t="shared" si="2"/>
        <v>538454</v>
      </c>
      <c r="K13" s="37">
        <f t="shared" si="2"/>
        <v>448387</v>
      </c>
      <c r="L13" s="37">
        <f t="shared" si="2"/>
        <v>220144</v>
      </c>
      <c r="M13" s="37">
        <f t="shared" si="2"/>
        <v>936752</v>
      </c>
      <c r="N13" s="37">
        <f t="shared" si="2"/>
        <v>538454</v>
      </c>
      <c r="O13" s="37">
        <f t="shared" si="2"/>
        <v>0</v>
      </c>
      <c r="P13" s="37">
        <f t="shared" si="2"/>
        <v>0</v>
      </c>
      <c r="Q13" s="37">
        <f>SUM(Q14:Q16)</f>
        <v>2367000</v>
      </c>
      <c r="R13" s="37">
        <f t="shared" ref="R13:X13" si="3">SUM(R14:R16)</f>
        <v>2367000</v>
      </c>
      <c r="S13" s="37">
        <f t="shared" si="3"/>
        <v>0</v>
      </c>
      <c r="T13" s="37">
        <f t="shared" si="3"/>
        <v>0</v>
      </c>
      <c r="U13" s="37">
        <f t="shared" si="3"/>
        <v>659230</v>
      </c>
      <c r="V13" s="37">
        <f t="shared" si="3"/>
        <v>659230</v>
      </c>
      <c r="W13" s="37">
        <f t="shared" si="3"/>
        <v>0</v>
      </c>
      <c r="X13" s="37">
        <f t="shared" si="3"/>
        <v>0</v>
      </c>
      <c r="Y13" s="37">
        <f t="shared" ref="Y13:AI13" si="4">SUM(Y14:Y15)</f>
        <v>0</v>
      </c>
      <c r="Z13" s="397">
        <f t="shared" si="4"/>
        <v>0</v>
      </c>
      <c r="AA13" s="37">
        <f t="shared" si="4"/>
        <v>0</v>
      </c>
      <c r="AB13" s="37">
        <f t="shared" si="4"/>
        <v>0</v>
      </c>
      <c r="AC13" s="37">
        <f t="shared" si="4"/>
        <v>0</v>
      </c>
      <c r="AD13" s="37">
        <f t="shared" si="4"/>
        <v>0</v>
      </c>
      <c r="AE13" s="37">
        <f t="shared" si="4"/>
        <v>0</v>
      </c>
      <c r="AF13" s="37">
        <f t="shared" si="4"/>
        <v>0</v>
      </c>
      <c r="AG13" s="37">
        <f t="shared" si="4"/>
        <v>0</v>
      </c>
      <c r="AH13" s="37">
        <f t="shared" si="4"/>
        <v>0</v>
      </c>
      <c r="AI13" s="37">
        <f t="shared" si="4"/>
        <v>0</v>
      </c>
      <c r="AJ13" s="37">
        <f t="shared" ref="AJ13:AO13" si="5">SUM(AJ14:AJ15)</f>
        <v>0</v>
      </c>
      <c r="AK13" s="37">
        <f t="shared" si="5"/>
        <v>0</v>
      </c>
      <c r="AL13" s="37">
        <f t="shared" si="5"/>
        <v>0</v>
      </c>
      <c r="AM13" s="37">
        <f t="shared" si="5"/>
        <v>876550</v>
      </c>
      <c r="AN13" s="37">
        <f t="shared" si="5"/>
        <v>0</v>
      </c>
      <c r="AO13" s="37">
        <f t="shared" si="5"/>
        <v>0</v>
      </c>
      <c r="AP13" s="58"/>
      <c r="AQ13" s="22">
        <f>AM13-AH13</f>
        <v>876550</v>
      </c>
      <c r="AR13" s="22">
        <f t="shared" ref="AR13:AR15" si="6">AG13-AH13</f>
        <v>0</v>
      </c>
      <c r="AT13" s="22">
        <f t="shared" ref="AT13:AT15" si="7">V13-AH13</f>
        <v>659230</v>
      </c>
      <c r="AU13" s="22">
        <f t="shared" ref="AU13:AU16" si="8">R13-V13</f>
        <v>1707770</v>
      </c>
    </row>
    <row r="14" spans="1:47" s="21" customFormat="1">
      <c r="A14" s="73" t="s">
        <v>96</v>
      </c>
      <c r="B14" s="74" t="s">
        <v>690</v>
      </c>
      <c r="C14" s="75"/>
      <c r="D14" s="75"/>
      <c r="E14" s="76"/>
      <c r="F14" s="77"/>
      <c r="G14" s="78"/>
      <c r="H14" s="78"/>
      <c r="I14" s="78">
        <v>173342</v>
      </c>
      <c r="J14" s="78">
        <v>144624</v>
      </c>
      <c r="K14" s="78">
        <v>60418</v>
      </c>
      <c r="L14" s="78">
        <v>54407</v>
      </c>
      <c r="M14" s="78">
        <v>173342</v>
      </c>
      <c r="N14" s="78">
        <v>144624</v>
      </c>
      <c r="O14" s="78"/>
      <c r="P14" s="78"/>
      <c r="Q14" s="78">
        <v>600000</v>
      </c>
      <c r="R14" s="78">
        <v>600000</v>
      </c>
      <c r="S14" s="328"/>
      <c r="T14" s="328"/>
      <c r="U14" s="78">
        <v>92000</v>
      </c>
      <c r="V14" s="78">
        <v>92000</v>
      </c>
      <c r="W14" s="328"/>
      <c r="X14" s="328"/>
      <c r="Y14" s="78"/>
      <c r="Z14" s="399"/>
      <c r="AA14" s="59"/>
      <c r="AB14" s="59"/>
      <c r="AC14" s="59"/>
      <c r="AD14" s="50"/>
      <c r="AE14" s="50"/>
      <c r="AF14" s="50"/>
      <c r="AG14" s="50"/>
      <c r="AH14" s="50"/>
      <c r="AI14" s="50"/>
      <c r="AJ14" s="50"/>
      <c r="AK14" s="50"/>
      <c r="AL14" s="50"/>
      <c r="AM14" s="50">
        <v>14400</v>
      </c>
      <c r="AN14" s="51"/>
      <c r="AO14" s="51"/>
      <c r="AP14" s="58"/>
      <c r="AQ14" s="22">
        <f>AM14-AH14</f>
        <v>14400</v>
      </c>
      <c r="AR14" s="22">
        <f t="shared" si="6"/>
        <v>0</v>
      </c>
      <c r="AT14" s="22">
        <f t="shared" si="7"/>
        <v>92000</v>
      </c>
      <c r="AU14" s="22">
        <f t="shared" si="8"/>
        <v>508000</v>
      </c>
    </row>
    <row r="15" spans="1:47" s="21" customFormat="1">
      <c r="A15" s="73">
        <v>2</v>
      </c>
      <c r="B15" s="74" t="s">
        <v>692</v>
      </c>
      <c r="C15" s="75"/>
      <c r="D15" s="75"/>
      <c r="E15" s="76"/>
      <c r="F15" s="77"/>
      <c r="G15" s="78"/>
      <c r="H15" s="78"/>
      <c r="I15" s="78">
        <v>763410</v>
      </c>
      <c r="J15" s="78">
        <v>393830</v>
      </c>
      <c r="K15" s="78">
        <v>387969</v>
      </c>
      <c r="L15" s="78">
        <v>165737</v>
      </c>
      <c r="M15" s="78">
        <v>763410</v>
      </c>
      <c r="N15" s="78">
        <v>393830</v>
      </c>
      <c r="O15" s="78"/>
      <c r="P15" s="78"/>
      <c r="Q15" s="78">
        <v>900000</v>
      </c>
      <c r="R15" s="78">
        <v>900000</v>
      </c>
      <c r="S15" s="328"/>
      <c r="T15" s="328"/>
      <c r="U15" s="78">
        <v>393830</v>
      </c>
      <c r="V15" s="78">
        <v>393830</v>
      </c>
      <c r="W15" s="328"/>
      <c r="X15" s="328"/>
      <c r="Y15" s="78"/>
      <c r="Z15" s="402"/>
      <c r="AA15" s="206"/>
      <c r="AB15" s="206"/>
      <c r="AC15" s="206"/>
      <c r="AD15" s="207"/>
      <c r="AE15" s="207"/>
      <c r="AF15" s="207"/>
      <c r="AG15" s="207"/>
      <c r="AH15" s="207"/>
      <c r="AI15" s="207"/>
      <c r="AJ15" s="207"/>
      <c r="AK15" s="207"/>
      <c r="AL15" s="207"/>
      <c r="AM15" s="207">
        <v>862150</v>
      </c>
      <c r="AN15" s="208"/>
      <c r="AO15" s="208"/>
      <c r="AP15" s="86"/>
      <c r="AQ15" s="22">
        <f>AM15-AH15</f>
        <v>862150</v>
      </c>
      <c r="AR15" s="22">
        <f t="shared" si="6"/>
        <v>0</v>
      </c>
      <c r="AT15" s="22">
        <f t="shared" si="7"/>
        <v>393830</v>
      </c>
      <c r="AU15" s="22">
        <f t="shared" si="8"/>
        <v>506170</v>
      </c>
    </row>
    <row r="16" spans="1:47" ht="36">
      <c r="A16" s="73" t="s">
        <v>102</v>
      </c>
      <c r="B16" s="74" t="s">
        <v>691</v>
      </c>
      <c r="C16" s="403"/>
      <c r="D16" s="403"/>
      <c r="E16" s="403"/>
      <c r="F16" s="403"/>
      <c r="G16" s="403"/>
      <c r="H16" s="403"/>
      <c r="I16" s="403"/>
      <c r="J16" s="403"/>
      <c r="K16" s="403"/>
      <c r="L16" s="403"/>
      <c r="M16" s="403"/>
      <c r="N16" s="403"/>
      <c r="O16" s="403"/>
      <c r="P16" s="403"/>
      <c r="Q16" s="403">
        <v>867000</v>
      </c>
      <c r="R16" s="403">
        <v>867000</v>
      </c>
      <c r="S16" s="404"/>
      <c r="T16" s="404"/>
      <c r="U16" s="403">
        <v>173400</v>
      </c>
      <c r="V16" s="403">
        <v>173400</v>
      </c>
      <c r="W16" s="404"/>
      <c r="X16" s="404"/>
      <c r="Y16" s="403"/>
      <c r="Z16" s="85"/>
      <c r="AA16" s="85"/>
      <c r="AB16" s="85"/>
      <c r="AC16" s="85"/>
      <c r="AN16" s="85"/>
      <c r="AO16" s="85"/>
      <c r="AP16" s="376"/>
      <c r="AU16" s="22">
        <f t="shared" si="8"/>
        <v>693600</v>
      </c>
    </row>
    <row r="17" spans="1:42">
      <c r="A17" s="85"/>
      <c r="B17" s="85"/>
      <c r="C17" s="85"/>
      <c r="D17" s="85"/>
      <c r="E17" s="85"/>
      <c r="F17" s="85"/>
      <c r="G17" s="85"/>
      <c r="H17" s="85"/>
      <c r="I17" s="85"/>
      <c r="J17" s="85"/>
      <c r="K17" s="85"/>
      <c r="L17" s="85"/>
      <c r="M17" s="85"/>
      <c r="N17" s="85"/>
      <c r="O17" s="85"/>
      <c r="P17" s="85"/>
      <c r="Q17" s="85"/>
      <c r="R17" s="85"/>
      <c r="S17" s="92"/>
      <c r="T17" s="92"/>
      <c r="U17" s="85"/>
      <c r="V17" s="85"/>
      <c r="W17" s="92"/>
      <c r="X17" s="92"/>
      <c r="Y17" s="85"/>
      <c r="Z17" s="85"/>
      <c r="AA17" s="85"/>
      <c r="AB17" s="85"/>
      <c r="AC17" s="85"/>
      <c r="AN17" s="85"/>
      <c r="AO17" s="85"/>
      <c r="AP17" s="376"/>
    </row>
    <row r="18" spans="1:42">
      <c r="A18" s="85"/>
      <c r="B18" s="85"/>
      <c r="C18" s="85"/>
      <c r="D18" s="85"/>
      <c r="E18" s="85"/>
      <c r="F18" s="85"/>
      <c r="G18" s="85"/>
      <c r="H18" s="85"/>
      <c r="I18" s="85"/>
      <c r="J18" s="85"/>
      <c r="K18" s="85"/>
      <c r="L18" s="85"/>
      <c r="M18" s="85"/>
      <c r="N18" s="85"/>
      <c r="O18" s="85"/>
      <c r="P18" s="85"/>
      <c r="Q18" s="85"/>
      <c r="R18" s="85"/>
      <c r="S18" s="92"/>
      <c r="T18" s="92"/>
      <c r="U18" s="85"/>
      <c r="V18" s="85"/>
      <c r="W18" s="92"/>
      <c r="X18" s="92"/>
      <c r="Y18" s="85"/>
      <c r="Z18" s="85"/>
      <c r="AA18" s="85"/>
      <c r="AB18" s="85"/>
      <c r="AC18" s="85"/>
      <c r="AN18" s="85"/>
      <c r="AO18" s="85"/>
      <c r="AP18" s="376"/>
    </row>
    <row r="19" spans="1:42">
      <c r="A19" s="85"/>
      <c r="B19" s="85"/>
      <c r="C19" s="85"/>
      <c r="D19" s="85"/>
      <c r="E19" s="85"/>
      <c r="F19" s="85"/>
      <c r="G19" s="85"/>
      <c r="H19" s="85"/>
      <c r="I19" s="85"/>
      <c r="J19" s="85"/>
      <c r="K19" s="85"/>
      <c r="L19" s="85"/>
      <c r="M19" s="85"/>
      <c r="N19" s="85"/>
      <c r="O19" s="85"/>
      <c r="P19" s="85"/>
      <c r="Q19" s="85"/>
      <c r="R19" s="85"/>
      <c r="S19" s="92"/>
      <c r="T19" s="92"/>
      <c r="U19" s="85"/>
      <c r="V19" s="85"/>
      <c r="W19" s="92"/>
      <c r="X19" s="92"/>
      <c r="Y19" s="85"/>
      <c r="Z19" s="85"/>
      <c r="AA19" s="85"/>
      <c r="AB19" s="85"/>
      <c r="AC19" s="85"/>
      <c r="AN19" s="85"/>
      <c r="AO19" s="85"/>
      <c r="AP19" s="376"/>
    </row>
    <row r="20" spans="1:42">
      <c r="A20" s="85"/>
      <c r="B20" s="85"/>
      <c r="C20" s="85"/>
      <c r="D20" s="85"/>
      <c r="E20" s="85"/>
      <c r="F20" s="85"/>
      <c r="G20" s="85"/>
      <c r="H20" s="85"/>
      <c r="I20" s="85"/>
      <c r="J20" s="85"/>
      <c r="K20" s="85"/>
      <c r="L20" s="85"/>
      <c r="M20" s="85"/>
      <c r="N20" s="85"/>
      <c r="O20" s="85"/>
      <c r="P20" s="85"/>
      <c r="Q20" s="85"/>
      <c r="R20" s="85"/>
      <c r="S20" s="92"/>
      <c r="T20" s="92"/>
      <c r="U20" s="85"/>
      <c r="V20" s="85"/>
      <c r="W20" s="92"/>
      <c r="X20" s="92"/>
      <c r="Y20" s="85"/>
      <c r="Z20" s="85"/>
      <c r="AA20" s="85"/>
      <c r="AB20" s="85"/>
      <c r="AC20" s="85"/>
      <c r="AN20" s="85"/>
      <c r="AO20" s="85"/>
      <c r="AP20" s="376"/>
    </row>
    <row r="21" spans="1:42">
      <c r="A21" s="85"/>
      <c r="B21" s="85"/>
      <c r="C21" s="85"/>
      <c r="D21" s="85"/>
      <c r="E21" s="85"/>
      <c r="F21" s="85"/>
      <c r="G21" s="85"/>
      <c r="H21" s="85"/>
      <c r="I21" s="85"/>
      <c r="J21" s="85"/>
      <c r="K21" s="85"/>
      <c r="L21" s="85"/>
      <c r="M21" s="85"/>
      <c r="N21" s="85"/>
      <c r="O21" s="85"/>
      <c r="P21" s="85"/>
      <c r="Q21" s="85"/>
      <c r="R21" s="85"/>
      <c r="S21" s="92"/>
      <c r="T21" s="92"/>
      <c r="U21" s="85"/>
      <c r="V21" s="85"/>
      <c r="W21" s="92"/>
      <c r="X21" s="92"/>
      <c r="Y21" s="85"/>
      <c r="Z21" s="85"/>
      <c r="AA21" s="85"/>
      <c r="AB21" s="85"/>
      <c r="AC21" s="85"/>
      <c r="AN21" s="85"/>
      <c r="AO21" s="85"/>
      <c r="AP21" s="376"/>
    </row>
    <row r="22" spans="1:42">
      <c r="A22" s="85"/>
      <c r="B22" s="85"/>
      <c r="C22" s="85"/>
      <c r="D22" s="85"/>
      <c r="E22" s="85"/>
      <c r="F22" s="85"/>
      <c r="G22" s="85"/>
      <c r="H22" s="85"/>
      <c r="I22" s="85"/>
      <c r="J22" s="85"/>
      <c r="K22" s="85"/>
      <c r="L22" s="85"/>
      <c r="M22" s="85"/>
      <c r="N22" s="85"/>
      <c r="O22" s="85"/>
      <c r="P22" s="85"/>
      <c r="Q22" s="85"/>
      <c r="R22" s="85"/>
      <c r="S22" s="92"/>
      <c r="T22" s="92"/>
      <c r="U22" s="85"/>
      <c r="V22" s="85"/>
      <c r="W22" s="92"/>
      <c r="X22" s="92"/>
      <c r="Y22" s="85"/>
      <c r="Z22" s="85"/>
      <c r="AA22" s="85"/>
      <c r="AB22" s="85"/>
      <c r="AC22" s="85"/>
      <c r="AN22" s="85"/>
      <c r="AO22" s="85"/>
      <c r="AP22" s="376"/>
    </row>
    <row r="23" spans="1:42">
      <c r="A23" s="85"/>
      <c r="B23" s="85"/>
      <c r="C23" s="85"/>
      <c r="D23" s="85"/>
      <c r="E23" s="85"/>
      <c r="F23" s="85"/>
      <c r="G23" s="85"/>
      <c r="H23" s="85"/>
      <c r="I23" s="85"/>
      <c r="J23" s="85"/>
      <c r="K23" s="85"/>
      <c r="L23" s="85"/>
      <c r="M23" s="85"/>
      <c r="N23" s="85"/>
      <c r="O23" s="85"/>
      <c r="P23" s="85"/>
      <c r="Q23" s="85"/>
      <c r="R23" s="85"/>
      <c r="S23" s="92"/>
      <c r="T23" s="92"/>
      <c r="U23" s="85"/>
      <c r="V23" s="85"/>
      <c r="W23" s="92"/>
      <c r="X23" s="92"/>
      <c r="Y23" s="85"/>
      <c r="Z23" s="85"/>
      <c r="AA23" s="85"/>
      <c r="AB23" s="85"/>
      <c r="AC23" s="85"/>
      <c r="AN23" s="85"/>
      <c r="AO23" s="85"/>
      <c r="AP23" s="376"/>
    </row>
    <row r="24" spans="1:42">
      <c r="A24" s="85"/>
      <c r="B24" s="85"/>
      <c r="C24" s="85"/>
      <c r="D24" s="85"/>
      <c r="E24" s="85"/>
      <c r="F24" s="85"/>
      <c r="G24" s="85"/>
      <c r="H24" s="85"/>
      <c r="I24" s="85"/>
      <c r="J24" s="85"/>
      <c r="K24" s="85"/>
      <c r="L24" s="85"/>
      <c r="M24" s="85"/>
      <c r="N24" s="85"/>
      <c r="O24" s="85"/>
      <c r="P24" s="85"/>
      <c r="Q24" s="85"/>
      <c r="R24" s="85"/>
      <c r="S24" s="92"/>
      <c r="T24" s="92"/>
      <c r="U24" s="85"/>
      <c r="V24" s="85"/>
      <c r="W24" s="92"/>
      <c r="X24" s="92"/>
      <c r="Y24" s="85"/>
      <c r="Z24" s="85"/>
      <c r="AA24" s="85"/>
      <c r="AB24" s="85"/>
      <c r="AC24" s="85"/>
      <c r="AN24" s="85"/>
      <c r="AO24" s="85"/>
      <c r="AP24" s="376"/>
    </row>
    <row r="25" spans="1:42">
      <c r="A25" s="85"/>
      <c r="B25" s="85"/>
      <c r="C25" s="85"/>
      <c r="D25" s="85"/>
      <c r="E25" s="85"/>
      <c r="F25" s="85"/>
      <c r="G25" s="85"/>
      <c r="H25" s="85"/>
      <c r="I25" s="85"/>
      <c r="J25" s="85"/>
      <c r="K25" s="85"/>
      <c r="L25" s="85"/>
      <c r="M25" s="85"/>
      <c r="N25" s="85"/>
      <c r="O25" s="85"/>
      <c r="P25" s="85"/>
      <c r="Q25" s="85"/>
      <c r="R25" s="85"/>
      <c r="S25" s="92"/>
      <c r="T25" s="92"/>
      <c r="U25" s="85"/>
      <c r="V25" s="85"/>
      <c r="W25" s="92"/>
      <c r="X25" s="92"/>
      <c r="Y25" s="85"/>
      <c r="Z25" s="85"/>
      <c r="AA25" s="85"/>
      <c r="AB25" s="85"/>
      <c r="AC25" s="85"/>
      <c r="AN25" s="85"/>
      <c r="AO25" s="85"/>
      <c r="AP25" s="376"/>
    </row>
    <row r="26" spans="1:42">
      <c r="A26" s="85"/>
      <c r="B26" s="85"/>
      <c r="C26" s="85"/>
      <c r="D26" s="85"/>
      <c r="E26" s="85"/>
      <c r="F26" s="85"/>
      <c r="G26" s="85"/>
      <c r="H26" s="85"/>
      <c r="I26" s="85"/>
      <c r="J26" s="85"/>
      <c r="K26" s="85"/>
      <c r="L26" s="85"/>
      <c r="M26" s="85"/>
      <c r="N26" s="85"/>
      <c r="O26" s="85"/>
      <c r="P26" s="85"/>
      <c r="Q26" s="85"/>
      <c r="R26" s="85"/>
      <c r="S26" s="92"/>
      <c r="T26" s="92"/>
      <c r="U26" s="85"/>
      <c r="V26" s="85"/>
      <c r="W26" s="92"/>
      <c r="X26" s="92"/>
      <c r="Y26" s="85"/>
      <c r="Z26" s="85"/>
      <c r="AA26" s="85"/>
      <c r="AB26" s="85"/>
      <c r="AC26" s="85"/>
      <c r="AN26" s="85"/>
      <c r="AO26" s="85"/>
      <c r="AP26" s="376"/>
    </row>
    <row r="27" spans="1:42">
      <c r="A27" s="85"/>
      <c r="B27" s="85"/>
      <c r="C27" s="85"/>
      <c r="D27" s="85"/>
      <c r="E27" s="85"/>
      <c r="F27" s="85"/>
      <c r="G27" s="85"/>
      <c r="H27" s="85"/>
      <c r="I27" s="85"/>
      <c r="J27" s="85"/>
      <c r="K27" s="85"/>
      <c r="L27" s="85"/>
      <c r="M27" s="85"/>
      <c r="N27" s="85"/>
      <c r="O27" s="85"/>
      <c r="P27" s="85"/>
      <c r="Q27" s="85"/>
      <c r="R27" s="85"/>
      <c r="S27" s="92"/>
      <c r="T27" s="92"/>
      <c r="U27" s="85"/>
      <c r="V27" s="85"/>
      <c r="W27" s="92"/>
      <c r="X27" s="92"/>
      <c r="Y27" s="85"/>
      <c r="Z27" s="85"/>
      <c r="AA27" s="85"/>
      <c r="AB27" s="85"/>
      <c r="AC27" s="85"/>
      <c r="AN27" s="85"/>
      <c r="AO27" s="85"/>
      <c r="AP27" s="376"/>
    </row>
    <row r="28" spans="1:42">
      <c r="A28" s="85"/>
      <c r="B28" s="85"/>
      <c r="C28" s="85"/>
      <c r="D28" s="85"/>
      <c r="E28" s="85"/>
      <c r="F28" s="85"/>
      <c r="G28" s="85"/>
      <c r="H28" s="85"/>
      <c r="I28" s="85"/>
      <c r="J28" s="85"/>
      <c r="K28" s="85"/>
      <c r="L28" s="85"/>
      <c r="M28" s="85"/>
      <c r="N28" s="85"/>
      <c r="O28" s="85"/>
      <c r="P28" s="85"/>
      <c r="Q28" s="85"/>
      <c r="R28" s="85"/>
      <c r="S28" s="92"/>
      <c r="T28" s="92"/>
      <c r="U28" s="85"/>
      <c r="V28" s="85"/>
      <c r="W28" s="92"/>
      <c r="X28" s="92"/>
      <c r="Y28" s="85"/>
      <c r="Z28" s="85"/>
      <c r="AA28" s="85"/>
      <c r="AB28" s="85"/>
      <c r="AC28" s="85"/>
      <c r="AN28" s="85"/>
      <c r="AO28" s="85"/>
      <c r="AP28" s="376"/>
    </row>
    <row r="29" spans="1:42">
      <c r="A29" s="85"/>
      <c r="B29" s="85"/>
      <c r="C29" s="85"/>
      <c r="D29" s="85"/>
      <c r="E29" s="85"/>
      <c r="F29" s="85"/>
      <c r="G29" s="85"/>
      <c r="H29" s="85"/>
      <c r="I29" s="85"/>
      <c r="J29" s="85"/>
      <c r="K29" s="85"/>
      <c r="L29" s="85"/>
      <c r="M29" s="85"/>
      <c r="N29" s="85"/>
      <c r="O29" s="85"/>
      <c r="P29" s="85"/>
      <c r="Q29" s="85"/>
      <c r="R29" s="85"/>
      <c r="S29" s="92"/>
      <c r="T29" s="92"/>
      <c r="U29" s="85"/>
      <c r="V29" s="85"/>
      <c r="W29" s="92"/>
      <c r="X29" s="92"/>
      <c r="Y29" s="85"/>
      <c r="Z29" s="85"/>
      <c r="AA29" s="85"/>
      <c r="AB29" s="85"/>
      <c r="AC29" s="85"/>
      <c r="AN29" s="85"/>
      <c r="AO29" s="85"/>
      <c r="AP29" s="376"/>
    </row>
    <row r="30" spans="1:42">
      <c r="A30" s="85"/>
      <c r="B30" s="85"/>
      <c r="C30" s="85"/>
      <c r="D30" s="85"/>
      <c r="E30" s="85"/>
      <c r="F30" s="85"/>
      <c r="G30" s="85"/>
      <c r="H30" s="85"/>
      <c r="I30" s="85"/>
      <c r="J30" s="85"/>
      <c r="K30" s="85"/>
      <c r="L30" s="85"/>
      <c r="M30" s="85"/>
      <c r="N30" s="85"/>
      <c r="O30" s="85"/>
      <c r="P30" s="85"/>
      <c r="Q30" s="85"/>
      <c r="R30" s="85"/>
      <c r="S30" s="92"/>
      <c r="T30" s="92"/>
      <c r="U30" s="85"/>
      <c r="V30" s="85"/>
      <c r="W30" s="92"/>
      <c r="X30" s="92"/>
      <c r="Y30" s="85"/>
      <c r="Z30" s="85"/>
      <c r="AA30" s="85"/>
      <c r="AB30" s="85"/>
      <c r="AC30" s="85"/>
      <c r="AN30" s="85"/>
      <c r="AO30" s="85"/>
      <c r="AP30" s="376"/>
    </row>
    <row r="31" spans="1:42">
      <c r="A31" s="85"/>
      <c r="B31" s="85"/>
      <c r="C31" s="85"/>
      <c r="D31" s="85"/>
      <c r="E31" s="85"/>
      <c r="F31" s="85"/>
      <c r="G31" s="85"/>
      <c r="H31" s="85"/>
      <c r="I31" s="85"/>
      <c r="J31" s="85"/>
      <c r="K31" s="85"/>
      <c r="L31" s="85"/>
      <c r="M31" s="85"/>
      <c r="N31" s="85"/>
      <c r="O31" s="85"/>
      <c r="P31" s="85"/>
      <c r="Q31" s="85"/>
      <c r="R31" s="85"/>
      <c r="S31" s="92"/>
      <c r="T31" s="92"/>
      <c r="U31" s="85"/>
      <c r="V31" s="85"/>
      <c r="W31" s="92"/>
      <c r="X31" s="92"/>
      <c r="Y31" s="85"/>
      <c r="Z31" s="85"/>
      <c r="AA31" s="85"/>
      <c r="AB31" s="85"/>
      <c r="AC31" s="85"/>
      <c r="AN31" s="85"/>
      <c r="AO31" s="85"/>
      <c r="AP31" s="376"/>
    </row>
    <row r="32" spans="1:42">
      <c r="A32" s="85"/>
      <c r="B32" s="85"/>
      <c r="C32" s="85"/>
      <c r="D32" s="85"/>
      <c r="E32" s="85"/>
      <c r="F32" s="85"/>
      <c r="G32" s="85"/>
      <c r="H32" s="85"/>
      <c r="I32" s="85"/>
      <c r="J32" s="85"/>
      <c r="K32" s="85"/>
      <c r="L32" s="85"/>
      <c r="M32" s="85"/>
      <c r="N32" s="85"/>
      <c r="O32" s="85"/>
      <c r="P32" s="85"/>
      <c r="Q32" s="85"/>
      <c r="R32" s="85"/>
      <c r="S32" s="92"/>
      <c r="T32" s="92"/>
      <c r="U32" s="85"/>
      <c r="V32" s="85"/>
      <c r="W32" s="92"/>
      <c r="X32" s="92"/>
      <c r="Y32" s="85"/>
      <c r="Z32" s="85"/>
      <c r="AA32" s="85"/>
      <c r="AB32" s="85"/>
      <c r="AC32" s="85"/>
      <c r="AN32" s="85"/>
      <c r="AO32" s="85"/>
      <c r="AP32" s="376"/>
    </row>
    <row r="33" spans="1:42">
      <c r="A33" s="85"/>
      <c r="B33" s="85"/>
      <c r="C33" s="85"/>
      <c r="D33" s="85"/>
      <c r="E33" s="85"/>
      <c r="F33" s="85"/>
      <c r="G33" s="85"/>
      <c r="H33" s="85"/>
      <c r="I33" s="85"/>
      <c r="J33" s="85"/>
      <c r="K33" s="85"/>
      <c r="L33" s="85"/>
      <c r="M33" s="85"/>
      <c r="N33" s="85"/>
      <c r="O33" s="85"/>
      <c r="P33" s="85"/>
      <c r="Q33" s="85"/>
      <c r="R33" s="85"/>
      <c r="S33" s="92"/>
      <c r="T33" s="92"/>
      <c r="U33" s="85"/>
      <c r="V33" s="85"/>
      <c r="W33" s="92"/>
      <c r="X33" s="92"/>
      <c r="Y33" s="85"/>
      <c r="Z33" s="85"/>
      <c r="AA33" s="85"/>
      <c r="AB33" s="85"/>
      <c r="AC33" s="85"/>
      <c r="AN33" s="85"/>
      <c r="AO33" s="85"/>
      <c r="AP33" s="376"/>
    </row>
    <row r="34" spans="1:42">
      <c r="A34" s="85"/>
      <c r="B34" s="85"/>
      <c r="C34" s="85"/>
      <c r="D34" s="85"/>
      <c r="E34" s="85"/>
      <c r="F34" s="85"/>
      <c r="G34" s="85"/>
      <c r="H34" s="85"/>
      <c r="I34" s="85"/>
      <c r="J34" s="85"/>
      <c r="K34" s="85"/>
      <c r="L34" s="85"/>
      <c r="M34" s="85"/>
      <c r="N34" s="85"/>
      <c r="O34" s="85"/>
      <c r="P34" s="85"/>
      <c r="Q34" s="85"/>
      <c r="R34" s="85"/>
      <c r="S34" s="92"/>
      <c r="T34" s="92"/>
      <c r="U34" s="85"/>
      <c r="V34" s="85"/>
      <c r="W34" s="92"/>
      <c r="X34" s="92"/>
      <c r="Y34" s="85"/>
      <c r="Z34" s="85"/>
      <c r="AA34" s="85"/>
      <c r="AB34" s="85"/>
      <c r="AC34" s="85"/>
      <c r="AN34" s="85"/>
      <c r="AO34" s="85"/>
      <c r="AP34" s="376"/>
    </row>
    <row r="35" spans="1:42">
      <c r="A35" s="85"/>
      <c r="B35" s="85"/>
      <c r="C35" s="85"/>
      <c r="D35" s="85"/>
      <c r="E35" s="85"/>
      <c r="F35" s="85"/>
      <c r="G35" s="85"/>
      <c r="H35" s="85"/>
      <c r="I35" s="85"/>
      <c r="J35" s="85"/>
      <c r="K35" s="85"/>
      <c r="L35" s="85"/>
      <c r="M35" s="85"/>
      <c r="N35" s="85"/>
      <c r="O35" s="85"/>
      <c r="P35" s="85"/>
      <c r="Q35" s="85"/>
      <c r="R35" s="85"/>
      <c r="S35" s="92"/>
      <c r="T35" s="92"/>
      <c r="U35" s="85"/>
      <c r="V35" s="85"/>
      <c r="W35" s="92"/>
      <c r="X35" s="92"/>
      <c r="Y35" s="85"/>
      <c r="Z35" s="85"/>
      <c r="AA35" s="85"/>
      <c r="AB35" s="85"/>
      <c r="AC35" s="85"/>
      <c r="AN35" s="85"/>
      <c r="AO35" s="85"/>
      <c r="AP35" s="376"/>
    </row>
    <row r="36" spans="1:42">
      <c r="A36" s="85"/>
      <c r="B36" s="85"/>
      <c r="C36" s="85"/>
      <c r="D36" s="85"/>
      <c r="E36" s="85"/>
      <c r="F36" s="85"/>
      <c r="G36" s="85"/>
      <c r="H36" s="85"/>
      <c r="I36" s="85"/>
      <c r="J36" s="85"/>
      <c r="K36" s="85"/>
      <c r="L36" s="85"/>
      <c r="M36" s="85"/>
      <c r="N36" s="85"/>
      <c r="O36" s="85"/>
      <c r="P36" s="85"/>
      <c r="Q36" s="85"/>
      <c r="R36" s="85"/>
      <c r="S36" s="92"/>
      <c r="T36" s="92"/>
      <c r="U36" s="85"/>
      <c r="V36" s="85"/>
      <c r="W36" s="92"/>
      <c r="X36" s="92"/>
      <c r="Y36" s="85"/>
      <c r="Z36" s="85"/>
      <c r="AA36" s="85"/>
      <c r="AB36" s="85"/>
      <c r="AC36" s="85"/>
      <c r="AN36" s="85"/>
      <c r="AO36" s="85"/>
      <c r="AP36" s="376"/>
    </row>
    <row r="37" spans="1:42">
      <c r="A37" s="85"/>
      <c r="B37" s="85"/>
      <c r="C37" s="85"/>
      <c r="D37" s="85"/>
      <c r="E37" s="85"/>
      <c r="F37" s="85"/>
      <c r="G37" s="85"/>
      <c r="H37" s="85"/>
      <c r="I37" s="85"/>
      <c r="J37" s="85"/>
      <c r="K37" s="85"/>
      <c r="L37" s="85"/>
      <c r="M37" s="85"/>
      <c r="N37" s="85"/>
      <c r="O37" s="85"/>
      <c r="P37" s="85"/>
      <c r="Q37" s="85"/>
      <c r="R37" s="85"/>
      <c r="S37" s="92"/>
      <c r="T37" s="92"/>
      <c r="U37" s="85"/>
      <c r="V37" s="85"/>
      <c r="W37" s="92"/>
      <c r="X37" s="92"/>
      <c r="Y37" s="85"/>
      <c r="Z37" s="85"/>
      <c r="AA37" s="85"/>
      <c r="AB37" s="85"/>
      <c r="AC37" s="85"/>
      <c r="AN37" s="85"/>
      <c r="AO37" s="85"/>
      <c r="AP37" s="376"/>
    </row>
    <row r="38" spans="1:42">
      <c r="A38" s="85"/>
      <c r="B38" s="85"/>
      <c r="C38" s="85"/>
      <c r="D38" s="85"/>
      <c r="E38" s="85"/>
      <c r="F38" s="85"/>
      <c r="G38" s="85"/>
      <c r="H38" s="85"/>
      <c r="I38" s="85"/>
      <c r="J38" s="85"/>
      <c r="K38" s="85"/>
      <c r="L38" s="85"/>
      <c r="M38" s="85"/>
      <c r="N38" s="85"/>
      <c r="O38" s="85"/>
      <c r="P38" s="85"/>
      <c r="Q38" s="85"/>
      <c r="R38" s="85"/>
      <c r="S38" s="92"/>
      <c r="T38" s="92"/>
      <c r="U38" s="85"/>
      <c r="V38" s="85"/>
      <c r="W38" s="92"/>
      <c r="X38" s="92"/>
      <c r="Y38" s="85"/>
      <c r="Z38" s="85"/>
      <c r="AA38" s="85"/>
      <c r="AB38" s="85"/>
      <c r="AC38" s="85"/>
      <c r="AN38" s="85"/>
      <c r="AO38" s="85"/>
      <c r="AP38" s="376"/>
    </row>
    <row r="39" spans="1:42">
      <c r="A39" s="85"/>
      <c r="B39" s="85"/>
      <c r="C39" s="85"/>
      <c r="D39" s="85"/>
      <c r="E39" s="85"/>
      <c r="F39" s="85"/>
      <c r="G39" s="85"/>
      <c r="H39" s="85"/>
      <c r="I39" s="85"/>
      <c r="J39" s="85"/>
      <c r="K39" s="85"/>
      <c r="L39" s="85"/>
      <c r="M39" s="85"/>
      <c r="N39" s="85"/>
      <c r="O39" s="85"/>
      <c r="P39" s="85"/>
      <c r="Q39" s="85"/>
      <c r="R39" s="85"/>
      <c r="S39" s="92"/>
      <c r="T39" s="92"/>
      <c r="U39" s="85"/>
      <c r="V39" s="85"/>
      <c r="W39" s="92"/>
      <c r="X39" s="92"/>
      <c r="Y39" s="85"/>
      <c r="Z39" s="85"/>
      <c r="AA39" s="85"/>
      <c r="AB39" s="85"/>
      <c r="AC39" s="85"/>
      <c r="AN39" s="85"/>
      <c r="AO39" s="85"/>
      <c r="AP39" s="376"/>
    </row>
    <row r="40" spans="1:42">
      <c r="A40" s="85"/>
      <c r="B40" s="85"/>
      <c r="C40" s="85"/>
      <c r="D40" s="85"/>
      <c r="E40" s="85"/>
      <c r="F40" s="85"/>
      <c r="G40" s="85"/>
      <c r="H40" s="85"/>
      <c r="I40" s="85"/>
      <c r="J40" s="85"/>
      <c r="K40" s="85"/>
      <c r="L40" s="85"/>
      <c r="M40" s="85"/>
      <c r="N40" s="85"/>
      <c r="O40" s="85"/>
      <c r="P40" s="85"/>
      <c r="Q40" s="85"/>
      <c r="R40" s="85"/>
      <c r="S40" s="92"/>
      <c r="T40" s="92"/>
      <c r="U40" s="85"/>
      <c r="V40" s="85"/>
      <c r="W40" s="92"/>
      <c r="X40" s="92"/>
      <c r="Y40" s="85"/>
      <c r="Z40" s="85"/>
      <c r="AA40" s="85"/>
      <c r="AB40" s="85"/>
      <c r="AC40" s="85"/>
      <c r="AN40" s="85"/>
      <c r="AO40" s="85"/>
      <c r="AP40" s="376"/>
    </row>
    <row r="41" spans="1:42">
      <c r="A41" s="85"/>
      <c r="B41" s="85"/>
      <c r="C41" s="85"/>
      <c r="D41" s="85"/>
      <c r="E41" s="85"/>
      <c r="F41" s="85"/>
      <c r="G41" s="85"/>
      <c r="H41" s="85"/>
      <c r="I41" s="85"/>
      <c r="J41" s="85"/>
      <c r="K41" s="85"/>
      <c r="L41" s="85"/>
      <c r="M41" s="85"/>
      <c r="N41" s="85"/>
      <c r="O41" s="85"/>
      <c r="P41" s="85"/>
      <c r="Q41" s="85"/>
      <c r="R41" s="85"/>
      <c r="S41" s="92"/>
      <c r="T41" s="92"/>
      <c r="U41" s="85"/>
      <c r="V41" s="85"/>
      <c r="W41" s="92"/>
      <c r="X41" s="92"/>
      <c r="Y41" s="85"/>
      <c r="Z41" s="85"/>
      <c r="AA41" s="85"/>
      <c r="AB41" s="85"/>
      <c r="AC41" s="85"/>
      <c r="AN41" s="85"/>
      <c r="AO41" s="85"/>
      <c r="AP41" s="376"/>
    </row>
    <row r="42" spans="1:42">
      <c r="A42" s="85"/>
      <c r="B42" s="85"/>
      <c r="C42" s="85"/>
      <c r="D42" s="85"/>
      <c r="E42" s="85"/>
      <c r="F42" s="85"/>
      <c r="G42" s="85"/>
      <c r="H42" s="85"/>
      <c r="I42" s="85"/>
      <c r="J42" s="85"/>
      <c r="K42" s="85"/>
      <c r="L42" s="85"/>
      <c r="M42" s="85"/>
      <c r="N42" s="85"/>
      <c r="O42" s="85"/>
      <c r="P42" s="85"/>
      <c r="Q42" s="85"/>
      <c r="R42" s="85"/>
      <c r="S42" s="92"/>
      <c r="T42" s="92"/>
      <c r="U42" s="85"/>
      <c r="V42" s="85"/>
      <c r="W42" s="92"/>
      <c r="X42" s="92"/>
      <c r="Y42" s="85"/>
      <c r="Z42" s="85"/>
      <c r="AA42" s="85"/>
      <c r="AB42" s="85"/>
      <c r="AC42" s="85"/>
      <c r="AN42" s="85"/>
      <c r="AO42" s="85"/>
      <c r="AP42" s="376"/>
    </row>
    <row r="43" spans="1:42">
      <c r="A43" s="85"/>
      <c r="B43" s="85"/>
      <c r="C43" s="85"/>
      <c r="D43" s="85"/>
      <c r="E43" s="85"/>
      <c r="F43" s="85"/>
      <c r="G43" s="85"/>
      <c r="H43" s="85"/>
      <c r="I43" s="85"/>
      <c r="J43" s="85"/>
      <c r="K43" s="85"/>
      <c r="L43" s="85"/>
      <c r="M43" s="85"/>
      <c r="N43" s="85"/>
      <c r="O43" s="85"/>
      <c r="P43" s="85"/>
      <c r="Q43" s="85"/>
      <c r="R43" s="85"/>
      <c r="S43" s="92"/>
      <c r="T43" s="92"/>
      <c r="U43" s="85"/>
      <c r="V43" s="85"/>
      <c r="W43" s="92"/>
      <c r="X43" s="92"/>
      <c r="Y43" s="85"/>
      <c r="Z43" s="85"/>
      <c r="AA43" s="85"/>
      <c r="AB43" s="85"/>
      <c r="AC43" s="85"/>
      <c r="AN43" s="85"/>
      <c r="AO43" s="85"/>
      <c r="AP43" s="376"/>
    </row>
    <row r="44" spans="1:42">
      <c r="A44" s="85"/>
      <c r="B44" s="85"/>
      <c r="C44" s="85"/>
      <c r="D44" s="85"/>
      <c r="E44" s="85"/>
      <c r="F44" s="85"/>
      <c r="G44" s="85"/>
      <c r="H44" s="85"/>
      <c r="I44" s="85"/>
      <c r="J44" s="85"/>
      <c r="K44" s="85"/>
      <c r="L44" s="85"/>
      <c r="M44" s="85"/>
      <c r="N44" s="85"/>
      <c r="O44" s="85"/>
      <c r="P44" s="85"/>
      <c r="Q44" s="85"/>
      <c r="R44" s="85"/>
      <c r="S44" s="92"/>
      <c r="T44" s="92"/>
      <c r="U44" s="85"/>
      <c r="V44" s="85"/>
      <c r="W44" s="92"/>
      <c r="X44" s="92"/>
      <c r="Y44" s="85"/>
      <c r="Z44" s="85"/>
      <c r="AA44" s="85"/>
      <c r="AB44" s="85"/>
      <c r="AC44" s="85"/>
      <c r="AN44" s="85"/>
      <c r="AO44" s="85"/>
      <c r="AP44" s="376"/>
    </row>
    <row r="45" spans="1:42">
      <c r="A45" s="85"/>
      <c r="B45" s="85"/>
      <c r="C45" s="85"/>
      <c r="D45" s="85"/>
      <c r="E45" s="85"/>
      <c r="F45" s="85"/>
      <c r="G45" s="85"/>
      <c r="H45" s="85"/>
      <c r="I45" s="85"/>
      <c r="J45" s="85"/>
      <c r="K45" s="85"/>
      <c r="L45" s="85"/>
      <c r="M45" s="85"/>
      <c r="N45" s="85"/>
      <c r="O45" s="85"/>
      <c r="P45" s="85"/>
      <c r="Q45" s="85"/>
      <c r="R45" s="85"/>
      <c r="S45" s="92"/>
      <c r="T45" s="92"/>
      <c r="U45" s="85"/>
      <c r="V45" s="85"/>
      <c r="W45" s="92"/>
      <c r="X45" s="92"/>
      <c r="Y45" s="85"/>
      <c r="Z45" s="85"/>
      <c r="AA45" s="85"/>
      <c r="AB45" s="85"/>
      <c r="AC45" s="85"/>
      <c r="AN45" s="85"/>
      <c r="AO45" s="85"/>
      <c r="AP45" s="376"/>
    </row>
    <row r="46" spans="1:42">
      <c r="A46" s="85"/>
      <c r="B46" s="85"/>
      <c r="C46" s="85"/>
      <c r="D46" s="85"/>
      <c r="E46" s="85"/>
      <c r="F46" s="85"/>
      <c r="G46" s="85"/>
      <c r="H46" s="85"/>
      <c r="I46" s="85"/>
      <c r="J46" s="85"/>
      <c r="K46" s="85"/>
      <c r="L46" s="85"/>
      <c r="M46" s="85"/>
      <c r="N46" s="85"/>
      <c r="O46" s="85"/>
      <c r="P46" s="85"/>
      <c r="Q46" s="85"/>
      <c r="R46" s="85"/>
      <c r="S46" s="92"/>
      <c r="T46" s="92"/>
      <c r="U46" s="85"/>
      <c r="V46" s="85"/>
      <c r="W46" s="92"/>
      <c r="X46" s="92"/>
      <c r="Y46" s="85"/>
      <c r="Z46" s="85"/>
      <c r="AA46" s="85"/>
      <c r="AB46" s="85"/>
      <c r="AC46" s="85"/>
      <c r="AN46" s="85"/>
      <c r="AO46" s="85"/>
      <c r="AP46" s="376"/>
    </row>
    <row r="47" spans="1:42">
      <c r="A47" s="85"/>
      <c r="B47" s="85"/>
      <c r="C47" s="85"/>
      <c r="D47" s="85"/>
      <c r="E47" s="85"/>
      <c r="F47" s="85"/>
      <c r="G47" s="85"/>
      <c r="H47" s="85"/>
      <c r="I47" s="85"/>
      <c r="J47" s="85"/>
      <c r="K47" s="85"/>
      <c r="L47" s="85"/>
      <c r="M47" s="85"/>
      <c r="N47" s="85"/>
      <c r="O47" s="85"/>
      <c r="P47" s="85"/>
      <c r="Q47" s="85"/>
      <c r="R47" s="85"/>
      <c r="S47" s="92"/>
      <c r="T47" s="92"/>
      <c r="U47" s="85"/>
      <c r="V47" s="85"/>
      <c r="W47" s="92"/>
      <c r="X47" s="92"/>
      <c r="Y47" s="85"/>
      <c r="Z47" s="85"/>
      <c r="AA47" s="85"/>
      <c r="AB47" s="85"/>
      <c r="AC47" s="85"/>
      <c r="AN47" s="85"/>
      <c r="AO47" s="85"/>
      <c r="AP47" s="376"/>
    </row>
    <row r="48" spans="1:42">
      <c r="A48" s="85"/>
      <c r="B48" s="85"/>
      <c r="C48" s="85"/>
      <c r="D48" s="85"/>
      <c r="E48" s="85"/>
      <c r="F48" s="85"/>
      <c r="G48" s="85"/>
      <c r="H48" s="85"/>
      <c r="I48" s="85"/>
      <c r="J48" s="85"/>
      <c r="K48" s="85"/>
      <c r="L48" s="85"/>
      <c r="M48" s="85"/>
      <c r="N48" s="85"/>
      <c r="O48" s="85"/>
      <c r="P48" s="85"/>
      <c r="Q48" s="85"/>
      <c r="R48" s="85"/>
      <c r="S48" s="92"/>
      <c r="T48" s="92"/>
      <c r="U48" s="85"/>
      <c r="V48" s="85"/>
      <c r="W48" s="92"/>
      <c r="X48" s="92"/>
      <c r="Y48" s="85"/>
      <c r="Z48" s="85"/>
      <c r="AA48" s="85"/>
      <c r="AB48" s="85"/>
      <c r="AC48" s="85"/>
      <c r="AN48" s="85"/>
      <c r="AO48" s="85"/>
      <c r="AP48" s="376"/>
    </row>
    <row r="49" spans="1:42">
      <c r="A49" s="85"/>
      <c r="B49" s="85"/>
      <c r="C49" s="85"/>
      <c r="D49" s="85"/>
      <c r="E49" s="85"/>
      <c r="F49" s="85"/>
      <c r="G49" s="85"/>
      <c r="H49" s="85"/>
      <c r="I49" s="85"/>
      <c r="J49" s="85"/>
      <c r="K49" s="85"/>
      <c r="L49" s="85"/>
      <c r="M49" s="85"/>
      <c r="N49" s="85"/>
      <c r="O49" s="85"/>
      <c r="P49" s="85"/>
      <c r="Q49" s="85"/>
      <c r="R49" s="85"/>
      <c r="S49" s="92"/>
      <c r="T49" s="92"/>
      <c r="U49" s="85"/>
      <c r="V49" s="85"/>
      <c r="W49" s="92"/>
      <c r="X49" s="92"/>
      <c r="Y49" s="85"/>
      <c r="Z49" s="85"/>
      <c r="AA49" s="85"/>
      <c r="AB49" s="85"/>
      <c r="AC49" s="85"/>
      <c r="AN49" s="85"/>
      <c r="AO49" s="85"/>
      <c r="AP49" s="376"/>
    </row>
    <row r="50" spans="1:42">
      <c r="A50" s="85"/>
      <c r="B50" s="85"/>
      <c r="C50" s="85"/>
      <c r="D50" s="85"/>
      <c r="E50" s="85"/>
      <c r="F50" s="85"/>
      <c r="G50" s="85"/>
      <c r="H50" s="85"/>
      <c r="I50" s="85"/>
      <c r="J50" s="85"/>
      <c r="K50" s="85"/>
      <c r="L50" s="85"/>
      <c r="M50" s="85"/>
      <c r="N50" s="85"/>
      <c r="O50" s="85"/>
      <c r="P50" s="85"/>
      <c r="Q50" s="85"/>
      <c r="R50" s="85"/>
      <c r="S50" s="92"/>
      <c r="T50" s="92"/>
      <c r="U50" s="85"/>
      <c r="V50" s="85"/>
      <c r="W50" s="92"/>
      <c r="X50" s="92"/>
      <c r="Y50" s="85"/>
      <c r="Z50" s="85"/>
      <c r="AA50" s="85"/>
      <c r="AB50" s="85"/>
      <c r="AC50" s="85"/>
      <c r="AN50" s="85"/>
      <c r="AO50" s="85"/>
      <c r="AP50" s="376"/>
    </row>
    <row r="51" spans="1:42">
      <c r="A51" s="85"/>
      <c r="B51" s="85"/>
      <c r="C51" s="85"/>
      <c r="D51" s="85"/>
      <c r="E51" s="85"/>
      <c r="F51" s="85"/>
      <c r="G51" s="85"/>
      <c r="H51" s="85"/>
      <c r="I51" s="85"/>
      <c r="J51" s="85"/>
      <c r="K51" s="85"/>
      <c r="L51" s="85"/>
      <c r="M51" s="85"/>
      <c r="N51" s="85"/>
      <c r="O51" s="85"/>
      <c r="P51" s="85"/>
      <c r="Q51" s="85"/>
      <c r="R51" s="85"/>
      <c r="S51" s="92"/>
      <c r="T51" s="92"/>
      <c r="U51" s="85"/>
      <c r="V51" s="85"/>
      <c r="W51" s="92"/>
      <c r="X51" s="92"/>
      <c r="Y51" s="85"/>
      <c r="Z51" s="85"/>
      <c r="AA51" s="85"/>
      <c r="AB51" s="85"/>
      <c r="AC51" s="85"/>
      <c r="AN51" s="85"/>
      <c r="AO51" s="85"/>
      <c r="AP51" s="376"/>
    </row>
    <row r="52" spans="1:42">
      <c r="A52" s="85"/>
      <c r="B52" s="85"/>
      <c r="C52" s="85"/>
      <c r="D52" s="85"/>
      <c r="E52" s="85"/>
      <c r="F52" s="85"/>
      <c r="G52" s="85"/>
      <c r="H52" s="85"/>
      <c r="I52" s="85"/>
      <c r="J52" s="85"/>
      <c r="K52" s="85"/>
      <c r="L52" s="85"/>
      <c r="M52" s="85"/>
      <c r="N52" s="85"/>
      <c r="O52" s="85"/>
      <c r="P52" s="85"/>
      <c r="Q52" s="85"/>
      <c r="R52" s="85"/>
      <c r="S52" s="92"/>
      <c r="T52" s="92"/>
      <c r="U52" s="85"/>
      <c r="V52" s="85"/>
      <c r="W52" s="92"/>
      <c r="X52" s="92"/>
      <c r="Y52" s="85"/>
      <c r="Z52" s="85"/>
      <c r="AA52" s="85"/>
      <c r="AB52" s="85"/>
      <c r="AC52" s="85"/>
      <c r="AN52" s="85"/>
      <c r="AO52" s="85"/>
      <c r="AP52" s="376"/>
    </row>
    <row r="53" spans="1:42">
      <c r="A53" s="85"/>
      <c r="B53" s="85"/>
      <c r="C53" s="85"/>
      <c r="D53" s="85"/>
      <c r="E53" s="85"/>
      <c r="F53" s="85"/>
      <c r="G53" s="85"/>
      <c r="H53" s="85"/>
      <c r="I53" s="85"/>
      <c r="J53" s="85"/>
      <c r="K53" s="85"/>
      <c r="L53" s="85"/>
      <c r="M53" s="85"/>
      <c r="N53" s="85"/>
      <c r="O53" s="85"/>
      <c r="P53" s="85"/>
      <c r="Q53" s="85"/>
      <c r="R53" s="85"/>
      <c r="S53" s="92"/>
      <c r="T53" s="92"/>
      <c r="U53" s="85"/>
      <c r="V53" s="85"/>
      <c r="W53" s="92"/>
      <c r="X53" s="92"/>
      <c r="Y53" s="85"/>
      <c r="Z53" s="85"/>
      <c r="AA53" s="85"/>
      <c r="AB53" s="85"/>
      <c r="AC53" s="85"/>
      <c r="AN53" s="85"/>
      <c r="AO53" s="85"/>
      <c r="AP53" s="376"/>
    </row>
    <row r="54" spans="1:42">
      <c r="A54" s="85"/>
      <c r="B54" s="85"/>
      <c r="C54" s="85"/>
      <c r="D54" s="85"/>
      <c r="E54" s="85"/>
      <c r="F54" s="85"/>
      <c r="G54" s="85"/>
      <c r="H54" s="85"/>
      <c r="I54" s="85"/>
      <c r="J54" s="85"/>
      <c r="K54" s="85"/>
      <c r="L54" s="85"/>
      <c r="M54" s="85"/>
      <c r="N54" s="85"/>
      <c r="O54" s="85"/>
      <c r="P54" s="85"/>
      <c r="Q54" s="85"/>
      <c r="R54" s="85"/>
      <c r="S54" s="92"/>
      <c r="T54" s="92"/>
      <c r="U54" s="85"/>
      <c r="V54" s="85"/>
      <c r="W54" s="92"/>
      <c r="X54" s="92"/>
      <c r="Y54" s="85"/>
      <c r="Z54" s="85"/>
      <c r="AA54" s="85"/>
      <c r="AB54" s="85"/>
      <c r="AC54" s="85"/>
      <c r="AN54" s="85"/>
      <c r="AO54" s="85"/>
      <c r="AP54" s="376"/>
    </row>
    <row r="55" spans="1:42">
      <c r="A55" s="85"/>
      <c r="B55" s="85"/>
      <c r="C55" s="85"/>
      <c r="D55" s="85"/>
      <c r="E55" s="85"/>
      <c r="F55" s="85"/>
      <c r="G55" s="85"/>
      <c r="H55" s="85"/>
      <c r="I55" s="85"/>
      <c r="J55" s="85"/>
      <c r="K55" s="85"/>
      <c r="L55" s="85"/>
      <c r="M55" s="85"/>
      <c r="N55" s="85"/>
      <c r="O55" s="85"/>
      <c r="P55" s="85"/>
      <c r="Q55" s="85"/>
      <c r="R55" s="85"/>
      <c r="S55" s="92"/>
      <c r="T55" s="92"/>
      <c r="U55" s="85"/>
      <c r="V55" s="85"/>
      <c r="W55" s="92"/>
      <c r="X55" s="92"/>
      <c r="Y55" s="85"/>
      <c r="Z55" s="85"/>
      <c r="AA55" s="85"/>
      <c r="AB55" s="85"/>
      <c r="AC55" s="85"/>
      <c r="AN55" s="85"/>
      <c r="AO55" s="85"/>
      <c r="AP55" s="376"/>
    </row>
    <row r="56" spans="1:42">
      <c r="A56" s="85"/>
      <c r="B56" s="85"/>
      <c r="C56" s="85"/>
      <c r="D56" s="85"/>
      <c r="E56" s="85"/>
      <c r="F56" s="85"/>
      <c r="G56" s="85"/>
      <c r="H56" s="85"/>
      <c r="I56" s="85"/>
      <c r="J56" s="85"/>
      <c r="K56" s="85"/>
      <c r="L56" s="85"/>
      <c r="M56" s="85"/>
      <c r="N56" s="85"/>
      <c r="O56" s="85"/>
      <c r="P56" s="85"/>
      <c r="Q56" s="85"/>
      <c r="R56" s="85"/>
      <c r="S56" s="92"/>
      <c r="T56" s="92"/>
      <c r="U56" s="85"/>
      <c r="V56" s="85"/>
      <c r="W56" s="92"/>
      <c r="X56" s="92"/>
      <c r="Y56" s="85"/>
      <c r="Z56" s="85"/>
      <c r="AA56" s="85"/>
      <c r="AB56" s="85"/>
      <c r="AC56" s="85"/>
      <c r="AN56" s="85"/>
      <c r="AO56" s="85"/>
      <c r="AP56" s="376"/>
    </row>
    <row r="57" spans="1:42">
      <c r="A57" s="85"/>
      <c r="B57" s="85"/>
      <c r="C57" s="85"/>
      <c r="D57" s="85"/>
      <c r="E57" s="85"/>
      <c r="F57" s="85"/>
      <c r="G57" s="85"/>
      <c r="H57" s="85"/>
      <c r="I57" s="85"/>
      <c r="J57" s="85"/>
      <c r="K57" s="85"/>
      <c r="L57" s="85"/>
      <c r="M57" s="85"/>
      <c r="N57" s="85"/>
      <c r="O57" s="85"/>
      <c r="P57" s="85"/>
      <c r="Q57" s="85"/>
      <c r="R57" s="85"/>
      <c r="S57" s="92"/>
      <c r="T57" s="92"/>
      <c r="U57" s="85"/>
      <c r="V57" s="85"/>
      <c r="W57" s="92"/>
      <c r="X57" s="92"/>
      <c r="Y57" s="85"/>
      <c r="Z57" s="85"/>
      <c r="AA57" s="85"/>
      <c r="AB57" s="85"/>
      <c r="AC57" s="85"/>
      <c r="AN57" s="85"/>
      <c r="AO57" s="85"/>
      <c r="AP57" s="376"/>
    </row>
    <row r="58" spans="1:42">
      <c r="A58" s="85"/>
      <c r="B58" s="85"/>
      <c r="C58" s="85"/>
      <c r="D58" s="85"/>
      <c r="E58" s="85"/>
      <c r="F58" s="85"/>
      <c r="G58" s="85"/>
      <c r="H58" s="85"/>
      <c r="I58" s="85"/>
      <c r="J58" s="85"/>
      <c r="K58" s="85"/>
      <c r="L58" s="85"/>
      <c r="M58" s="85"/>
      <c r="N58" s="85"/>
      <c r="O58" s="85"/>
      <c r="P58" s="85"/>
      <c r="Q58" s="85"/>
      <c r="R58" s="85"/>
      <c r="S58" s="92"/>
      <c r="T58" s="92"/>
      <c r="U58" s="85"/>
      <c r="V58" s="85"/>
      <c r="W58" s="92"/>
      <c r="X58" s="92"/>
      <c r="Y58" s="85"/>
      <c r="Z58" s="85"/>
      <c r="AA58" s="85"/>
      <c r="AB58" s="85"/>
      <c r="AC58" s="85"/>
      <c r="AN58" s="85"/>
      <c r="AO58" s="85"/>
      <c r="AP58" s="376"/>
    </row>
    <row r="59" spans="1:42">
      <c r="A59" s="85"/>
      <c r="B59" s="85"/>
      <c r="C59" s="85"/>
      <c r="D59" s="85"/>
      <c r="E59" s="85"/>
      <c r="F59" s="85"/>
      <c r="G59" s="85"/>
      <c r="H59" s="85"/>
      <c r="I59" s="85"/>
      <c r="J59" s="85"/>
      <c r="K59" s="85"/>
      <c r="L59" s="85"/>
      <c r="M59" s="85"/>
      <c r="N59" s="85"/>
      <c r="O59" s="85"/>
      <c r="P59" s="85"/>
      <c r="Q59" s="85"/>
      <c r="R59" s="85"/>
      <c r="S59" s="92"/>
      <c r="T59" s="92"/>
      <c r="U59" s="85"/>
      <c r="V59" s="85"/>
      <c r="W59" s="92"/>
      <c r="X59" s="92"/>
      <c r="Y59" s="85"/>
      <c r="Z59" s="85"/>
      <c r="AA59" s="85"/>
      <c r="AB59" s="85"/>
      <c r="AC59" s="85"/>
      <c r="AN59" s="85"/>
      <c r="AO59" s="85"/>
      <c r="AP59" s="376"/>
    </row>
    <row r="60" spans="1:42">
      <c r="A60" s="85"/>
      <c r="B60" s="85"/>
      <c r="C60" s="85"/>
      <c r="D60" s="85"/>
      <c r="E60" s="85"/>
      <c r="F60" s="85"/>
      <c r="G60" s="85"/>
      <c r="H60" s="85"/>
      <c r="I60" s="85"/>
      <c r="J60" s="85"/>
      <c r="K60" s="85"/>
      <c r="L60" s="85"/>
      <c r="M60" s="85"/>
      <c r="N60" s="85"/>
      <c r="O60" s="85"/>
      <c r="P60" s="85"/>
      <c r="Q60" s="85"/>
      <c r="R60" s="85"/>
      <c r="S60" s="92"/>
      <c r="T60" s="92"/>
      <c r="U60" s="85"/>
      <c r="V60" s="85"/>
      <c r="W60" s="92"/>
      <c r="X60" s="92"/>
      <c r="Y60" s="85"/>
      <c r="Z60" s="85"/>
      <c r="AA60" s="85"/>
      <c r="AB60" s="85"/>
      <c r="AC60" s="85"/>
      <c r="AN60" s="85"/>
      <c r="AO60" s="85"/>
      <c r="AP60" s="376"/>
    </row>
    <row r="61" spans="1:42">
      <c r="A61" s="85"/>
      <c r="B61" s="85"/>
      <c r="C61" s="85"/>
      <c r="D61" s="85"/>
      <c r="E61" s="85"/>
      <c r="F61" s="85"/>
      <c r="G61" s="85"/>
      <c r="H61" s="85"/>
      <c r="I61" s="85"/>
      <c r="J61" s="85"/>
      <c r="K61" s="85"/>
      <c r="L61" s="85"/>
      <c r="M61" s="85"/>
      <c r="N61" s="85"/>
      <c r="O61" s="85"/>
      <c r="P61" s="85"/>
      <c r="Q61" s="85"/>
      <c r="R61" s="85"/>
      <c r="S61" s="92"/>
      <c r="T61" s="92"/>
      <c r="U61" s="85"/>
      <c r="V61" s="85"/>
      <c r="W61" s="92"/>
      <c r="X61" s="92"/>
      <c r="Y61" s="85"/>
      <c r="Z61" s="85"/>
      <c r="AA61" s="85"/>
      <c r="AB61" s="85"/>
      <c r="AC61" s="85"/>
      <c r="AN61" s="85"/>
      <c r="AO61" s="85"/>
      <c r="AP61" s="376"/>
    </row>
    <row r="62" spans="1:42">
      <c r="A62" s="85"/>
      <c r="B62" s="85"/>
      <c r="C62" s="85"/>
      <c r="D62" s="85"/>
      <c r="E62" s="85"/>
      <c r="F62" s="85"/>
      <c r="G62" s="85"/>
      <c r="H62" s="85"/>
      <c r="I62" s="85"/>
      <c r="J62" s="85"/>
      <c r="K62" s="85"/>
      <c r="L62" s="85"/>
      <c r="M62" s="85"/>
      <c r="N62" s="85"/>
      <c r="O62" s="85"/>
      <c r="P62" s="85"/>
      <c r="Q62" s="85"/>
      <c r="R62" s="85"/>
      <c r="S62" s="92"/>
      <c r="T62" s="92"/>
      <c r="U62" s="85"/>
      <c r="V62" s="85"/>
      <c r="W62" s="92"/>
      <c r="X62" s="92"/>
      <c r="Y62" s="85"/>
      <c r="Z62" s="85"/>
      <c r="AA62" s="85"/>
      <c r="AB62" s="85"/>
      <c r="AC62" s="85"/>
      <c r="AN62" s="85"/>
      <c r="AO62" s="85"/>
      <c r="AP62" s="376"/>
    </row>
    <row r="63" spans="1:42">
      <c r="A63" s="85"/>
      <c r="B63" s="85"/>
      <c r="C63" s="85"/>
      <c r="D63" s="85"/>
      <c r="E63" s="85"/>
      <c r="F63" s="85"/>
      <c r="G63" s="85"/>
      <c r="H63" s="85"/>
      <c r="I63" s="85"/>
      <c r="J63" s="85"/>
      <c r="K63" s="85"/>
      <c r="L63" s="85"/>
      <c r="M63" s="85"/>
      <c r="N63" s="85"/>
      <c r="O63" s="85"/>
      <c r="P63" s="85"/>
      <c r="Q63" s="85"/>
      <c r="R63" s="85"/>
      <c r="S63" s="92"/>
      <c r="T63" s="92"/>
      <c r="U63" s="85"/>
      <c r="V63" s="85"/>
      <c r="W63" s="92"/>
      <c r="X63" s="92"/>
      <c r="Y63" s="85"/>
      <c r="Z63" s="85"/>
      <c r="AA63" s="85"/>
      <c r="AB63" s="85"/>
      <c r="AC63" s="85"/>
      <c r="AN63" s="85"/>
      <c r="AO63" s="85"/>
      <c r="AP63" s="376"/>
    </row>
    <row r="64" spans="1:42">
      <c r="A64" s="85"/>
      <c r="B64" s="85"/>
      <c r="C64" s="85"/>
      <c r="D64" s="85"/>
      <c r="E64" s="85"/>
      <c r="F64" s="85"/>
      <c r="G64" s="85"/>
      <c r="H64" s="85"/>
      <c r="I64" s="85"/>
      <c r="J64" s="85"/>
      <c r="K64" s="85"/>
      <c r="L64" s="85"/>
      <c r="M64" s="85"/>
      <c r="N64" s="85"/>
      <c r="O64" s="85"/>
      <c r="P64" s="85"/>
      <c r="Q64" s="85"/>
      <c r="R64" s="85"/>
      <c r="S64" s="92"/>
      <c r="T64" s="92"/>
      <c r="U64" s="85"/>
      <c r="V64" s="85"/>
      <c r="W64" s="92"/>
      <c r="X64" s="92"/>
      <c r="Y64" s="85"/>
      <c r="Z64" s="85"/>
      <c r="AA64" s="85"/>
      <c r="AB64" s="85"/>
      <c r="AC64" s="85"/>
      <c r="AN64" s="85"/>
      <c r="AO64" s="85"/>
      <c r="AP64" s="376"/>
    </row>
    <row r="65" spans="1:42">
      <c r="A65" s="85"/>
      <c r="B65" s="85"/>
      <c r="C65" s="85"/>
      <c r="D65" s="85"/>
      <c r="E65" s="85"/>
      <c r="F65" s="85"/>
      <c r="G65" s="85"/>
      <c r="H65" s="85"/>
      <c r="I65" s="85"/>
      <c r="J65" s="85"/>
      <c r="K65" s="85"/>
      <c r="L65" s="85"/>
      <c r="M65" s="85"/>
      <c r="N65" s="85"/>
      <c r="O65" s="85"/>
      <c r="P65" s="85"/>
      <c r="Q65" s="85"/>
      <c r="R65" s="85"/>
      <c r="S65" s="92"/>
      <c r="T65" s="92"/>
      <c r="U65" s="85"/>
      <c r="V65" s="85"/>
      <c r="W65" s="92"/>
      <c r="X65" s="92"/>
      <c r="Y65" s="85"/>
      <c r="Z65" s="85"/>
      <c r="AA65" s="85"/>
      <c r="AB65" s="85"/>
      <c r="AC65" s="85"/>
      <c r="AN65" s="85"/>
      <c r="AO65" s="85"/>
      <c r="AP65" s="376"/>
    </row>
    <row r="66" spans="1:42">
      <c r="A66" s="85"/>
      <c r="B66" s="85"/>
      <c r="C66" s="85"/>
      <c r="D66" s="85"/>
      <c r="E66" s="85"/>
      <c r="F66" s="85"/>
      <c r="G66" s="85"/>
      <c r="H66" s="85"/>
      <c r="I66" s="85"/>
      <c r="J66" s="85"/>
      <c r="K66" s="85"/>
      <c r="L66" s="85"/>
      <c r="M66" s="85"/>
      <c r="N66" s="85"/>
      <c r="O66" s="85"/>
      <c r="P66" s="85"/>
      <c r="Q66" s="85"/>
      <c r="R66" s="85"/>
      <c r="S66" s="92"/>
      <c r="T66" s="92"/>
      <c r="U66" s="85"/>
      <c r="V66" s="85"/>
      <c r="W66" s="92"/>
      <c r="X66" s="92"/>
      <c r="Y66" s="85"/>
      <c r="Z66" s="85"/>
      <c r="AA66" s="85"/>
      <c r="AB66" s="85"/>
      <c r="AC66" s="85"/>
      <c r="AN66" s="85"/>
      <c r="AO66" s="85"/>
      <c r="AP66" s="376"/>
    </row>
    <row r="67" spans="1:42">
      <c r="A67" s="85"/>
      <c r="B67" s="85"/>
      <c r="C67" s="85"/>
      <c r="D67" s="85"/>
      <c r="E67" s="85"/>
      <c r="F67" s="85"/>
      <c r="G67" s="85"/>
      <c r="H67" s="85"/>
      <c r="I67" s="85"/>
      <c r="J67" s="85"/>
      <c r="K67" s="85"/>
      <c r="L67" s="85"/>
      <c r="M67" s="85"/>
      <c r="N67" s="85"/>
      <c r="O67" s="85"/>
      <c r="P67" s="85"/>
      <c r="Q67" s="85"/>
      <c r="R67" s="85"/>
      <c r="S67" s="92"/>
      <c r="T67" s="92"/>
      <c r="U67" s="85"/>
      <c r="V67" s="85"/>
      <c r="W67" s="92"/>
      <c r="X67" s="92"/>
      <c r="Y67" s="85"/>
      <c r="Z67" s="85"/>
      <c r="AA67" s="85"/>
      <c r="AB67" s="85"/>
      <c r="AC67" s="85"/>
      <c r="AN67" s="85"/>
      <c r="AO67" s="85"/>
      <c r="AP67" s="376"/>
    </row>
    <row r="68" spans="1:42">
      <c r="A68" s="85"/>
      <c r="B68" s="85"/>
      <c r="C68" s="85"/>
      <c r="D68" s="85"/>
      <c r="E68" s="85"/>
      <c r="F68" s="85"/>
      <c r="G68" s="85"/>
      <c r="H68" s="85"/>
      <c r="I68" s="85"/>
      <c r="J68" s="85"/>
      <c r="K68" s="85"/>
      <c r="L68" s="85"/>
      <c r="M68" s="85"/>
      <c r="N68" s="85"/>
      <c r="O68" s="85"/>
      <c r="P68" s="85"/>
      <c r="Q68" s="85"/>
      <c r="R68" s="85"/>
      <c r="S68" s="92"/>
      <c r="T68" s="92"/>
      <c r="U68" s="85"/>
      <c r="V68" s="85"/>
      <c r="W68" s="92"/>
      <c r="X68" s="92"/>
      <c r="Y68" s="85"/>
      <c r="Z68" s="85"/>
      <c r="AA68" s="85"/>
      <c r="AB68" s="85"/>
      <c r="AC68" s="85"/>
      <c r="AN68" s="85"/>
      <c r="AO68" s="85"/>
      <c r="AP68" s="376"/>
    </row>
    <row r="69" spans="1:42">
      <c r="A69" s="85"/>
      <c r="B69" s="85"/>
      <c r="C69" s="85"/>
      <c r="D69" s="85"/>
      <c r="E69" s="85"/>
      <c r="F69" s="85"/>
      <c r="G69" s="85"/>
      <c r="H69" s="85"/>
      <c r="I69" s="85"/>
      <c r="J69" s="85"/>
      <c r="K69" s="85"/>
      <c r="L69" s="85"/>
      <c r="M69" s="85"/>
      <c r="N69" s="85"/>
      <c r="O69" s="85"/>
      <c r="P69" s="85"/>
      <c r="Q69" s="85"/>
      <c r="R69" s="85"/>
      <c r="S69" s="92"/>
      <c r="T69" s="92"/>
      <c r="U69" s="85"/>
      <c r="V69" s="85"/>
      <c r="W69" s="92"/>
      <c r="X69" s="92"/>
      <c r="Y69" s="85"/>
      <c r="Z69" s="85"/>
      <c r="AA69" s="85"/>
      <c r="AB69" s="85"/>
      <c r="AC69" s="85"/>
      <c r="AN69" s="85"/>
      <c r="AO69" s="85"/>
      <c r="AP69" s="376"/>
    </row>
    <row r="70" spans="1:42">
      <c r="A70" s="85"/>
      <c r="B70" s="85"/>
      <c r="C70" s="85"/>
      <c r="D70" s="85"/>
      <c r="E70" s="85"/>
      <c r="F70" s="85"/>
      <c r="G70" s="85"/>
      <c r="H70" s="85"/>
      <c r="I70" s="85"/>
      <c r="J70" s="85"/>
      <c r="K70" s="85"/>
      <c r="L70" s="85"/>
      <c r="M70" s="85"/>
      <c r="N70" s="85"/>
      <c r="O70" s="85"/>
      <c r="P70" s="85"/>
      <c r="Q70" s="85"/>
      <c r="R70" s="85"/>
      <c r="S70" s="92"/>
      <c r="T70" s="92"/>
      <c r="U70" s="85"/>
      <c r="V70" s="85"/>
      <c r="W70" s="92"/>
      <c r="X70" s="92"/>
      <c r="Y70" s="85"/>
      <c r="Z70" s="85"/>
      <c r="AA70" s="85"/>
      <c r="AB70" s="85"/>
      <c r="AC70" s="85"/>
      <c r="AN70" s="85"/>
      <c r="AO70" s="85"/>
      <c r="AP70" s="376"/>
    </row>
    <row r="71" spans="1:42">
      <c r="A71" s="85"/>
      <c r="B71" s="85"/>
      <c r="C71" s="85"/>
      <c r="D71" s="85"/>
      <c r="E71" s="85"/>
      <c r="F71" s="85"/>
      <c r="G71" s="85"/>
      <c r="H71" s="85"/>
      <c r="I71" s="85"/>
      <c r="J71" s="85"/>
      <c r="K71" s="85"/>
      <c r="L71" s="85"/>
      <c r="M71" s="85"/>
      <c r="N71" s="85"/>
      <c r="O71" s="85"/>
      <c r="P71" s="85"/>
      <c r="Q71" s="85"/>
      <c r="R71" s="85"/>
      <c r="S71" s="92"/>
      <c r="T71" s="92"/>
      <c r="U71" s="85"/>
      <c r="V71" s="85"/>
      <c r="W71" s="92"/>
      <c r="X71" s="92"/>
      <c r="Y71" s="85"/>
      <c r="Z71" s="85"/>
      <c r="AA71" s="85"/>
      <c r="AB71" s="85"/>
      <c r="AC71" s="85"/>
      <c r="AN71" s="85"/>
      <c r="AO71" s="85"/>
      <c r="AP71" s="376"/>
    </row>
    <row r="72" spans="1:42">
      <c r="A72" s="85"/>
      <c r="B72" s="85"/>
      <c r="C72" s="85"/>
      <c r="D72" s="85"/>
      <c r="E72" s="85"/>
      <c r="F72" s="85"/>
      <c r="G72" s="85"/>
      <c r="H72" s="85"/>
      <c r="I72" s="85"/>
      <c r="J72" s="85"/>
      <c r="K72" s="85"/>
      <c r="L72" s="85"/>
      <c r="M72" s="85"/>
      <c r="N72" s="85"/>
      <c r="O72" s="85"/>
      <c r="P72" s="85"/>
      <c r="Q72" s="85"/>
      <c r="R72" s="85"/>
      <c r="S72" s="92"/>
      <c r="T72" s="92"/>
      <c r="U72" s="85"/>
      <c r="V72" s="85"/>
      <c r="W72" s="92"/>
      <c r="X72" s="92"/>
      <c r="Y72" s="85"/>
      <c r="Z72" s="85"/>
      <c r="AA72" s="85"/>
      <c r="AB72" s="85"/>
      <c r="AC72" s="85"/>
      <c r="AN72" s="85"/>
      <c r="AO72" s="85"/>
      <c r="AP72" s="376"/>
    </row>
    <row r="73" spans="1:42">
      <c r="A73" s="85"/>
      <c r="B73" s="85"/>
      <c r="C73" s="85"/>
      <c r="D73" s="85"/>
      <c r="E73" s="85"/>
      <c r="F73" s="85"/>
      <c r="G73" s="85"/>
      <c r="H73" s="85"/>
      <c r="I73" s="85"/>
      <c r="J73" s="85"/>
      <c r="K73" s="85"/>
      <c r="L73" s="85"/>
      <c r="M73" s="85"/>
      <c r="N73" s="85"/>
      <c r="O73" s="85"/>
      <c r="P73" s="85"/>
      <c r="Q73" s="85"/>
      <c r="R73" s="85"/>
      <c r="S73" s="92"/>
      <c r="T73" s="92"/>
      <c r="U73" s="85"/>
      <c r="V73" s="85"/>
      <c r="W73" s="92"/>
      <c r="X73" s="92"/>
      <c r="Y73" s="85"/>
      <c r="Z73" s="85"/>
      <c r="AA73" s="85"/>
      <c r="AB73" s="85"/>
      <c r="AC73" s="85"/>
      <c r="AN73" s="85"/>
      <c r="AO73" s="85"/>
      <c r="AP73" s="376"/>
    </row>
    <row r="74" spans="1:42">
      <c r="A74" s="85"/>
      <c r="B74" s="85"/>
      <c r="C74" s="85"/>
      <c r="D74" s="85"/>
      <c r="E74" s="85"/>
      <c r="F74" s="85"/>
      <c r="G74" s="85"/>
      <c r="H74" s="85"/>
      <c r="I74" s="85"/>
      <c r="J74" s="85"/>
      <c r="K74" s="85"/>
      <c r="L74" s="85"/>
      <c r="M74" s="85"/>
      <c r="N74" s="85"/>
      <c r="O74" s="85"/>
      <c r="P74" s="85"/>
      <c r="Q74" s="85"/>
      <c r="R74" s="85"/>
      <c r="S74" s="92"/>
      <c r="T74" s="92"/>
      <c r="U74" s="85"/>
      <c r="V74" s="85"/>
      <c r="W74" s="92"/>
      <c r="X74" s="92"/>
      <c r="Y74" s="85"/>
      <c r="Z74" s="85"/>
      <c r="AA74" s="85"/>
      <c r="AB74" s="85"/>
      <c r="AC74" s="85"/>
      <c r="AN74" s="85"/>
      <c r="AO74" s="85"/>
      <c r="AP74" s="376"/>
    </row>
    <row r="75" spans="1:42">
      <c r="A75" s="85"/>
      <c r="B75" s="85"/>
      <c r="C75" s="85"/>
      <c r="D75" s="85"/>
      <c r="E75" s="85"/>
      <c r="F75" s="85"/>
      <c r="G75" s="85"/>
      <c r="H75" s="85"/>
      <c r="I75" s="85"/>
      <c r="J75" s="85"/>
      <c r="K75" s="85"/>
      <c r="L75" s="85"/>
      <c r="M75" s="85"/>
      <c r="N75" s="85"/>
      <c r="O75" s="85"/>
      <c r="P75" s="85"/>
      <c r="Q75" s="85"/>
      <c r="R75" s="85"/>
      <c r="S75" s="92"/>
      <c r="T75" s="92"/>
      <c r="U75" s="85"/>
      <c r="V75" s="85"/>
      <c r="W75" s="92"/>
      <c r="X75" s="92"/>
      <c r="Y75" s="85"/>
      <c r="Z75" s="85"/>
      <c r="AA75" s="85"/>
      <c r="AB75" s="85"/>
      <c r="AC75" s="85"/>
      <c r="AN75" s="85"/>
      <c r="AO75" s="85"/>
      <c r="AP75" s="376"/>
    </row>
    <row r="76" spans="1:42">
      <c r="A76" s="85"/>
      <c r="B76" s="85"/>
      <c r="C76" s="85"/>
      <c r="D76" s="85"/>
      <c r="E76" s="85"/>
      <c r="F76" s="85"/>
      <c r="G76" s="85"/>
      <c r="H76" s="85"/>
      <c r="I76" s="85"/>
      <c r="J76" s="85"/>
      <c r="K76" s="85"/>
      <c r="L76" s="85"/>
      <c r="M76" s="85"/>
      <c r="N76" s="85"/>
      <c r="O76" s="85"/>
      <c r="P76" s="85"/>
      <c r="Q76" s="85"/>
      <c r="R76" s="85"/>
      <c r="S76" s="92"/>
      <c r="T76" s="92"/>
      <c r="U76" s="85"/>
      <c r="V76" s="85"/>
      <c r="W76" s="92"/>
      <c r="X76" s="92"/>
      <c r="Y76" s="85"/>
      <c r="Z76" s="85"/>
      <c r="AA76" s="85"/>
      <c r="AB76" s="85"/>
      <c r="AC76" s="85"/>
      <c r="AN76" s="85"/>
      <c r="AO76" s="85"/>
      <c r="AP76" s="376"/>
    </row>
    <row r="77" spans="1:42">
      <c r="A77" s="85"/>
      <c r="B77" s="85"/>
      <c r="C77" s="85"/>
      <c r="D77" s="85"/>
      <c r="E77" s="85"/>
      <c r="F77" s="85"/>
      <c r="G77" s="85"/>
      <c r="H77" s="85"/>
      <c r="I77" s="85"/>
      <c r="J77" s="85"/>
      <c r="K77" s="85"/>
      <c r="L77" s="85"/>
      <c r="M77" s="85"/>
      <c r="N77" s="85"/>
      <c r="O77" s="85"/>
      <c r="P77" s="85"/>
      <c r="Q77" s="85"/>
      <c r="R77" s="85"/>
      <c r="S77" s="92"/>
      <c r="T77" s="92"/>
      <c r="U77" s="85"/>
      <c r="V77" s="85"/>
      <c r="W77" s="92"/>
      <c r="X77" s="92"/>
      <c r="Y77" s="85"/>
      <c r="Z77" s="85"/>
      <c r="AA77" s="85"/>
      <c r="AB77" s="85"/>
      <c r="AC77" s="85"/>
      <c r="AN77" s="85"/>
      <c r="AO77" s="85"/>
      <c r="AP77" s="376"/>
    </row>
    <row r="78" spans="1:42">
      <c r="A78" s="85"/>
      <c r="B78" s="85"/>
      <c r="C78" s="85"/>
      <c r="D78" s="85"/>
      <c r="E78" s="85"/>
      <c r="F78" s="85"/>
      <c r="G78" s="85"/>
      <c r="H78" s="85"/>
      <c r="I78" s="85"/>
      <c r="J78" s="85"/>
      <c r="K78" s="85"/>
      <c r="L78" s="85"/>
      <c r="M78" s="85"/>
      <c r="N78" s="85"/>
      <c r="O78" s="85"/>
      <c r="P78" s="85"/>
      <c r="Q78" s="85"/>
      <c r="R78" s="85"/>
      <c r="S78" s="92"/>
      <c r="T78" s="92"/>
      <c r="U78" s="85"/>
      <c r="V78" s="85"/>
      <c r="W78" s="92"/>
      <c r="X78" s="92"/>
      <c r="Y78" s="85"/>
      <c r="Z78" s="85"/>
      <c r="AA78" s="85"/>
      <c r="AB78" s="85"/>
      <c r="AC78" s="85"/>
      <c r="AN78" s="85"/>
      <c r="AO78" s="85"/>
      <c r="AP78" s="376"/>
    </row>
    <row r="79" spans="1:42">
      <c r="A79" s="85"/>
      <c r="B79" s="85"/>
      <c r="C79" s="85"/>
      <c r="D79" s="85"/>
      <c r="E79" s="85"/>
      <c r="F79" s="85"/>
      <c r="G79" s="85"/>
      <c r="H79" s="85"/>
      <c r="I79" s="85"/>
      <c r="J79" s="85"/>
      <c r="K79" s="85"/>
      <c r="L79" s="85"/>
      <c r="M79" s="85"/>
      <c r="N79" s="85"/>
      <c r="O79" s="85"/>
      <c r="P79" s="85"/>
      <c r="Q79" s="85"/>
      <c r="R79" s="85"/>
      <c r="S79" s="92"/>
      <c r="T79" s="92"/>
      <c r="U79" s="85"/>
      <c r="V79" s="85"/>
      <c r="W79" s="92"/>
      <c r="X79" s="92"/>
      <c r="Y79" s="85"/>
      <c r="Z79" s="85"/>
      <c r="AA79" s="85"/>
      <c r="AB79" s="85"/>
      <c r="AC79" s="85"/>
      <c r="AN79" s="85"/>
      <c r="AO79" s="85"/>
      <c r="AP79" s="376"/>
    </row>
    <row r="80" spans="1:42">
      <c r="A80" s="85"/>
      <c r="B80" s="85"/>
      <c r="C80" s="85"/>
      <c r="D80" s="85"/>
      <c r="E80" s="85"/>
      <c r="F80" s="85"/>
      <c r="G80" s="85"/>
      <c r="H80" s="85"/>
      <c r="I80" s="85"/>
      <c r="J80" s="85"/>
      <c r="K80" s="85"/>
      <c r="L80" s="85"/>
      <c r="M80" s="85"/>
      <c r="N80" s="85"/>
      <c r="O80" s="85"/>
      <c r="P80" s="85"/>
      <c r="Q80" s="85"/>
      <c r="R80" s="85"/>
      <c r="S80" s="92"/>
      <c r="T80" s="92"/>
      <c r="U80" s="85"/>
      <c r="V80" s="85"/>
      <c r="W80" s="92"/>
      <c r="X80" s="92"/>
      <c r="Y80" s="85"/>
      <c r="Z80" s="85"/>
      <c r="AA80" s="85"/>
      <c r="AB80" s="85"/>
      <c r="AC80" s="85"/>
      <c r="AN80" s="85"/>
      <c r="AO80" s="85"/>
      <c r="AP80" s="376"/>
    </row>
    <row r="81" spans="1:42">
      <c r="A81" s="85"/>
      <c r="B81" s="85"/>
      <c r="C81" s="85"/>
      <c r="D81" s="85"/>
      <c r="E81" s="85"/>
      <c r="F81" s="85"/>
      <c r="G81" s="85"/>
      <c r="H81" s="85"/>
      <c r="I81" s="85"/>
      <c r="J81" s="85"/>
      <c r="K81" s="85"/>
      <c r="L81" s="85"/>
      <c r="M81" s="85"/>
      <c r="N81" s="85"/>
      <c r="O81" s="85"/>
      <c r="P81" s="85"/>
      <c r="Q81" s="85"/>
      <c r="R81" s="85"/>
      <c r="S81" s="92"/>
      <c r="T81" s="92"/>
      <c r="U81" s="85"/>
      <c r="V81" s="85"/>
      <c r="W81" s="92"/>
      <c r="X81" s="92"/>
      <c r="Y81" s="85"/>
      <c r="Z81" s="85"/>
      <c r="AA81" s="85"/>
      <c r="AB81" s="85"/>
      <c r="AC81" s="85"/>
      <c r="AN81" s="85"/>
      <c r="AO81" s="85"/>
      <c r="AP81" s="376"/>
    </row>
    <row r="82" spans="1:42">
      <c r="A82" s="85"/>
      <c r="B82" s="85"/>
      <c r="C82" s="85"/>
      <c r="D82" s="85"/>
      <c r="E82" s="85"/>
      <c r="F82" s="85"/>
      <c r="G82" s="85"/>
      <c r="H82" s="85"/>
      <c r="I82" s="85"/>
      <c r="J82" s="85"/>
      <c r="K82" s="85"/>
      <c r="L82" s="85"/>
      <c r="M82" s="85"/>
      <c r="N82" s="85"/>
      <c r="O82" s="85"/>
      <c r="P82" s="85"/>
      <c r="Q82" s="85"/>
      <c r="R82" s="85"/>
      <c r="S82" s="92"/>
      <c r="T82" s="92"/>
      <c r="U82" s="85"/>
      <c r="V82" s="85"/>
      <c r="W82" s="92"/>
      <c r="X82" s="92"/>
      <c r="Y82" s="85"/>
      <c r="Z82" s="85"/>
      <c r="AA82" s="85"/>
      <c r="AB82" s="85"/>
      <c r="AC82" s="85"/>
      <c r="AN82" s="85"/>
      <c r="AO82" s="85"/>
      <c r="AP82" s="376"/>
    </row>
    <row r="83" spans="1:42">
      <c r="A83" s="85"/>
      <c r="B83" s="85"/>
      <c r="C83" s="85"/>
      <c r="D83" s="85"/>
      <c r="E83" s="85"/>
      <c r="F83" s="85"/>
      <c r="G83" s="85"/>
      <c r="H83" s="85"/>
      <c r="I83" s="85"/>
      <c r="J83" s="85"/>
      <c r="K83" s="85"/>
      <c r="L83" s="85"/>
      <c r="M83" s="85"/>
      <c r="N83" s="85"/>
      <c r="O83" s="85"/>
      <c r="P83" s="85"/>
      <c r="Q83" s="85"/>
      <c r="R83" s="85"/>
      <c r="S83" s="92"/>
      <c r="T83" s="92"/>
      <c r="U83" s="85"/>
      <c r="V83" s="85"/>
      <c r="W83" s="92"/>
      <c r="X83" s="92"/>
      <c r="Y83" s="85"/>
      <c r="Z83" s="85"/>
      <c r="AA83" s="85"/>
      <c r="AB83" s="85"/>
      <c r="AC83" s="85"/>
      <c r="AN83" s="85"/>
      <c r="AO83" s="85"/>
      <c r="AP83" s="376"/>
    </row>
    <row r="84" spans="1:42">
      <c r="A84" s="85"/>
      <c r="B84" s="85"/>
      <c r="C84" s="85"/>
      <c r="D84" s="85"/>
      <c r="E84" s="85"/>
      <c r="F84" s="85"/>
      <c r="G84" s="85"/>
      <c r="H84" s="85"/>
      <c r="I84" s="85"/>
      <c r="J84" s="85"/>
      <c r="K84" s="85"/>
      <c r="L84" s="85"/>
      <c r="M84" s="85"/>
      <c r="N84" s="85"/>
      <c r="O84" s="85"/>
      <c r="P84" s="85"/>
      <c r="Q84" s="85"/>
      <c r="R84" s="85"/>
      <c r="S84" s="92"/>
      <c r="T84" s="92"/>
      <c r="U84" s="85"/>
      <c r="V84" s="85"/>
      <c r="W84" s="92"/>
      <c r="X84" s="92"/>
      <c r="Y84" s="85"/>
      <c r="Z84" s="85"/>
      <c r="AA84" s="85"/>
      <c r="AB84" s="85"/>
      <c r="AC84" s="85"/>
      <c r="AN84" s="85"/>
      <c r="AO84" s="85"/>
      <c r="AP84" s="376"/>
    </row>
    <row r="85" spans="1:42">
      <c r="A85" s="85"/>
      <c r="B85" s="85"/>
      <c r="C85" s="85"/>
      <c r="D85" s="85"/>
      <c r="E85" s="85"/>
      <c r="F85" s="85"/>
      <c r="G85" s="85"/>
      <c r="H85" s="85"/>
      <c r="I85" s="85"/>
      <c r="J85" s="85"/>
      <c r="K85" s="85"/>
      <c r="L85" s="85"/>
      <c r="M85" s="85"/>
      <c r="N85" s="85"/>
      <c r="O85" s="85"/>
      <c r="P85" s="85"/>
      <c r="Q85" s="85"/>
      <c r="R85" s="85"/>
      <c r="S85" s="92"/>
      <c r="T85" s="92"/>
      <c r="U85" s="85"/>
      <c r="V85" s="85"/>
      <c r="W85" s="92"/>
      <c r="X85" s="92"/>
      <c r="Y85" s="85"/>
      <c r="Z85" s="85"/>
      <c r="AA85" s="85"/>
      <c r="AB85" s="85"/>
      <c r="AC85" s="85"/>
      <c r="AN85" s="85"/>
      <c r="AO85" s="85"/>
      <c r="AP85" s="376"/>
    </row>
    <row r="86" spans="1:42">
      <c r="A86" s="85"/>
      <c r="B86" s="85"/>
      <c r="C86" s="85"/>
      <c r="D86" s="85"/>
      <c r="E86" s="85"/>
      <c r="F86" s="85"/>
      <c r="G86" s="85"/>
      <c r="H86" s="85"/>
      <c r="I86" s="85"/>
      <c r="J86" s="85"/>
      <c r="K86" s="85"/>
      <c r="L86" s="85"/>
      <c r="M86" s="85"/>
      <c r="N86" s="85"/>
      <c r="O86" s="85"/>
      <c r="P86" s="85"/>
      <c r="Q86" s="85"/>
      <c r="R86" s="85"/>
      <c r="S86" s="92"/>
      <c r="T86" s="92"/>
      <c r="U86" s="85"/>
      <c r="V86" s="85"/>
      <c r="W86" s="92"/>
      <c r="X86" s="92"/>
      <c r="Y86" s="85"/>
      <c r="Z86" s="85"/>
      <c r="AA86" s="85"/>
      <c r="AB86" s="85"/>
      <c r="AC86" s="85"/>
      <c r="AN86" s="85"/>
      <c r="AO86" s="85"/>
      <c r="AP86" s="376"/>
    </row>
    <row r="87" spans="1:42">
      <c r="A87" s="85"/>
      <c r="B87" s="85"/>
      <c r="C87" s="85"/>
      <c r="D87" s="85"/>
      <c r="E87" s="85"/>
      <c r="F87" s="85"/>
      <c r="G87" s="85"/>
      <c r="H87" s="85"/>
      <c r="I87" s="85"/>
      <c r="J87" s="85"/>
      <c r="K87" s="85"/>
      <c r="L87" s="85"/>
      <c r="M87" s="85"/>
      <c r="N87" s="85"/>
      <c r="O87" s="85"/>
      <c r="P87" s="85"/>
      <c r="Q87" s="85"/>
      <c r="R87" s="85"/>
      <c r="S87" s="92"/>
      <c r="T87" s="92"/>
      <c r="U87" s="85"/>
      <c r="V87" s="85"/>
      <c r="W87" s="92"/>
      <c r="X87" s="92"/>
      <c r="Y87" s="85"/>
      <c r="Z87" s="85"/>
      <c r="AA87" s="85"/>
      <c r="AB87" s="85"/>
      <c r="AC87" s="85"/>
      <c r="AN87" s="85"/>
      <c r="AO87" s="85"/>
      <c r="AP87" s="376"/>
    </row>
    <row r="88" spans="1:42">
      <c r="A88" s="85"/>
      <c r="B88" s="85"/>
      <c r="C88" s="85"/>
      <c r="D88" s="85"/>
      <c r="E88" s="85"/>
      <c r="F88" s="85"/>
      <c r="G88" s="85"/>
      <c r="H88" s="85"/>
      <c r="I88" s="85"/>
      <c r="J88" s="85"/>
      <c r="K88" s="85"/>
      <c r="L88" s="85"/>
      <c r="M88" s="85"/>
      <c r="N88" s="85"/>
      <c r="O88" s="85"/>
      <c r="P88" s="85"/>
      <c r="Q88" s="85"/>
      <c r="R88" s="85"/>
      <c r="S88" s="92"/>
      <c r="T88" s="92"/>
      <c r="U88" s="85"/>
      <c r="V88" s="85"/>
      <c r="W88" s="92"/>
      <c r="X88" s="92"/>
      <c r="Y88" s="85"/>
      <c r="Z88" s="85"/>
      <c r="AA88" s="85"/>
      <c r="AB88" s="85"/>
      <c r="AC88" s="85"/>
      <c r="AN88" s="85"/>
      <c r="AO88" s="85"/>
      <c r="AP88" s="376"/>
    </row>
    <row r="89" spans="1:42">
      <c r="A89" s="85"/>
      <c r="B89" s="85"/>
      <c r="C89" s="85"/>
      <c r="D89" s="85"/>
      <c r="E89" s="85"/>
      <c r="F89" s="85"/>
      <c r="G89" s="85"/>
      <c r="H89" s="85"/>
      <c r="I89" s="85"/>
      <c r="J89" s="85"/>
      <c r="K89" s="85"/>
      <c r="L89" s="85"/>
      <c r="M89" s="85"/>
      <c r="N89" s="85"/>
      <c r="O89" s="85"/>
      <c r="P89" s="85"/>
      <c r="Q89" s="85"/>
      <c r="R89" s="85"/>
      <c r="S89" s="92"/>
      <c r="T89" s="92"/>
      <c r="U89" s="85"/>
      <c r="V89" s="85"/>
      <c r="W89" s="92"/>
      <c r="X89" s="92"/>
      <c r="Y89" s="85"/>
      <c r="Z89" s="85"/>
      <c r="AA89" s="85"/>
      <c r="AB89" s="85"/>
      <c r="AC89" s="85"/>
      <c r="AN89" s="85"/>
      <c r="AO89" s="85"/>
      <c r="AP89" s="376"/>
    </row>
    <row r="90" spans="1:42">
      <c r="A90" s="85"/>
      <c r="B90" s="85"/>
      <c r="C90" s="85"/>
      <c r="D90" s="85"/>
      <c r="E90" s="85"/>
      <c r="F90" s="85"/>
      <c r="G90" s="85"/>
      <c r="H90" s="85"/>
      <c r="I90" s="85"/>
      <c r="J90" s="85"/>
      <c r="K90" s="85"/>
      <c r="L90" s="85"/>
      <c r="M90" s="85"/>
      <c r="N90" s="85"/>
      <c r="O90" s="85"/>
      <c r="P90" s="85"/>
      <c r="Q90" s="85"/>
      <c r="R90" s="85"/>
      <c r="S90" s="92"/>
      <c r="T90" s="92"/>
      <c r="U90" s="85"/>
      <c r="V90" s="85"/>
      <c r="W90" s="92"/>
      <c r="X90" s="92"/>
      <c r="Y90" s="85"/>
      <c r="Z90" s="85"/>
      <c r="AA90" s="85"/>
      <c r="AB90" s="85"/>
      <c r="AC90" s="85"/>
      <c r="AN90" s="85"/>
      <c r="AO90" s="85"/>
      <c r="AP90" s="376"/>
    </row>
    <row r="91" spans="1:42">
      <c r="A91" s="85"/>
      <c r="B91" s="85"/>
      <c r="C91" s="85"/>
      <c r="D91" s="85"/>
      <c r="E91" s="85"/>
      <c r="F91" s="85"/>
      <c r="G91" s="85"/>
      <c r="H91" s="85"/>
      <c r="I91" s="85"/>
      <c r="J91" s="85"/>
      <c r="K91" s="85"/>
      <c r="L91" s="85"/>
      <c r="M91" s="85"/>
      <c r="N91" s="85"/>
      <c r="O91" s="85"/>
      <c r="P91" s="85"/>
      <c r="Q91" s="85"/>
      <c r="R91" s="85"/>
      <c r="S91" s="92"/>
      <c r="T91" s="92"/>
      <c r="U91" s="85"/>
      <c r="V91" s="85"/>
      <c r="W91" s="92"/>
      <c r="X91" s="92"/>
      <c r="Y91" s="85"/>
      <c r="Z91" s="85"/>
      <c r="AA91" s="85"/>
      <c r="AB91" s="85"/>
      <c r="AC91" s="85"/>
      <c r="AN91" s="85"/>
      <c r="AO91" s="85"/>
      <c r="AP91" s="376"/>
    </row>
    <row r="92" spans="1:42">
      <c r="A92" s="85"/>
      <c r="B92" s="85"/>
      <c r="C92" s="85"/>
      <c r="D92" s="85"/>
      <c r="E92" s="85"/>
      <c r="F92" s="85"/>
      <c r="G92" s="85"/>
      <c r="H92" s="85"/>
      <c r="I92" s="85"/>
      <c r="J92" s="85"/>
      <c r="K92" s="85"/>
      <c r="L92" s="85"/>
      <c r="M92" s="85"/>
      <c r="N92" s="85"/>
      <c r="O92" s="85"/>
      <c r="P92" s="85"/>
      <c r="Q92" s="85"/>
      <c r="R92" s="85"/>
      <c r="S92" s="92"/>
      <c r="T92" s="92"/>
      <c r="U92" s="85"/>
      <c r="V92" s="85"/>
      <c r="W92" s="92"/>
      <c r="X92" s="92"/>
      <c r="Y92" s="85"/>
      <c r="Z92" s="85"/>
      <c r="AA92" s="85"/>
      <c r="AB92" s="85"/>
      <c r="AC92" s="85"/>
      <c r="AN92" s="85"/>
      <c r="AO92" s="85"/>
      <c r="AP92" s="376"/>
    </row>
    <row r="93" spans="1:42">
      <c r="A93" s="85"/>
      <c r="B93" s="85"/>
      <c r="C93" s="85"/>
      <c r="D93" s="85"/>
      <c r="E93" s="85"/>
      <c r="F93" s="85"/>
      <c r="G93" s="85"/>
      <c r="H93" s="85"/>
      <c r="I93" s="85"/>
      <c r="J93" s="85"/>
      <c r="K93" s="85"/>
      <c r="L93" s="85"/>
      <c r="M93" s="85"/>
      <c r="N93" s="85"/>
      <c r="O93" s="85"/>
      <c r="P93" s="85"/>
      <c r="Q93" s="85"/>
      <c r="R93" s="85"/>
      <c r="S93" s="92"/>
      <c r="T93" s="92"/>
      <c r="U93" s="85"/>
      <c r="V93" s="85"/>
      <c r="W93" s="92"/>
      <c r="X93" s="92"/>
      <c r="Y93" s="85"/>
      <c r="Z93" s="85"/>
      <c r="AA93" s="85"/>
      <c r="AB93" s="85"/>
      <c r="AC93" s="85"/>
      <c r="AN93" s="85"/>
      <c r="AO93" s="85"/>
      <c r="AP93" s="376"/>
    </row>
    <row r="94" spans="1:42">
      <c r="A94" s="85"/>
      <c r="B94" s="85"/>
      <c r="C94" s="85"/>
      <c r="D94" s="85"/>
      <c r="E94" s="85"/>
      <c r="F94" s="85"/>
      <c r="G94" s="85"/>
      <c r="H94" s="85"/>
      <c r="I94" s="85"/>
      <c r="J94" s="85"/>
      <c r="K94" s="85"/>
      <c r="L94" s="85"/>
      <c r="M94" s="85"/>
      <c r="N94" s="85"/>
      <c r="O94" s="85"/>
      <c r="P94" s="85"/>
      <c r="Q94" s="85"/>
      <c r="R94" s="85"/>
      <c r="S94" s="92"/>
      <c r="T94" s="92"/>
      <c r="U94" s="85"/>
      <c r="V94" s="85"/>
      <c r="W94" s="92"/>
      <c r="X94" s="92"/>
      <c r="Y94" s="85"/>
      <c r="Z94" s="85"/>
      <c r="AA94" s="85"/>
      <c r="AB94" s="85"/>
      <c r="AC94" s="85"/>
      <c r="AN94" s="85"/>
      <c r="AO94" s="85"/>
      <c r="AP94" s="376"/>
    </row>
    <row r="95" spans="1:42">
      <c r="A95" s="85"/>
      <c r="B95" s="85"/>
      <c r="C95" s="85"/>
      <c r="D95" s="85"/>
      <c r="E95" s="85"/>
      <c r="F95" s="85"/>
      <c r="G95" s="85"/>
      <c r="H95" s="85"/>
      <c r="I95" s="85"/>
      <c r="J95" s="85"/>
      <c r="K95" s="85"/>
      <c r="L95" s="85"/>
      <c r="M95" s="85"/>
      <c r="N95" s="85"/>
      <c r="O95" s="85"/>
      <c r="P95" s="85"/>
      <c r="Q95" s="85"/>
      <c r="R95" s="85"/>
      <c r="S95" s="92"/>
      <c r="T95" s="92"/>
      <c r="U95" s="85"/>
      <c r="V95" s="85"/>
      <c r="W95" s="92"/>
      <c r="X95" s="92"/>
      <c r="Y95" s="85"/>
      <c r="Z95" s="85"/>
      <c r="AA95" s="85"/>
      <c r="AB95" s="85"/>
      <c r="AC95" s="85"/>
      <c r="AN95" s="85"/>
      <c r="AO95" s="85"/>
      <c r="AP95" s="376"/>
    </row>
    <row r="96" spans="1:42">
      <c r="A96" s="85"/>
      <c r="B96" s="85"/>
      <c r="C96" s="85"/>
      <c r="D96" s="85"/>
      <c r="E96" s="85"/>
      <c r="F96" s="85"/>
      <c r="G96" s="85"/>
      <c r="H96" s="85"/>
      <c r="I96" s="85"/>
      <c r="J96" s="85"/>
      <c r="K96" s="85"/>
      <c r="L96" s="85"/>
      <c r="M96" s="85"/>
      <c r="N96" s="85"/>
      <c r="O96" s="85"/>
      <c r="P96" s="85"/>
      <c r="Q96" s="85"/>
      <c r="R96" s="85"/>
      <c r="S96" s="92"/>
      <c r="T96" s="92"/>
      <c r="U96" s="85"/>
      <c r="V96" s="85"/>
      <c r="W96" s="92"/>
      <c r="X96" s="92"/>
      <c r="Y96" s="85"/>
      <c r="Z96" s="85"/>
      <c r="AA96" s="85"/>
      <c r="AB96" s="85"/>
      <c r="AC96" s="85"/>
      <c r="AN96" s="85"/>
      <c r="AO96" s="85"/>
      <c r="AP96" s="376"/>
    </row>
    <row r="97" spans="1:42">
      <c r="A97" s="85"/>
      <c r="B97" s="85"/>
      <c r="C97" s="85"/>
      <c r="D97" s="85"/>
      <c r="E97" s="85"/>
      <c r="F97" s="85"/>
      <c r="G97" s="85"/>
      <c r="H97" s="85"/>
      <c r="I97" s="85"/>
      <c r="J97" s="85"/>
      <c r="K97" s="85"/>
      <c r="L97" s="85"/>
      <c r="M97" s="85"/>
      <c r="N97" s="85"/>
      <c r="O97" s="85"/>
      <c r="P97" s="85"/>
      <c r="Q97" s="85"/>
      <c r="R97" s="85"/>
      <c r="S97" s="92"/>
      <c r="T97" s="92"/>
      <c r="U97" s="85"/>
      <c r="V97" s="85"/>
      <c r="W97" s="92"/>
      <c r="X97" s="92"/>
      <c r="Y97" s="85"/>
      <c r="Z97" s="85"/>
      <c r="AA97" s="85"/>
      <c r="AB97" s="85"/>
      <c r="AC97" s="85"/>
      <c r="AN97" s="85"/>
      <c r="AO97" s="85"/>
      <c r="AP97" s="376"/>
    </row>
    <row r="98" spans="1:42">
      <c r="A98" s="85"/>
      <c r="B98" s="85"/>
      <c r="C98" s="85"/>
      <c r="D98" s="85"/>
      <c r="E98" s="85"/>
      <c r="F98" s="85"/>
      <c r="G98" s="85"/>
      <c r="H98" s="85"/>
      <c r="I98" s="85"/>
      <c r="J98" s="85"/>
      <c r="K98" s="85"/>
      <c r="L98" s="85"/>
      <c r="M98" s="85"/>
      <c r="N98" s="85"/>
      <c r="O98" s="85"/>
      <c r="P98" s="85"/>
      <c r="Q98" s="85"/>
      <c r="R98" s="85"/>
      <c r="S98" s="92"/>
      <c r="T98" s="92"/>
      <c r="U98" s="85"/>
      <c r="V98" s="85"/>
      <c r="W98" s="92"/>
      <c r="X98" s="92"/>
      <c r="Y98" s="85"/>
      <c r="Z98" s="85"/>
      <c r="AA98" s="85"/>
      <c r="AB98" s="85"/>
      <c r="AC98" s="85"/>
      <c r="AN98" s="85"/>
      <c r="AO98" s="85"/>
      <c r="AP98" s="376"/>
    </row>
    <row r="99" spans="1:42">
      <c r="A99" s="85"/>
      <c r="B99" s="85"/>
      <c r="C99" s="85"/>
      <c r="D99" s="85"/>
      <c r="E99" s="85"/>
      <c r="F99" s="85"/>
      <c r="G99" s="85"/>
      <c r="H99" s="85"/>
      <c r="I99" s="85"/>
      <c r="J99" s="85"/>
      <c r="K99" s="85"/>
      <c r="L99" s="85"/>
      <c r="M99" s="85"/>
      <c r="N99" s="85"/>
      <c r="O99" s="85"/>
      <c r="P99" s="85"/>
      <c r="Q99" s="85"/>
      <c r="R99" s="85"/>
      <c r="S99" s="92"/>
      <c r="T99" s="92"/>
      <c r="U99" s="85"/>
      <c r="V99" s="85"/>
      <c r="W99" s="92"/>
      <c r="X99" s="92"/>
      <c r="Y99" s="85"/>
      <c r="Z99" s="85"/>
      <c r="AA99" s="85"/>
      <c r="AB99" s="85"/>
      <c r="AC99" s="85"/>
      <c r="AN99" s="85"/>
      <c r="AO99" s="85"/>
      <c r="AP99" s="376"/>
    </row>
    <row r="100" spans="1:42">
      <c r="A100" s="85"/>
      <c r="B100" s="85"/>
      <c r="C100" s="85"/>
      <c r="D100" s="85"/>
      <c r="E100" s="85"/>
      <c r="F100" s="85"/>
      <c r="G100" s="85"/>
      <c r="H100" s="85"/>
      <c r="I100" s="85"/>
      <c r="J100" s="85"/>
      <c r="K100" s="85"/>
      <c r="L100" s="85"/>
      <c r="M100" s="85"/>
      <c r="N100" s="85"/>
      <c r="O100" s="85"/>
      <c r="P100" s="85"/>
      <c r="Q100" s="85"/>
      <c r="R100" s="85"/>
      <c r="S100" s="92"/>
      <c r="T100" s="92"/>
      <c r="U100" s="85"/>
      <c r="V100" s="85"/>
      <c r="W100" s="92"/>
      <c r="X100" s="92"/>
      <c r="Y100" s="85"/>
      <c r="Z100" s="85"/>
      <c r="AA100" s="85"/>
      <c r="AB100" s="85"/>
      <c r="AC100" s="85"/>
      <c r="AN100" s="85"/>
      <c r="AO100" s="85"/>
      <c r="AP100" s="376"/>
    </row>
    <row r="101" spans="1:42">
      <c r="A101" s="85"/>
      <c r="B101" s="85"/>
      <c r="C101" s="85"/>
      <c r="D101" s="85"/>
      <c r="E101" s="85"/>
      <c r="F101" s="85"/>
      <c r="G101" s="85"/>
      <c r="H101" s="85"/>
      <c r="I101" s="85"/>
      <c r="J101" s="85"/>
      <c r="K101" s="85"/>
      <c r="L101" s="85"/>
      <c r="M101" s="85"/>
      <c r="N101" s="85"/>
      <c r="O101" s="85"/>
      <c r="P101" s="85"/>
      <c r="Q101" s="85"/>
      <c r="R101" s="85"/>
      <c r="S101" s="92"/>
      <c r="T101" s="92"/>
      <c r="U101" s="85"/>
      <c r="V101" s="85"/>
      <c r="W101" s="92"/>
      <c r="X101" s="92"/>
      <c r="Y101" s="85"/>
      <c r="Z101" s="85"/>
      <c r="AA101" s="85"/>
      <c r="AB101" s="85"/>
      <c r="AC101" s="85"/>
      <c r="AN101" s="85"/>
      <c r="AO101" s="85"/>
      <c r="AP101" s="376"/>
    </row>
    <row r="102" spans="1:42">
      <c r="A102" s="85"/>
      <c r="B102" s="85"/>
      <c r="C102" s="85"/>
      <c r="D102" s="85"/>
      <c r="E102" s="85"/>
      <c r="F102" s="85"/>
      <c r="G102" s="85"/>
      <c r="H102" s="85"/>
      <c r="I102" s="85"/>
      <c r="J102" s="85"/>
      <c r="K102" s="85"/>
      <c r="L102" s="85"/>
      <c r="M102" s="85"/>
      <c r="N102" s="85"/>
      <c r="O102" s="85"/>
      <c r="P102" s="85"/>
      <c r="Q102" s="85"/>
      <c r="R102" s="85"/>
      <c r="S102" s="92"/>
      <c r="T102" s="92"/>
      <c r="U102" s="85"/>
      <c r="V102" s="85"/>
      <c r="W102" s="92"/>
      <c r="X102" s="92"/>
      <c r="Y102" s="85"/>
      <c r="Z102" s="85"/>
      <c r="AA102" s="85"/>
      <c r="AB102" s="85"/>
      <c r="AC102" s="85"/>
      <c r="AN102" s="85"/>
      <c r="AO102" s="85"/>
      <c r="AP102" s="376"/>
    </row>
    <row r="103" spans="1:42">
      <c r="A103" s="85"/>
      <c r="B103" s="85"/>
      <c r="C103" s="85"/>
      <c r="D103" s="85"/>
      <c r="E103" s="85"/>
      <c r="F103" s="85"/>
      <c r="G103" s="85"/>
      <c r="H103" s="85"/>
      <c r="I103" s="85"/>
      <c r="J103" s="85"/>
      <c r="K103" s="85"/>
      <c r="L103" s="85"/>
      <c r="M103" s="85"/>
      <c r="N103" s="85"/>
      <c r="O103" s="85"/>
      <c r="P103" s="85"/>
      <c r="Q103" s="85"/>
      <c r="R103" s="85"/>
      <c r="S103" s="92"/>
      <c r="T103" s="92"/>
      <c r="U103" s="85"/>
      <c r="V103" s="85"/>
      <c r="W103" s="92"/>
      <c r="X103" s="92"/>
      <c r="Y103" s="85"/>
      <c r="Z103" s="85"/>
      <c r="AA103" s="85"/>
      <c r="AB103" s="85"/>
      <c r="AC103" s="85"/>
      <c r="AN103" s="85"/>
      <c r="AO103" s="85"/>
      <c r="AP103" s="376"/>
    </row>
    <row r="104" spans="1:42">
      <c r="A104" s="85"/>
      <c r="B104" s="85"/>
      <c r="C104" s="85"/>
      <c r="D104" s="85"/>
      <c r="E104" s="85"/>
      <c r="F104" s="85"/>
      <c r="G104" s="85"/>
      <c r="H104" s="85"/>
      <c r="I104" s="85"/>
      <c r="J104" s="85"/>
      <c r="K104" s="85"/>
      <c r="L104" s="85"/>
      <c r="M104" s="85"/>
      <c r="N104" s="85"/>
      <c r="O104" s="85"/>
      <c r="P104" s="85"/>
      <c r="Q104" s="85"/>
      <c r="R104" s="85"/>
      <c r="S104" s="92"/>
      <c r="T104" s="92"/>
      <c r="U104" s="85"/>
      <c r="V104" s="85"/>
      <c r="W104" s="92"/>
      <c r="X104" s="92"/>
      <c r="Y104" s="85"/>
      <c r="Z104" s="85"/>
      <c r="AA104" s="85"/>
      <c r="AB104" s="85"/>
      <c r="AC104" s="85"/>
      <c r="AN104" s="85"/>
      <c r="AO104" s="85"/>
      <c r="AP104" s="376"/>
    </row>
    <row r="105" spans="1:42">
      <c r="A105" s="85"/>
      <c r="B105" s="85"/>
      <c r="C105" s="85"/>
      <c r="D105" s="85"/>
      <c r="E105" s="85"/>
      <c r="F105" s="85"/>
      <c r="G105" s="85"/>
      <c r="H105" s="85"/>
      <c r="I105" s="85"/>
      <c r="J105" s="85"/>
      <c r="K105" s="85"/>
      <c r="L105" s="85"/>
      <c r="M105" s="85"/>
      <c r="N105" s="85"/>
      <c r="O105" s="85"/>
      <c r="P105" s="85"/>
      <c r="Q105" s="85"/>
      <c r="R105" s="85"/>
      <c r="S105" s="92"/>
      <c r="T105" s="92"/>
      <c r="U105" s="85"/>
      <c r="V105" s="85"/>
      <c r="W105" s="92"/>
      <c r="X105" s="92"/>
      <c r="Y105" s="85"/>
      <c r="Z105" s="85"/>
      <c r="AA105" s="85"/>
      <c r="AB105" s="85"/>
      <c r="AC105" s="85"/>
      <c r="AN105" s="85"/>
      <c r="AO105" s="85"/>
      <c r="AP105" s="376"/>
    </row>
    <row r="106" spans="1:42">
      <c r="A106" s="85"/>
      <c r="B106" s="85"/>
      <c r="C106" s="85"/>
      <c r="D106" s="85"/>
      <c r="E106" s="85"/>
      <c r="F106" s="85"/>
      <c r="G106" s="85"/>
      <c r="H106" s="85"/>
      <c r="I106" s="85"/>
      <c r="J106" s="85"/>
      <c r="K106" s="85"/>
      <c r="L106" s="85"/>
      <c r="M106" s="85"/>
      <c r="N106" s="85"/>
      <c r="O106" s="85"/>
      <c r="P106" s="85"/>
      <c r="Q106" s="85"/>
      <c r="R106" s="85"/>
      <c r="S106" s="92"/>
      <c r="T106" s="92"/>
      <c r="U106" s="85"/>
      <c r="V106" s="85"/>
      <c r="W106" s="92"/>
      <c r="X106" s="92"/>
      <c r="Y106" s="85"/>
      <c r="Z106" s="85"/>
      <c r="AA106" s="85"/>
      <c r="AB106" s="85"/>
      <c r="AC106" s="85"/>
      <c r="AN106" s="85"/>
      <c r="AO106" s="85"/>
      <c r="AP106" s="376"/>
    </row>
    <row r="107" spans="1:42">
      <c r="A107" s="85"/>
      <c r="B107" s="85"/>
      <c r="C107" s="85"/>
      <c r="D107" s="85"/>
      <c r="E107" s="85"/>
      <c r="F107" s="85"/>
      <c r="G107" s="85"/>
      <c r="H107" s="85"/>
      <c r="I107" s="85"/>
      <c r="J107" s="85"/>
      <c r="K107" s="85"/>
      <c r="L107" s="85"/>
      <c r="M107" s="85"/>
      <c r="N107" s="85"/>
      <c r="O107" s="85"/>
      <c r="P107" s="85"/>
      <c r="Q107" s="85"/>
      <c r="R107" s="85"/>
      <c r="S107" s="92"/>
      <c r="T107" s="92"/>
      <c r="U107" s="85"/>
      <c r="V107" s="85"/>
      <c r="W107" s="92"/>
      <c r="X107" s="92"/>
      <c r="Y107" s="85"/>
      <c r="Z107" s="85"/>
      <c r="AA107" s="85"/>
      <c r="AB107" s="85"/>
      <c r="AC107" s="85"/>
      <c r="AN107" s="85"/>
      <c r="AO107" s="85"/>
      <c r="AP107" s="376"/>
    </row>
    <row r="108" spans="1:42">
      <c r="A108" s="85"/>
      <c r="B108" s="85"/>
      <c r="C108" s="85"/>
      <c r="D108" s="85"/>
      <c r="E108" s="85"/>
      <c r="F108" s="85"/>
      <c r="G108" s="85"/>
      <c r="H108" s="85"/>
      <c r="I108" s="85"/>
      <c r="J108" s="85"/>
      <c r="K108" s="85"/>
      <c r="L108" s="85"/>
      <c r="M108" s="85"/>
      <c r="N108" s="85"/>
      <c r="O108" s="85"/>
      <c r="P108" s="85"/>
      <c r="Q108" s="85"/>
      <c r="R108" s="85"/>
      <c r="S108" s="92"/>
      <c r="T108" s="92"/>
      <c r="U108" s="85"/>
      <c r="V108" s="85"/>
      <c r="W108" s="92"/>
      <c r="X108" s="92"/>
      <c r="Y108" s="85"/>
      <c r="Z108" s="85"/>
      <c r="AA108" s="85"/>
      <c r="AB108" s="85"/>
      <c r="AC108" s="85"/>
      <c r="AN108" s="85"/>
      <c r="AO108" s="85"/>
      <c r="AP108" s="376"/>
    </row>
    <row r="109" spans="1:42">
      <c r="A109" s="85"/>
      <c r="B109" s="85"/>
      <c r="C109" s="85"/>
      <c r="D109" s="85"/>
      <c r="E109" s="85"/>
      <c r="F109" s="85"/>
      <c r="G109" s="85"/>
      <c r="H109" s="85"/>
      <c r="I109" s="85"/>
      <c r="J109" s="85"/>
      <c r="K109" s="85"/>
      <c r="L109" s="85"/>
      <c r="M109" s="85"/>
      <c r="N109" s="85"/>
      <c r="O109" s="85"/>
      <c r="P109" s="85"/>
      <c r="Q109" s="85"/>
      <c r="R109" s="85"/>
      <c r="S109" s="92"/>
      <c r="T109" s="92"/>
      <c r="U109" s="85"/>
      <c r="V109" s="85"/>
      <c r="W109" s="92"/>
      <c r="X109" s="92"/>
      <c r="Y109" s="85"/>
      <c r="Z109" s="85"/>
      <c r="AA109" s="85"/>
      <c r="AB109" s="85"/>
      <c r="AC109" s="85"/>
      <c r="AN109" s="85"/>
      <c r="AO109" s="85"/>
      <c r="AP109" s="376"/>
    </row>
    <row r="110" spans="1:42">
      <c r="A110" s="85"/>
      <c r="B110" s="85"/>
      <c r="C110" s="85"/>
      <c r="D110" s="85"/>
      <c r="E110" s="85"/>
      <c r="F110" s="85"/>
      <c r="G110" s="85"/>
      <c r="H110" s="85"/>
      <c r="I110" s="85"/>
      <c r="J110" s="85"/>
      <c r="K110" s="85"/>
      <c r="L110" s="85"/>
      <c r="M110" s="85"/>
      <c r="N110" s="85"/>
      <c r="O110" s="85"/>
      <c r="P110" s="85"/>
      <c r="Q110" s="85"/>
      <c r="R110" s="85"/>
      <c r="S110" s="92"/>
      <c r="T110" s="92"/>
      <c r="U110" s="85"/>
      <c r="V110" s="85"/>
      <c r="W110" s="92"/>
      <c r="X110" s="92"/>
      <c r="Y110" s="85"/>
      <c r="Z110" s="85"/>
      <c r="AA110" s="85"/>
      <c r="AB110" s="85"/>
      <c r="AC110" s="85"/>
      <c r="AN110" s="85"/>
      <c r="AO110" s="85"/>
      <c r="AP110" s="376"/>
    </row>
    <row r="111" spans="1:42">
      <c r="A111" s="85"/>
      <c r="B111" s="85"/>
      <c r="C111" s="85"/>
      <c r="D111" s="85"/>
      <c r="E111" s="85"/>
      <c r="F111" s="85"/>
      <c r="G111" s="85"/>
      <c r="H111" s="85"/>
      <c r="I111" s="85"/>
      <c r="J111" s="85"/>
      <c r="K111" s="85"/>
      <c r="L111" s="85"/>
      <c r="M111" s="85"/>
      <c r="N111" s="85"/>
      <c r="O111" s="85"/>
      <c r="P111" s="85"/>
      <c r="Q111" s="85"/>
      <c r="R111" s="85"/>
      <c r="S111" s="92"/>
      <c r="T111" s="92"/>
      <c r="U111" s="85"/>
      <c r="V111" s="85"/>
      <c r="W111" s="92"/>
      <c r="X111" s="92"/>
      <c r="Y111" s="85"/>
      <c r="Z111" s="85"/>
      <c r="AA111" s="85"/>
      <c r="AB111" s="85"/>
      <c r="AC111" s="85"/>
      <c r="AN111" s="85"/>
      <c r="AO111" s="85"/>
      <c r="AP111" s="376"/>
    </row>
    <row r="112" spans="1:42">
      <c r="A112" s="85"/>
      <c r="B112" s="85"/>
      <c r="C112" s="85"/>
      <c r="D112" s="85"/>
      <c r="E112" s="85"/>
      <c r="F112" s="85"/>
      <c r="G112" s="85"/>
      <c r="H112" s="85"/>
      <c r="I112" s="85"/>
      <c r="J112" s="85"/>
      <c r="K112" s="85"/>
      <c r="L112" s="85"/>
      <c r="M112" s="85"/>
      <c r="N112" s="85"/>
      <c r="O112" s="85"/>
      <c r="P112" s="85"/>
      <c r="Q112" s="85"/>
      <c r="R112" s="85"/>
      <c r="S112" s="92"/>
      <c r="T112" s="92"/>
      <c r="U112" s="85"/>
      <c r="V112" s="85"/>
      <c r="W112" s="92"/>
      <c r="X112" s="92"/>
      <c r="Y112" s="85"/>
      <c r="Z112" s="85"/>
      <c r="AA112" s="85"/>
      <c r="AB112" s="85"/>
      <c r="AC112" s="85"/>
      <c r="AN112" s="85"/>
      <c r="AO112" s="85"/>
      <c r="AP112" s="376"/>
    </row>
    <row r="113" spans="1:42">
      <c r="A113" s="85"/>
      <c r="B113" s="85"/>
      <c r="C113" s="85"/>
      <c r="D113" s="85"/>
      <c r="E113" s="85"/>
      <c r="F113" s="85"/>
      <c r="G113" s="85"/>
      <c r="H113" s="85"/>
      <c r="I113" s="85"/>
      <c r="J113" s="85"/>
      <c r="K113" s="85"/>
      <c r="L113" s="85"/>
      <c r="M113" s="85"/>
      <c r="N113" s="85"/>
      <c r="O113" s="85"/>
      <c r="P113" s="85"/>
      <c r="Q113" s="85"/>
      <c r="R113" s="85"/>
      <c r="S113" s="92"/>
      <c r="T113" s="92"/>
      <c r="U113" s="85"/>
      <c r="V113" s="85"/>
      <c r="W113" s="92"/>
      <c r="X113" s="92"/>
      <c r="Y113" s="85"/>
      <c r="Z113" s="85"/>
      <c r="AA113" s="85"/>
      <c r="AB113" s="85"/>
      <c r="AC113" s="85"/>
      <c r="AN113" s="85"/>
      <c r="AO113" s="85"/>
      <c r="AP113" s="376"/>
    </row>
    <row r="114" spans="1:42">
      <c r="A114" s="85"/>
      <c r="B114" s="85"/>
      <c r="C114" s="85"/>
      <c r="D114" s="85"/>
      <c r="E114" s="85"/>
      <c r="F114" s="85"/>
      <c r="G114" s="85"/>
      <c r="H114" s="85"/>
      <c r="I114" s="85"/>
      <c r="J114" s="85"/>
      <c r="K114" s="85"/>
      <c r="L114" s="85"/>
      <c r="M114" s="85"/>
      <c r="N114" s="85"/>
      <c r="O114" s="85"/>
      <c r="P114" s="85"/>
      <c r="Q114" s="85"/>
      <c r="R114" s="85"/>
      <c r="S114" s="92"/>
      <c r="T114" s="92"/>
      <c r="U114" s="85"/>
      <c r="V114" s="85"/>
      <c r="W114" s="92"/>
      <c r="X114" s="92"/>
      <c r="Y114" s="85"/>
      <c r="Z114" s="85"/>
      <c r="AA114" s="85"/>
      <c r="AB114" s="85"/>
      <c r="AC114" s="85"/>
      <c r="AN114" s="85"/>
      <c r="AO114" s="85"/>
      <c r="AP114" s="376"/>
    </row>
    <row r="115" spans="1:42">
      <c r="A115" s="85"/>
      <c r="B115" s="85"/>
      <c r="C115" s="85"/>
      <c r="D115" s="85"/>
      <c r="E115" s="85"/>
      <c r="F115" s="85"/>
      <c r="G115" s="85"/>
      <c r="H115" s="85"/>
      <c r="I115" s="85"/>
      <c r="J115" s="85"/>
      <c r="K115" s="85"/>
      <c r="L115" s="85"/>
      <c r="M115" s="85"/>
      <c r="N115" s="85"/>
      <c r="O115" s="85"/>
      <c r="P115" s="85"/>
      <c r="Q115" s="85"/>
      <c r="R115" s="85"/>
      <c r="S115" s="92"/>
      <c r="T115" s="92"/>
      <c r="U115" s="85"/>
      <c r="V115" s="85"/>
      <c r="W115" s="92"/>
      <c r="X115" s="92"/>
      <c r="Y115" s="85"/>
      <c r="Z115" s="85"/>
      <c r="AA115" s="85"/>
      <c r="AB115" s="85"/>
      <c r="AC115" s="85"/>
      <c r="AN115" s="85"/>
      <c r="AO115" s="85"/>
      <c r="AP115" s="376"/>
    </row>
    <row r="116" spans="1:42">
      <c r="A116" s="85"/>
      <c r="B116" s="85"/>
      <c r="C116" s="85"/>
      <c r="D116" s="85"/>
      <c r="E116" s="85"/>
      <c r="F116" s="85"/>
      <c r="G116" s="85"/>
      <c r="H116" s="85"/>
      <c r="I116" s="85"/>
      <c r="J116" s="85"/>
      <c r="K116" s="85"/>
      <c r="L116" s="85"/>
      <c r="M116" s="85"/>
      <c r="N116" s="85"/>
      <c r="O116" s="85"/>
      <c r="P116" s="85"/>
      <c r="Q116" s="85"/>
      <c r="R116" s="85"/>
      <c r="S116" s="92"/>
      <c r="T116" s="92"/>
      <c r="U116" s="85"/>
      <c r="V116" s="85"/>
      <c r="W116" s="92"/>
      <c r="X116" s="92"/>
      <c r="Y116" s="85"/>
      <c r="Z116" s="85"/>
      <c r="AA116" s="85"/>
      <c r="AB116" s="85"/>
      <c r="AC116" s="85"/>
      <c r="AN116" s="85"/>
      <c r="AO116" s="85"/>
      <c r="AP116" s="376"/>
    </row>
    <row r="117" spans="1:42">
      <c r="A117" s="85"/>
      <c r="B117" s="85"/>
      <c r="C117" s="85"/>
      <c r="D117" s="85"/>
      <c r="E117" s="85"/>
      <c r="F117" s="85"/>
      <c r="G117" s="85"/>
      <c r="H117" s="85"/>
      <c r="I117" s="85"/>
      <c r="J117" s="85"/>
      <c r="K117" s="85"/>
      <c r="L117" s="85"/>
      <c r="M117" s="85"/>
      <c r="N117" s="85"/>
      <c r="O117" s="85"/>
      <c r="P117" s="85"/>
      <c r="Q117" s="85"/>
      <c r="R117" s="85"/>
      <c r="S117" s="92"/>
      <c r="T117" s="92"/>
      <c r="U117" s="85"/>
      <c r="V117" s="85"/>
      <c r="W117" s="92"/>
      <c r="X117" s="92"/>
      <c r="Y117" s="85"/>
      <c r="Z117" s="85"/>
      <c r="AA117" s="85"/>
      <c r="AB117" s="85"/>
      <c r="AC117" s="85"/>
      <c r="AN117" s="85"/>
      <c r="AO117" s="85"/>
      <c r="AP117" s="376"/>
    </row>
    <row r="118" spans="1:42">
      <c r="A118" s="85"/>
      <c r="B118" s="85"/>
      <c r="C118" s="85"/>
      <c r="D118" s="85"/>
      <c r="E118" s="85"/>
      <c r="F118" s="85"/>
      <c r="G118" s="85"/>
      <c r="H118" s="85"/>
      <c r="I118" s="85"/>
      <c r="J118" s="85"/>
      <c r="K118" s="85"/>
      <c r="L118" s="85"/>
      <c r="M118" s="85"/>
      <c r="N118" s="85"/>
      <c r="O118" s="85"/>
      <c r="P118" s="85"/>
      <c r="Q118" s="85"/>
      <c r="R118" s="85"/>
      <c r="S118" s="92"/>
      <c r="T118" s="92"/>
      <c r="U118" s="85"/>
      <c r="V118" s="85"/>
      <c r="W118" s="92"/>
      <c r="X118" s="92"/>
      <c r="Y118" s="85"/>
      <c r="Z118" s="85"/>
      <c r="AA118" s="85"/>
      <c r="AB118" s="85"/>
      <c r="AC118" s="85"/>
      <c r="AN118" s="85"/>
      <c r="AO118" s="85"/>
      <c r="AP118" s="376"/>
    </row>
    <row r="119" spans="1:42">
      <c r="A119" s="85"/>
      <c r="B119" s="85"/>
      <c r="C119" s="85"/>
      <c r="D119" s="85"/>
      <c r="E119" s="85"/>
      <c r="F119" s="85"/>
      <c r="G119" s="85"/>
      <c r="H119" s="85"/>
      <c r="I119" s="85"/>
      <c r="J119" s="85"/>
      <c r="K119" s="85"/>
      <c r="L119" s="85"/>
      <c r="M119" s="85"/>
      <c r="N119" s="85"/>
      <c r="O119" s="85"/>
      <c r="P119" s="85"/>
      <c r="Q119" s="85"/>
      <c r="R119" s="85"/>
      <c r="S119" s="92"/>
      <c r="T119" s="92"/>
      <c r="U119" s="85"/>
      <c r="V119" s="85"/>
      <c r="W119" s="92"/>
      <c r="X119" s="92"/>
      <c r="Y119" s="85"/>
      <c r="Z119" s="85"/>
      <c r="AA119" s="85"/>
      <c r="AB119" s="85"/>
      <c r="AC119" s="85"/>
      <c r="AN119" s="85"/>
      <c r="AO119" s="85"/>
      <c r="AP119" s="376"/>
    </row>
    <row r="120" spans="1:42">
      <c r="A120" s="85"/>
      <c r="B120" s="85"/>
      <c r="C120" s="85"/>
      <c r="D120" s="85"/>
      <c r="E120" s="85"/>
      <c r="F120" s="85"/>
      <c r="G120" s="85"/>
      <c r="H120" s="85"/>
      <c r="I120" s="85"/>
      <c r="J120" s="85"/>
      <c r="K120" s="85"/>
      <c r="L120" s="85"/>
      <c r="M120" s="85"/>
      <c r="N120" s="85"/>
      <c r="O120" s="85"/>
      <c r="P120" s="85"/>
      <c r="Q120" s="85"/>
      <c r="R120" s="85"/>
      <c r="S120" s="92"/>
      <c r="T120" s="92"/>
      <c r="U120" s="85"/>
      <c r="V120" s="85"/>
      <c r="W120" s="92"/>
      <c r="X120" s="92"/>
      <c r="Y120" s="85"/>
      <c r="Z120" s="85"/>
      <c r="AA120" s="85"/>
      <c r="AB120" s="85"/>
      <c r="AC120" s="85"/>
      <c r="AN120" s="85"/>
      <c r="AO120" s="85"/>
      <c r="AP120" s="376"/>
    </row>
    <row r="121" spans="1:42">
      <c r="A121" s="85"/>
      <c r="B121" s="85"/>
      <c r="C121" s="85"/>
      <c r="D121" s="85"/>
      <c r="E121" s="85"/>
      <c r="F121" s="85"/>
      <c r="G121" s="85"/>
      <c r="H121" s="85"/>
      <c r="I121" s="85"/>
      <c r="J121" s="85"/>
      <c r="K121" s="85"/>
      <c r="L121" s="85"/>
      <c r="M121" s="85"/>
      <c r="N121" s="85"/>
      <c r="O121" s="85"/>
      <c r="P121" s="85"/>
      <c r="Q121" s="85"/>
      <c r="R121" s="85"/>
      <c r="S121" s="92"/>
      <c r="T121" s="92"/>
      <c r="U121" s="85"/>
      <c r="V121" s="85"/>
      <c r="W121" s="92"/>
      <c r="X121" s="92"/>
      <c r="Y121" s="85"/>
      <c r="Z121" s="85"/>
      <c r="AA121" s="85"/>
      <c r="AB121" s="85"/>
      <c r="AC121" s="85"/>
      <c r="AN121" s="85"/>
      <c r="AO121" s="85"/>
      <c r="AP121" s="376"/>
    </row>
    <row r="122" spans="1:42">
      <c r="A122" s="85"/>
      <c r="B122" s="85"/>
      <c r="C122" s="85"/>
      <c r="D122" s="85"/>
      <c r="E122" s="85"/>
      <c r="F122" s="85"/>
      <c r="G122" s="85"/>
      <c r="H122" s="85"/>
      <c r="I122" s="85"/>
      <c r="J122" s="85"/>
      <c r="K122" s="85"/>
      <c r="L122" s="85"/>
      <c r="M122" s="85"/>
      <c r="N122" s="85"/>
      <c r="O122" s="85"/>
      <c r="P122" s="85"/>
      <c r="Q122" s="85"/>
      <c r="R122" s="85"/>
      <c r="S122" s="92"/>
      <c r="T122" s="92"/>
      <c r="U122" s="85"/>
      <c r="V122" s="85"/>
      <c r="W122" s="92"/>
      <c r="X122" s="92"/>
      <c r="Y122" s="85"/>
      <c r="Z122" s="85"/>
      <c r="AA122" s="85"/>
      <c r="AB122" s="85"/>
      <c r="AC122" s="85"/>
      <c r="AN122" s="85"/>
      <c r="AO122" s="85"/>
      <c r="AP122" s="376"/>
    </row>
    <row r="123" spans="1:42">
      <c r="A123" s="85"/>
      <c r="B123" s="85"/>
      <c r="C123" s="85"/>
      <c r="D123" s="85"/>
      <c r="E123" s="85"/>
      <c r="F123" s="85"/>
      <c r="G123" s="85"/>
      <c r="H123" s="85"/>
      <c r="I123" s="85"/>
      <c r="J123" s="85"/>
      <c r="K123" s="85"/>
      <c r="L123" s="85"/>
      <c r="M123" s="85"/>
      <c r="N123" s="85"/>
      <c r="O123" s="85"/>
      <c r="P123" s="85"/>
      <c r="Q123" s="85"/>
      <c r="R123" s="85"/>
      <c r="S123" s="92"/>
      <c r="T123" s="92"/>
      <c r="U123" s="85"/>
      <c r="V123" s="85"/>
      <c r="W123" s="92"/>
      <c r="X123" s="92"/>
      <c r="Y123" s="85"/>
      <c r="Z123" s="85"/>
      <c r="AA123" s="85"/>
      <c r="AB123" s="85"/>
      <c r="AC123" s="85"/>
      <c r="AN123" s="85"/>
      <c r="AO123" s="85"/>
      <c r="AP123" s="376"/>
    </row>
    <row r="124" spans="1:42">
      <c r="A124" s="85"/>
      <c r="B124" s="85"/>
      <c r="C124" s="85"/>
      <c r="D124" s="85"/>
      <c r="E124" s="85"/>
      <c r="F124" s="85"/>
      <c r="G124" s="85"/>
      <c r="H124" s="85"/>
      <c r="I124" s="85"/>
      <c r="J124" s="85"/>
      <c r="K124" s="85"/>
      <c r="L124" s="85"/>
      <c r="M124" s="85"/>
      <c r="N124" s="85"/>
      <c r="O124" s="85"/>
      <c r="P124" s="85"/>
      <c r="Q124" s="85"/>
      <c r="R124" s="85"/>
      <c r="S124" s="92"/>
      <c r="T124" s="92"/>
      <c r="U124" s="85"/>
      <c r="V124" s="85"/>
      <c r="W124" s="92"/>
      <c r="X124" s="92"/>
      <c r="Y124" s="85"/>
      <c r="Z124" s="85"/>
      <c r="AA124" s="85"/>
      <c r="AB124" s="85"/>
      <c r="AC124" s="85"/>
      <c r="AN124" s="85"/>
      <c r="AO124" s="85"/>
      <c r="AP124" s="376"/>
    </row>
    <row r="125" spans="1:42">
      <c r="A125" s="85"/>
      <c r="B125" s="85"/>
      <c r="C125" s="85"/>
      <c r="D125" s="85"/>
      <c r="E125" s="85"/>
      <c r="F125" s="85"/>
      <c r="G125" s="85"/>
      <c r="H125" s="85"/>
      <c r="I125" s="85"/>
      <c r="J125" s="85"/>
      <c r="K125" s="85"/>
      <c r="L125" s="85"/>
      <c r="M125" s="85"/>
      <c r="N125" s="85"/>
      <c r="O125" s="85"/>
      <c r="P125" s="85"/>
      <c r="Q125" s="85"/>
      <c r="R125" s="85"/>
      <c r="S125" s="92"/>
      <c r="T125" s="92"/>
      <c r="U125" s="85"/>
      <c r="V125" s="85"/>
      <c r="W125" s="92"/>
      <c r="X125" s="92"/>
      <c r="Y125" s="85"/>
      <c r="Z125" s="85"/>
      <c r="AA125" s="85"/>
      <c r="AB125" s="85"/>
      <c r="AC125" s="85"/>
      <c r="AN125" s="85"/>
      <c r="AO125" s="85"/>
      <c r="AP125" s="376"/>
    </row>
    <row r="126" spans="1:42">
      <c r="A126" s="85"/>
      <c r="B126" s="85"/>
      <c r="C126" s="85"/>
      <c r="D126" s="85"/>
      <c r="E126" s="85"/>
      <c r="F126" s="85"/>
      <c r="G126" s="85"/>
      <c r="H126" s="85"/>
      <c r="I126" s="85"/>
      <c r="J126" s="85"/>
      <c r="K126" s="85"/>
      <c r="L126" s="85"/>
      <c r="M126" s="85"/>
      <c r="N126" s="85"/>
      <c r="O126" s="85"/>
      <c r="P126" s="85"/>
      <c r="Q126" s="85"/>
      <c r="R126" s="85"/>
      <c r="S126" s="92"/>
      <c r="T126" s="92"/>
      <c r="U126" s="85"/>
      <c r="V126" s="85"/>
      <c r="W126" s="92"/>
      <c r="X126" s="92"/>
      <c r="Y126" s="85"/>
      <c r="Z126" s="85"/>
      <c r="AA126" s="85"/>
      <c r="AB126" s="85"/>
      <c r="AC126" s="85"/>
      <c r="AN126" s="85"/>
      <c r="AO126" s="85"/>
      <c r="AP126" s="376"/>
    </row>
    <row r="127" spans="1:42">
      <c r="A127" s="85"/>
      <c r="B127" s="85"/>
      <c r="C127" s="85"/>
      <c r="D127" s="85"/>
      <c r="E127" s="85"/>
      <c r="F127" s="85"/>
      <c r="G127" s="85"/>
      <c r="H127" s="85"/>
      <c r="I127" s="85"/>
      <c r="J127" s="85"/>
      <c r="K127" s="85"/>
      <c r="L127" s="85"/>
      <c r="M127" s="85"/>
      <c r="N127" s="85"/>
      <c r="O127" s="85"/>
      <c r="P127" s="85"/>
      <c r="Q127" s="85"/>
      <c r="R127" s="85"/>
      <c r="S127" s="92"/>
      <c r="T127" s="92"/>
      <c r="U127" s="85"/>
      <c r="V127" s="85"/>
      <c r="W127" s="92"/>
      <c r="X127" s="92"/>
      <c r="Y127" s="85"/>
      <c r="Z127" s="85"/>
      <c r="AA127" s="85"/>
      <c r="AB127" s="85"/>
      <c r="AC127" s="85"/>
      <c r="AN127" s="85"/>
      <c r="AO127" s="85"/>
      <c r="AP127" s="376"/>
    </row>
    <row r="128" spans="1:42">
      <c r="A128" s="85"/>
      <c r="B128" s="85"/>
      <c r="C128" s="85"/>
      <c r="D128" s="85"/>
      <c r="E128" s="85"/>
      <c r="F128" s="85"/>
      <c r="G128" s="85"/>
      <c r="H128" s="85"/>
      <c r="I128" s="85"/>
      <c r="J128" s="85"/>
      <c r="K128" s="85"/>
      <c r="L128" s="85"/>
      <c r="M128" s="85"/>
      <c r="N128" s="85"/>
      <c r="O128" s="85"/>
      <c r="P128" s="85"/>
      <c r="Q128" s="85"/>
      <c r="R128" s="85"/>
      <c r="S128" s="92"/>
      <c r="T128" s="92"/>
      <c r="U128" s="85"/>
      <c r="V128" s="85"/>
      <c r="W128" s="92"/>
      <c r="X128" s="92"/>
      <c r="Y128" s="85"/>
      <c r="Z128" s="85"/>
      <c r="AA128" s="85"/>
      <c r="AB128" s="85"/>
      <c r="AC128" s="85"/>
      <c r="AN128" s="85"/>
      <c r="AO128" s="85"/>
      <c r="AP128" s="376"/>
    </row>
    <row r="129" spans="1:42">
      <c r="A129" s="85"/>
      <c r="B129" s="85"/>
      <c r="C129" s="85"/>
      <c r="D129" s="85"/>
      <c r="E129" s="85"/>
      <c r="F129" s="85"/>
      <c r="G129" s="85"/>
      <c r="H129" s="85"/>
      <c r="I129" s="85"/>
      <c r="J129" s="85"/>
      <c r="K129" s="85"/>
      <c r="L129" s="85"/>
      <c r="M129" s="85"/>
      <c r="N129" s="85"/>
      <c r="O129" s="85"/>
      <c r="P129" s="85"/>
      <c r="Q129" s="85"/>
      <c r="R129" s="85"/>
      <c r="S129" s="92"/>
      <c r="T129" s="92"/>
      <c r="U129" s="85"/>
      <c r="V129" s="85"/>
      <c r="W129" s="92"/>
      <c r="X129" s="92"/>
      <c r="Y129" s="85"/>
      <c r="Z129" s="85"/>
      <c r="AA129" s="85"/>
      <c r="AB129" s="85"/>
      <c r="AC129" s="85"/>
      <c r="AN129" s="85"/>
      <c r="AO129" s="85"/>
      <c r="AP129" s="376"/>
    </row>
    <row r="130" spans="1:42">
      <c r="A130" s="85"/>
      <c r="B130" s="85"/>
      <c r="C130" s="85"/>
      <c r="D130" s="85"/>
      <c r="E130" s="85"/>
      <c r="F130" s="85"/>
      <c r="G130" s="85"/>
      <c r="H130" s="85"/>
      <c r="I130" s="85"/>
      <c r="J130" s="85"/>
      <c r="K130" s="85"/>
      <c r="L130" s="85"/>
      <c r="M130" s="85"/>
      <c r="N130" s="85"/>
      <c r="O130" s="85"/>
      <c r="P130" s="85"/>
      <c r="Q130" s="85"/>
      <c r="R130" s="85"/>
      <c r="S130" s="92"/>
      <c r="T130" s="92"/>
      <c r="U130" s="85"/>
      <c r="V130" s="85"/>
      <c r="W130" s="92"/>
      <c r="X130" s="92"/>
      <c r="Y130" s="85"/>
      <c r="Z130" s="85"/>
      <c r="AA130" s="85"/>
      <c r="AB130" s="85"/>
      <c r="AC130" s="85"/>
      <c r="AN130" s="85"/>
      <c r="AO130" s="85"/>
      <c r="AP130" s="376"/>
    </row>
    <row r="131" spans="1:42">
      <c r="A131" s="85"/>
      <c r="B131" s="85"/>
      <c r="C131" s="85"/>
      <c r="D131" s="85"/>
      <c r="E131" s="85"/>
      <c r="F131" s="85"/>
      <c r="G131" s="85"/>
      <c r="H131" s="85"/>
      <c r="I131" s="85"/>
      <c r="J131" s="85"/>
      <c r="K131" s="85"/>
      <c r="L131" s="85"/>
      <c r="M131" s="85"/>
      <c r="N131" s="85"/>
      <c r="O131" s="85"/>
      <c r="P131" s="85"/>
      <c r="Q131" s="85"/>
      <c r="R131" s="85"/>
      <c r="S131" s="92"/>
      <c r="T131" s="92"/>
      <c r="U131" s="85"/>
      <c r="V131" s="85"/>
      <c r="W131" s="92"/>
      <c r="X131" s="92"/>
      <c r="Y131" s="85"/>
      <c r="Z131" s="85"/>
      <c r="AA131" s="85"/>
      <c r="AB131" s="85"/>
      <c r="AC131" s="85"/>
      <c r="AN131" s="85"/>
      <c r="AO131" s="85"/>
      <c r="AP131" s="376"/>
    </row>
    <row r="132" spans="1:42">
      <c r="A132" s="85"/>
      <c r="B132" s="85"/>
      <c r="C132" s="85"/>
      <c r="D132" s="85"/>
      <c r="E132" s="85"/>
      <c r="F132" s="85"/>
      <c r="G132" s="85"/>
      <c r="H132" s="85"/>
      <c r="I132" s="85"/>
      <c r="J132" s="85"/>
      <c r="K132" s="85"/>
      <c r="L132" s="85"/>
      <c r="M132" s="85"/>
      <c r="N132" s="85"/>
      <c r="O132" s="85"/>
      <c r="P132" s="85"/>
      <c r="Q132" s="85"/>
      <c r="R132" s="85"/>
      <c r="S132" s="92"/>
      <c r="T132" s="92"/>
      <c r="U132" s="85"/>
      <c r="V132" s="85"/>
      <c r="W132" s="92"/>
      <c r="X132" s="92"/>
      <c r="Y132" s="85"/>
      <c r="Z132" s="85"/>
      <c r="AA132" s="85"/>
      <c r="AB132" s="85"/>
      <c r="AC132" s="85"/>
      <c r="AN132" s="85"/>
      <c r="AO132" s="85"/>
      <c r="AP132" s="376"/>
    </row>
    <row r="133" spans="1:42">
      <c r="A133" s="85"/>
      <c r="B133" s="85"/>
      <c r="C133" s="85"/>
      <c r="D133" s="85"/>
      <c r="E133" s="85"/>
      <c r="F133" s="85"/>
      <c r="G133" s="85"/>
      <c r="H133" s="85"/>
      <c r="I133" s="85"/>
      <c r="J133" s="85"/>
      <c r="K133" s="85"/>
      <c r="L133" s="85"/>
      <c r="M133" s="85"/>
      <c r="N133" s="85"/>
      <c r="O133" s="85"/>
      <c r="P133" s="85"/>
      <c r="Q133" s="85"/>
      <c r="R133" s="85"/>
      <c r="S133" s="92"/>
      <c r="T133" s="92"/>
      <c r="U133" s="85"/>
      <c r="V133" s="85"/>
      <c r="W133" s="92"/>
      <c r="X133" s="92"/>
      <c r="Y133" s="85"/>
      <c r="Z133" s="85"/>
      <c r="AA133" s="85"/>
      <c r="AB133" s="85"/>
      <c r="AC133" s="85"/>
      <c r="AN133" s="85"/>
      <c r="AO133" s="85"/>
      <c r="AP133" s="376"/>
    </row>
    <row r="134" spans="1:42">
      <c r="A134" s="85"/>
      <c r="B134" s="85"/>
      <c r="C134" s="85"/>
      <c r="D134" s="85"/>
      <c r="E134" s="85"/>
      <c r="F134" s="85"/>
      <c r="G134" s="85"/>
      <c r="H134" s="85"/>
      <c r="I134" s="85"/>
      <c r="J134" s="85"/>
      <c r="K134" s="85"/>
      <c r="L134" s="85"/>
      <c r="M134" s="85"/>
      <c r="N134" s="85"/>
      <c r="O134" s="85"/>
      <c r="P134" s="85"/>
      <c r="Q134" s="85"/>
      <c r="R134" s="85"/>
      <c r="S134" s="92"/>
      <c r="T134" s="92"/>
      <c r="U134" s="85"/>
      <c r="V134" s="85"/>
      <c r="W134" s="92"/>
      <c r="X134" s="92"/>
      <c r="Y134" s="85"/>
      <c r="Z134" s="85"/>
      <c r="AA134" s="85"/>
      <c r="AB134" s="85"/>
      <c r="AC134" s="85"/>
      <c r="AN134" s="85"/>
      <c r="AO134" s="85"/>
      <c r="AP134" s="376"/>
    </row>
    <row r="135" spans="1:42">
      <c r="A135" s="85"/>
      <c r="B135" s="85"/>
      <c r="C135" s="85"/>
      <c r="D135" s="85"/>
      <c r="E135" s="85"/>
      <c r="F135" s="85"/>
      <c r="G135" s="85"/>
      <c r="H135" s="85"/>
      <c r="I135" s="85"/>
      <c r="J135" s="85"/>
      <c r="K135" s="85"/>
      <c r="L135" s="85"/>
      <c r="M135" s="85"/>
      <c r="N135" s="85"/>
      <c r="O135" s="85"/>
      <c r="P135" s="85"/>
      <c r="Q135" s="85"/>
      <c r="R135" s="85"/>
      <c r="S135" s="92"/>
      <c r="T135" s="92"/>
      <c r="U135" s="85"/>
      <c r="V135" s="85"/>
      <c r="W135" s="92"/>
      <c r="X135" s="92"/>
      <c r="Y135" s="85"/>
      <c r="Z135" s="85"/>
      <c r="AA135" s="85"/>
      <c r="AB135" s="85"/>
      <c r="AC135" s="85"/>
      <c r="AN135" s="85"/>
      <c r="AO135" s="85"/>
      <c r="AP135" s="376"/>
    </row>
    <row r="136" spans="1:42">
      <c r="A136" s="85"/>
      <c r="B136" s="85"/>
      <c r="C136" s="85"/>
      <c r="D136" s="85"/>
      <c r="E136" s="85"/>
      <c r="F136" s="85"/>
      <c r="G136" s="85"/>
      <c r="H136" s="85"/>
      <c r="I136" s="85"/>
      <c r="J136" s="85"/>
      <c r="K136" s="85"/>
      <c r="L136" s="85"/>
      <c r="M136" s="85"/>
      <c r="N136" s="85"/>
      <c r="O136" s="85"/>
      <c r="P136" s="85"/>
      <c r="Q136" s="85"/>
      <c r="R136" s="85"/>
      <c r="S136" s="92"/>
      <c r="T136" s="92"/>
      <c r="U136" s="85"/>
      <c r="V136" s="85"/>
      <c r="W136" s="92"/>
      <c r="X136" s="92"/>
      <c r="Y136" s="85"/>
      <c r="Z136" s="85"/>
      <c r="AA136" s="85"/>
      <c r="AB136" s="85"/>
      <c r="AC136" s="85"/>
      <c r="AN136" s="85"/>
      <c r="AO136" s="85"/>
      <c r="AP136" s="376"/>
    </row>
    <row r="137" spans="1:42">
      <c r="A137" s="85"/>
      <c r="B137" s="85"/>
      <c r="C137" s="85"/>
      <c r="D137" s="85"/>
      <c r="E137" s="85"/>
      <c r="F137" s="85"/>
      <c r="G137" s="85"/>
      <c r="H137" s="85"/>
      <c r="I137" s="85"/>
      <c r="J137" s="85"/>
      <c r="K137" s="85"/>
      <c r="L137" s="85"/>
      <c r="M137" s="85"/>
      <c r="N137" s="85"/>
      <c r="O137" s="85"/>
      <c r="P137" s="85"/>
      <c r="Q137" s="85"/>
      <c r="R137" s="85"/>
      <c r="S137" s="92"/>
      <c r="T137" s="92"/>
      <c r="U137" s="85"/>
      <c r="V137" s="85"/>
      <c r="W137" s="92"/>
      <c r="X137" s="92"/>
      <c r="Y137" s="85"/>
      <c r="Z137" s="85"/>
      <c r="AA137" s="85"/>
      <c r="AB137" s="85"/>
      <c r="AC137" s="85"/>
      <c r="AN137" s="85"/>
      <c r="AO137" s="85"/>
      <c r="AP137" s="376"/>
    </row>
    <row r="138" spans="1:42">
      <c r="A138" s="85"/>
      <c r="B138" s="85"/>
      <c r="C138" s="85"/>
      <c r="D138" s="85"/>
      <c r="E138" s="85"/>
      <c r="F138" s="85"/>
      <c r="G138" s="85"/>
      <c r="H138" s="85"/>
      <c r="I138" s="85"/>
      <c r="J138" s="85"/>
      <c r="K138" s="85"/>
      <c r="L138" s="85"/>
      <c r="M138" s="85"/>
      <c r="N138" s="85"/>
      <c r="O138" s="85"/>
      <c r="P138" s="85"/>
      <c r="Q138" s="85"/>
      <c r="R138" s="85"/>
      <c r="S138" s="92"/>
      <c r="T138" s="92"/>
      <c r="U138" s="85"/>
      <c r="V138" s="85"/>
      <c r="W138" s="92"/>
      <c r="X138" s="92"/>
      <c r="Y138" s="85"/>
      <c r="Z138" s="85"/>
      <c r="AA138" s="85"/>
      <c r="AB138" s="85"/>
      <c r="AC138" s="85"/>
      <c r="AN138" s="85"/>
      <c r="AO138" s="85"/>
      <c r="AP138" s="376"/>
    </row>
    <row r="139" spans="1:42">
      <c r="A139" s="85"/>
      <c r="B139" s="85"/>
      <c r="C139" s="85"/>
      <c r="D139" s="85"/>
      <c r="E139" s="85"/>
      <c r="F139" s="85"/>
      <c r="G139" s="85"/>
      <c r="H139" s="85"/>
      <c r="I139" s="85"/>
      <c r="J139" s="85"/>
      <c r="K139" s="85"/>
      <c r="L139" s="85"/>
      <c r="M139" s="85"/>
      <c r="N139" s="85"/>
      <c r="O139" s="85"/>
      <c r="P139" s="85"/>
      <c r="Q139" s="85"/>
      <c r="R139" s="85"/>
      <c r="S139" s="92"/>
      <c r="T139" s="92"/>
      <c r="U139" s="85"/>
      <c r="V139" s="85"/>
      <c r="W139" s="92"/>
      <c r="X139" s="92"/>
      <c r="Y139" s="85"/>
      <c r="Z139" s="85"/>
      <c r="AA139" s="85"/>
      <c r="AB139" s="85"/>
      <c r="AC139" s="85"/>
      <c r="AN139" s="85"/>
      <c r="AO139" s="85"/>
      <c r="AP139" s="376"/>
    </row>
    <row r="140" spans="1:42">
      <c r="A140" s="85"/>
      <c r="B140" s="85"/>
      <c r="C140" s="85"/>
      <c r="D140" s="85"/>
      <c r="E140" s="85"/>
      <c r="F140" s="85"/>
      <c r="G140" s="85"/>
      <c r="H140" s="85"/>
      <c r="I140" s="85"/>
      <c r="J140" s="85"/>
      <c r="K140" s="85"/>
      <c r="L140" s="85"/>
      <c r="M140" s="85"/>
      <c r="N140" s="85"/>
      <c r="O140" s="85"/>
      <c r="P140" s="85"/>
      <c r="Q140" s="85"/>
      <c r="R140" s="85"/>
      <c r="S140" s="92"/>
      <c r="T140" s="92"/>
      <c r="U140" s="85"/>
      <c r="V140" s="85"/>
      <c r="W140" s="92"/>
      <c r="X140" s="92"/>
      <c r="Y140" s="85"/>
      <c r="Z140" s="85"/>
      <c r="AA140" s="85"/>
      <c r="AB140" s="85"/>
      <c r="AC140" s="85"/>
      <c r="AN140" s="85"/>
      <c r="AO140" s="85"/>
      <c r="AP140" s="376"/>
    </row>
    <row r="141" spans="1:42">
      <c r="A141" s="85"/>
      <c r="B141" s="85"/>
      <c r="C141" s="85"/>
      <c r="D141" s="85"/>
      <c r="E141" s="85"/>
      <c r="F141" s="85"/>
      <c r="G141" s="85"/>
      <c r="H141" s="85"/>
      <c r="I141" s="85"/>
      <c r="J141" s="85"/>
      <c r="K141" s="85"/>
      <c r="L141" s="85"/>
      <c r="M141" s="85"/>
      <c r="N141" s="85"/>
      <c r="O141" s="85"/>
      <c r="P141" s="85"/>
      <c r="Q141" s="85"/>
      <c r="R141" s="85"/>
      <c r="S141" s="92"/>
      <c r="T141" s="92"/>
      <c r="U141" s="85"/>
      <c r="V141" s="85"/>
      <c r="W141" s="92"/>
      <c r="X141" s="92"/>
      <c r="Y141" s="85"/>
      <c r="Z141" s="85"/>
      <c r="AA141" s="85"/>
      <c r="AB141" s="85"/>
      <c r="AC141" s="85"/>
      <c r="AN141" s="85"/>
      <c r="AO141" s="85"/>
      <c r="AP141" s="376"/>
    </row>
    <row r="142" spans="1:42">
      <c r="A142" s="85"/>
      <c r="B142" s="85"/>
      <c r="C142" s="85"/>
      <c r="D142" s="85"/>
      <c r="E142" s="85"/>
      <c r="F142" s="85"/>
      <c r="G142" s="85"/>
      <c r="H142" s="85"/>
      <c r="I142" s="85"/>
      <c r="J142" s="85"/>
      <c r="K142" s="85"/>
      <c r="L142" s="85"/>
      <c r="M142" s="85"/>
      <c r="N142" s="85"/>
      <c r="O142" s="85"/>
      <c r="P142" s="85"/>
      <c r="Q142" s="85"/>
      <c r="R142" s="85"/>
      <c r="S142" s="92"/>
      <c r="T142" s="92"/>
      <c r="U142" s="85"/>
      <c r="V142" s="85"/>
      <c r="W142" s="92"/>
      <c r="X142" s="92"/>
      <c r="Y142" s="85"/>
      <c r="Z142" s="85"/>
      <c r="AA142" s="85"/>
      <c r="AB142" s="85"/>
      <c r="AC142" s="85"/>
      <c r="AN142" s="85"/>
      <c r="AO142" s="85"/>
      <c r="AP142" s="376"/>
    </row>
    <row r="143" spans="1:42">
      <c r="A143" s="85"/>
      <c r="B143" s="85"/>
      <c r="C143" s="85"/>
      <c r="D143" s="85"/>
      <c r="E143" s="85"/>
      <c r="F143" s="85"/>
      <c r="G143" s="85"/>
      <c r="H143" s="85"/>
      <c r="I143" s="85"/>
      <c r="J143" s="85"/>
      <c r="K143" s="85"/>
      <c r="L143" s="85"/>
      <c r="M143" s="85"/>
      <c r="N143" s="85"/>
      <c r="O143" s="85"/>
      <c r="P143" s="85"/>
      <c r="Q143" s="85"/>
      <c r="R143" s="85"/>
      <c r="S143" s="92"/>
      <c r="T143" s="92"/>
      <c r="U143" s="85"/>
      <c r="V143" s="85"/>
      <c r="W143" s="92"/>
      <c r="X143" s="92"/>
      <c r="Y143" s="85"/>
      <c r="Z143" s="85"/>
      <c r="AA143" s="85"/>
      <c r="AB143" s="85"/>
      <c r="AC143" s="85"/>
      <c r="AN143" s="85"/>
      <c r="AO143" s="85"/>
      <c r="AP143" s="376"/>
    </row>
    <row r="144" spans="1:42">
      <c r="A144" s="85"/>
      <c r="B144" s="85"/>
      <c r="C144" s="85"/>
      <c r="D144" s="85"/>
      <c r="E144" s="85"/>
      <c r="F144" s="85"/>
      <c r="G144" s="85"/>
      <c r="H144" s="85"/>
      <c r="I144" s="85"/>
      <c r="J144" s="85"/>
      <c r="K144" s="85"/>
      <c r="L144" s="85"/>
      <c r="M144" s="85"/>
      <c r="N144" s="85"/>
      <c r="O144" s="85"/>
      <c r="P144" s="85"/>
      <c r="Q144" s="85"/>
      <c r="R144" s="85"/>
      <c r="S144" s="92"/>
      <c r="T144" s="92"/>
      <c r="U144" s="85"/>
      <c r="V144" s="85"/>
      <c r="W144" s="92"/>
      <c r="X144" s="92"/>
      <c r="Y144" s="85"/>
      <c r="Z144" s="85"/>
      <c r="AA144" s="85"/>
      <c r="AB144" s="85"/>
      <c r="AC144" s="85"/>
      <c r="AN144" s="85"/>
      <c r="AO144" s="85"/>
      <c r="AP144" s="376"/>
    </row>
    <row r="145" spans="1:42">
      <c r="A145" s="85"/>
      <c r="B145" s="85"/>
      <c r="C145" s="85"/>
      <c r="D145" s="85"/>
      <c r="E145" s="85"/>
      <c r="F145" s="85"/>
      <c r="G145" s="85"/>
      <c r="H145" s="85"/>
      <c r="I145" s="85"/>
      <c r="J145" s="85"/>
      <c r="K145" s="85"/>
      <c r="L145" s="85"/>
      <c r="M145" s="85"/>
      <c r="N145" s="85"/>
      <c r="O145" s="85"/>
      <c r="P145" s="85"/>
      <c r="Q145" s="85"/>
      <c r="R145" s="85"/>
      <c r="S145" s="92"/>
      <c r="T145" s="92"/>
      <c r="U145" s="85"/>
      <c r="V145" s="85"/>
      <c r="W145" s="92"/>
      <c r="X145" s="92"/>
      <c r="Y145" s="85"/>
      <c r="Z145" s="85"/>
      <c r="AA145" s="85"/>
      <c r="AB145" s="85"/>
      <c r="AC145" s="85"/>
      <c r="AN145" s="85"/>
      <c r="AO145" s="85"/>
      <c r="AP145" s="376"/>
    </row>
    <row r="146" spans="1:42">
      <c r="A146" s="85"/>
      <c r="B146" s="85"/>
      <c r="C146" s="85"/>
      <c r="D146" s="85"/>
      <c r="E146" s="85"/>
      <c r="F146" s="85"/>
      <c r="G146" s="85"/>
      <c r="H146" s="85"/>
      <c r="I146" s="85"/>
      <c r="J146" s="85"/>
      <c r="K146" s="85"/>
      <c r="L146" s="85"/>
      <c r="M146" s="85"/>
      <c r="N146" s="85"/>
      <c r="O146" s="85"/>
      <c r="P146" s="85"/>
      <c r="Q146" s="85"/>
      <c r="R146" s="85"/>
      <c r="S146" s="92"/>
      <c r="T146" s="92"/>
      <c r="U146" s="85"/>
      <c r="V146" s="85"/>
      <c r="W146" s="92"/>
      <c r="X146" s="92"/>
      <c r="Y146" s="85"/>
      <c r="Z146" s="85"/>
      <c r="AA146" s="85"/>
      <c r="AB146" s="85"/>
      <c r="AC146" s="85"/>
      <c r="AN146" s="85"/>
      <c r="AO146" s="85"/>
      <c r="AP146" s="376"/>
    </row>
  </sheetData>
  <mergeCells count="61">
    <mergeCell ref="F7:F10"/>
    <mergeCell ref="G7:H7"/>
    <mergeCell ref="I7:J7"/>
    <mergeCell ref="K7:L7"/>
    <mergeCell ref="M7:N7"/>
    <mergeCell ref="K8:K10"/>
    <mergeCell ref="L8:L10"/>
    <mergeCell ref="M8:M10"/>
    <mergeCell ref="N8:N10"/>
    <mergeCell ref="G8:G10"/>
    <mergeCell ref="H8:H10"/>
    <mergeCell ref="I8:I10"/>
    <mergeCell ref="J8:J10"/>
    <mergeCell ref="AH5:AH10"/>
    <mergeCell ref="AI5:AI10"/>
    <mergeCell ref="AJ5:AL6"/>
    <mergeCell ref="AA5:AA10"/>
    <mergeCell ref="AB5:AB10"/>
    <mergeCell ref="AC5:AC10"/>
    <mergeCell ref="AD5:AD10"/>
    <mergeCell ref="AE5:AE10"/>
    <mergeCell ref="AF5:AF10"/>
    <mergeCell ref="AK9:AK10"/>
    <mergeCell ref="AL9:AL10"/>
    <mergeCell ref="AG5:AG10"/>
    <mergeCell ref="I5:N6"/>
    <mergeCell ref="O8:O10"/>
    <mergeCell ref="P8:P10"/>
    <mergeCell ref="Q8:Q10"/>
    <mergeCell ref="R8:T8"/>
    <mergeCell ref="U8:U10"/>
    <mergeCell ref="R9:R10"/>
    <mergeCell ref="S9:T9"/>
    <mergeCell ref="V9:V10"/>
    <mergeCell ref="W9:X9"/>
    <mergeCell ref="V8:X8"/>
    <mergeCell ref="AP5:AP10"/>
    <mergeCell ref="AM7:AO7"/>
    <mergeCell ref="AJ8:AJ10"/>
    <mergeCell ref="AK8:AL8"/>
    <mergeCell ref="AM8:AM10"/>
    <mergeCell ref="AJ7:AL7"/>
    <mergeCell ref="AN8:AO8"/>
    <mergeCell ref="AN9:AN10"/>
    <mergeCell ref="AO9:AO10"/>
    <mergeCell ref="A1:AP1"/>
    <mergeCell ref="A2:AP2"/>
    <mergeCell ref="A3:AP3"/>
    <mergeCell ref="A4:AP4"/>
    <mergeCell ref="A5:A10"/>
    <mergeCell ref="B5:B10"/>
    <mergeCell ref="C5:C10"/>
    <mergeCell ref="D5:D10"/>
    <mergeCell ref="E5:E10"/>
    <mergeCell ref="F5:H6"/>
    <mergeCell ref="O5:P7"/>
    <mergeCell ref="Q5:T7"/>
    <mergeCell ref="U5:X7"/>
    <mergeCell ref="Y5:Y10"/>
    <mergeCell ref="Z5:Z10"/>
    <mergeCell ref="AM5:AO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82"/>
  <sheetViews>
    <sheetView topLeftCell="A4" workbookViewId="0">
      <selection activeCell="H16" sqref="G16:H16"/>
    </sheetView>
  </sheetViews>
  <sheetFormatPr defaultColWidth="9.140625" defaultRowHeight="18.75"/>
  <cols>
    <col min="1" max="1" width="3.7109375" style="87" customWidth="1"/>
    <col min="2" max="2" width="32.7109375" style="88" customWidth="1"/>
    <col min="3" max="3" width="7.28515625" style="89" customWidth="1"/>
    <col min="4" max="4" width="7.28515625" style="89" hidden="1" customWidth="1"/>
    <col min="5" max="5" width="7.85546875" style="89" hidden="1" customWidth="1"/>
    <col min="6" max="6" width="10" style="90" customWidth="1"/>
    <col min="7" max="8" width="9.7109375" style="91" customWidth="1"/>
    <col min="9" max="9" width="9.140625" style="91" hidden="1" customWidth="1"/>
    <col min="10" max="10" width="8.7109375" style="91" hidden="1" customWidth="1"/>
    <col min="11" max="11" width="8.140625" style="91" hidden="1" customWidth="1"/>
    <col min="12" max="12" width="7.7109375" style="91" hidden="1" customWidth="1"/>
    <col min="13" max="13" width="8.85546875" style="91" hidden="1" customWidth="1"/>
    <col min="14" max="14" width="8.7109375" style="91" hidden="1" customWidth="1"/>
    <col min="15" max="15" width="9" style="91" hidden="1" customWidth="1"/>
    <col min="16" max="16" width="9.140625" style="91" hidden="1" customWidth="1"/>
    <col min="17" max="17" width="11.140625" style="91" customWidth="1"/>
    <col min="18" max="18" width="11" style="91" customWidth="1"/>
    <col min="19" max="19" width="7.85546875" style="329" customWidth="1"/>
    <col min="20" max="20" width="7.140625" style="329" hidden="1" customWidth="1"/>
    <col min="21" max="21" width="9.28515625" style="91" customWidth="1"/>
    <col min="22" max="22" width="9.140625" style="91" customWidth="1"/>
    <col min="23" max="23" width="7.85546875" style="329" customWidth="1"/>
    <col min="24" max="24" width="9" style="329" hidden="1" customWidth="1"/>
    <col min="25" max="25" width="10.85546875" style="91" customWidth="1"/>
    <col min="26" max="26" width="8" style="91" hidden="1" customWidth="1"/>
    <col min="27" max="27" width="9.85546875" style="91" hidden="1" customWidth="1"/>
    <col min="28" max="28" width="9" style="91" hidden="1" customWidth="1"/>
    <col min="29" max="29" width="8.140625" style="91" hidden="1" customWidth="1"/>
    <col min="30" max="30" width="8.140625" style="85" hidden="1" customWidth="1"/>
    <col min="31" max="31" width="8.7109375" style="85" hidden="1" customWidth="1"/>
    <col min="32" max="32" width="9" style="85" hidden="1" customWidth="1"/>
    <col min="33" max="33" width="9.140625" style="85" hidden="1" customWidth="1"/>
    <col min="34" max="34" width="8.7109375" style="85" hidden="1" customWidth="1"/>
    <col min="35" max="35" width="8.85546875" style="85" hidden="1" customWidth="1"/>
    <col min="36" max="36" width="7.7109375" style="85" hidden="1" customWidth="1"/>
    <col min="37" max="37" width="8.85546875" style="85" hidden="1" customWidth="1"/>
    <col min="38" max="38" width="7.42578125" style="85" hidden="1" customWidth="1"/>
    <col min="39" max="39" width="8.7109375" style="85" hidden="1" customWidth="1"/>
    <col min="40" max="40" width="7.140625" style="92" hidden="1" customWidth="1"/>
    <col min="41" max="41" width="8.28515625" style="92" hidden="1" customWidth="1"/>
    <col min="42" max="42" width="11.140625" style="379" hidden="1" customWidth="1"/>
    <col min="43" max="43" width="12.85546875" style="85" hidden="1" customWidth="1"/>
    <col min="44" max="45" width="0" style="85" hidden="1" customWidth="1"/>
    <col min="46" max="46" width="10.28515625" style="85" hidden="1" customWidth="1"/>
    <col min="47" max="47" width="9.140625" style="85"/>
    <col min="48" max="48" width="11" style="85" bestFit="1" customWidth="1"/>
    <col min="49" max="16384" width="9.140625" style="85"/>
  </cols>
  <sheetData>
    <row r="1" spans="1:49" s="21" customFormat="1" ht="18" customHeight="1">
      <c r="A1" s="807" t="s">
        <v>708</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row>
    <row r="2" spans="1:49" s="21" customFormat="1" ht="47.25" customHeight="1">
      <c r="A2" s="771" t="s">
        <v>709</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row>
    <row r="3" spans="1:49" s="21" customFormat="1" ht="15.75">
      <c r="A3" s="772" t="str">
        <f>'B 1'!A4:J4</f>
        <v>(Kèm theo Tờ trình số             /TTr-SKHĐT  ngày     tháng 12  năm 2021 của Sở Kế hoạch và Đầu tư  tỉnh Đắk Lắk)</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row>
    <row r="4" spans="1:49" s="21" customFormat="1" ht="12">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row>
    <row r="5" spans="1:49" s="21" customFormat="1" ht="12.75" customHeight="1">
      <c r="A5" s="774" t="s">
        <v>74</v>
      </c>
      <c r="B5" s="775" t="s">
        <v>3</v>
      </c>
      <c r="C5" s="774" t="s">
        <v>4</v>
      </c>
      <c r="D5" s="774" t="s">
        <v>600</v>
      </c>
      <c r="E5" s="774" t="s">
        <v>5</v>
      </c>
      <c r="F5" s="774" t="s">
        <v>75</v>
      </c>
      <c r="G5" s="774"/>
      <c r="H5" s="774"/>
      <c r="I5" s="774" t="s">
        <v>601</v>
      </c>
      <c r="J5" s="774"/>
      <c r="K5" s="774"/>
      <c r="L5" s="774"/>
      <c r="M5" s="774"/>
      <c r="N5" s="774"/>
      <c r="O5" s="774" t="s">
        <v>605</v>
      </c>
      <c r="P5" s="774"/>
      <c r="Q5" s="774" t="s">
        <v>606</v>
      </c>
      <c r="R5" s="774"/>
      <c r="S5" s="774"/>
      <c r="T5" s="774"/>
      <c r="U5" s="774" t="s">
        <v>608</v>
      </c>
      <c r="V5" s="774"/>
      <c r="W5" s="774"/>
      <c r="X5" s="774"/>
      <c r="Y5" s="774" t="s">
        <v>7</v>
      </c>
      <c r="Z5" s="789" t="s">
        <v>76</v>
      </c>
      <c r="AA5" s="789" t="s">
        <v>48</v>
      </c>
      <c r="AB5" s="789" t="s">
        <v>49</v>
      </c>
      <c r="AC5" s="789" t="s">
        <v>50</v>
      </c>
      <c r="AD5" s="789" t="s">
        <v>51</v>
      </c>
      <c r="AE5" s="789" t="s">
        <v>52</v>
      </c>
      <c r="AF5" s="789" t="s">
        <v>53</v>
      </c>
      <c r="AG5" s="789" t="s">
        <v>54</v>
      </c>
      <c r="AH5" s="789" t="s">
        <v>577</v>
      </c>
      <c r="AI5" s="789" t="s">
        <v>7</v>
      </c>
      <c r="AJ5" s="793" t="s">
        <v>77</v>
      </c>
      <c r="AK5" s="793"/>
      <c r="AL5" s="793"/>
      <c r="AM5" s="793" t="s">
        <v>78</v>
      </c>
      <c r="AN5" s="793"/>
      <c r="AO5" s="793"/>
      <c r="AP5" s="789" t="s">
        <v>7</v>
      </c>
    </row>
    <row r="6" spans="1:49" s="21" customFormat="1" ht="16.5" customHeight="1">
      <c r="A6" s="774"/>
      <c r="B6" s="775"/>
      <c r="C6" s="774"/>
      <c r="D6" s="774"/>
      <c r="E6" s="774"/>
      <c r="F6" s="774"/>
      <c r="G6" s="774"/>
      <c r="H6" s="774"/>
      <c r="I6" s="774"/>
      <c r="J6" s="774"/>
      <c r="K6" s="774"/>
      <c r="L6" s="774"/>
      <c r="M6" s="774"/>
      <c r="N6" s="774"/>
      <c r="O6" s="774"/>
      <c r="P6" s="774"/>
      <c r="Q6" s="774"/>
      <c r="R6" s="774"/>
      <c r="S6" s="774"/>
      <c r="T6" s="774"/>
      <c r="U6" s="774"/>
      <c r="V6" s="774"/>
      <c r="W6" s="774"/>
      <c r="X6" s="774"/>
      <c r="Y6" s="774"/>
      <c r="Z6" s="790"/>
      <c r="AA6" s="790"/>
      <c r="AB6" s="790"/>
      <c r="AC6" s="790"/>
      <c r="AD6" s="790"/>
      <c r="AE6" s="790"/>
      <c r="AF6" s="790"/>
      <c r="AG6" s="790"/>
      <c r="AH6" s="790"/>
      <c r="AI6" s="790"/>
      <c r="AJ6" s="793"/>
      <c r="AK6" s="793"/>
      <c r="AL6" s="793"/>
      <c r="AM6" s="793"/>
      <c r="AN6" s="793"/>
      <c r="AO6" s="793"/>
      <c r="AP6" s="790"/>
    </row>
    <row r="7" spans="1:49" s="21" customFormat="1" ht="36" customHeight="1">
      <c r="A7" s="774"/>
      <c r="B7" s="775"/>
      <c r="C7" s="774"/>
      <c r="D7" s="774"/>
      <c r="E7" s="774"/>
      <c r="F7" s="774" t="s">
        <v>79</v>
      </c>
      <c r="G7" s="777" t="s">
        <v>9</v>
      </c>
      <c r="H7" s="777"/>
      <c r="I7" s="777" t="s">
        <v>602</v>
      </c>
      <c r="J7" s="777"/>
      <c r="K7" s="809" t="s">
        <v>603</v>
      </c>
      <c r="L7" s="809"/>
      <c r="M7" s="809" t="s">
        <v>604</v>
      </c>
      <c r="N7" s="809"/>
      <c r="O7" s="774"/>
      <c r="P7" s="774"/>
      <c r="Q7" s="774"/>
      <c r="R7" s="774"/>
      <c r="S7" s="774"/>
      <c r="T7" s="774"/>
      <c r="U7" s="774"/>
      <c r="V7" s="774"/>
      <c r="W7" s="774"/>
      <c r="X7" s="774"/>
      <c r="Y7" s="774"/>
      <c r="Z7" s="790"/>
      <c r="AA7" s="790"/>
      <c r="AB7" s="790"/>
      <c r="AC7" s="790"/>
      <c r="AD7" s="790" t="s">
        <v>12</v>
      </c>
      <c r="AE7" s="790"/>
      <c r="AF7" s="790"/>
      <c r="AG7" s="790"/>
      <c r="AH7" s="790"/>
      <c r="AI7" s="790"/>
      <c r="AJ7" s="778" t="s">
        <v>12</v>
      </c>
      <c r="AK7" s="778"/>
      <c r="AL7" s="778"/>
      <c r="AM7" s="778" t="s">
        <v>12</v>
      </c>
      <c r="AN7" s="778"/>
      <c r="AO7" s="778"/>
      <c r="AP7" s="790"/>
    </row>
    <row r="8" spans="1:49" s="21" customFormat="1" ht="12.75">
      <c r="A8" s="774"/>
      <c r="B8" s="775"/>
      <c r="C8" s="774"/>
      <c r="D8" s="774"/>
      <c r="E8" s="774"/>
      <c r="F8" s="774"/>
      <c r="G8" s="774" t="s">
        <v>11</v>
      </c>
      <c r="H8" s="774" t="s">
        <v>80</v>
      </c>
      <c r="I8" s="774" t="s">
        <v>11</v>
      </c>
      <c r="J8" s="774" t="s">
        <v>80</v>
      </c>
      <c r="K8" s="774" t="s">
        <v>11</v>
      </c>
      <c r="L8" s="774" t="s">
        <v>80</v>
      </c>
      <c r="M8" s="774" t="s">
        <v>11</v>
      </c>
      <c r="N8" s="774" t="s">
        <v>80</v>
      </c>
      <c r="O8" s="774" t="s">
        <v>11</v>
      </c>
      <c r="P8" s="774" t="s">
        <v>80</v>
      </c>
      <c r="Q8" s="774" t="s">
        <v>11</v>
      </c>
      <c r="R8" s="774" t="s">
        <v>12</v>
      </c>
      <c r="S8" s="774"/>
      <c r="T8" s="774"/>
      <c r="U8" s="774" t="s">
        <v>11</v>
      </c>
      <c r="V8" s="774" t="s">
        <v>12</v>
      </c>
      <c r="W8" s="774"/>
      <c r="X8" s="774"/>
      <c r="Y8" s="774"/>
      <c r="Z8" s="790"/>
      <c r="AA8" s="790"/>
      <c r="AB8" s="790"/>
      <c r="AC8" s="790"/>
      <c r="AD8" s="790" t="s">
        <v>81</v>
      </c>
      <c r="AE8" s="790"/>
      <c r="AF8" s="790"/>
      <c r="AG8" s="790"/>
      <c r="AH8" s="790"/>
      <c r="AI8" s="790"/>
      <c r="AJ8" s="779" t="s">
        <v>81</v>
      </c>
      <c r="AK8" s="778" t="s">
        <v>82</v>
      </c>
      <c r="AL8" s="778"/>
      <c r="AM8" s="779" t="s">
        <v>81</v>
      </c>
      <c r="AN8" s="872" t="s">
        <v>82</v>
      </c>
      <c r="AO8" s="872"/>
      <c r="AP8" s="790"/>
    </row>
    <row r="9" spans="1:49" s="21" customFormat="1" ht="12.75">
      <c r="A9" s="774"/>
      <c r="B9" s="775"/>
      <c r="C9" s="774"/>
      <c r="D9" s="774"/>
      <c r="E9" s="774"/>
      <c r="F9" s="774"/>
      <c r="G9" s="774"/>
      <c r="H9" s="774"/>
      <c r="I9" s="774"/>
      <c r="J9" s="774"/>
      <c r="K9" s="774"/>
      <c r="L9" s="774"/>
      <c r="M9" s="774"/>
      <c r="N9" s="774"/>
      <c r="O9" s="774"/>
      <c r="P9" s="774"/>
      <c r="Q9" s="774"/>
      <c r="R9" s="774" t="s">
        <v>81</v>
      </c>
      <c r="S9" s="810" t="s">
        <v>82</v>
      </c>
      <c r="T9" s="810"/>
      <c r="U9" s="774"/>
      <c r="V9" s="774" t="s">
        <v>81</v>
      </c>
      <c r="W9" s="810" t="s">
        <v>82</v>
      </c>
      <c r="X9" s="810"/>
      <c r="Y9" s="774"/>
      <c r="Z9" s="790"/>
      <c r="AA9" s="790"/>
      <c r="AB9" s="790"/>
      <c r="AC9" s="790"/>
      <c r="AD9" s="790"/>
      <c r="AE9" s="790"/>
      <c r="AF9" s="790"/>
      <c r="AG9" s="790"/>
      <c r="AH9" s="790"/>
      <c r="AI9" s="790"/>
      <c r="AJ9" s="779"/>
      <c r="AK9" s="794" t="s">
        <v>83</v>
      </c>
      <c r="AL9" s="795" t="s">
        <v>84</v>
      </c>
      <c r="AM9" s="779"/>
      <c r="AN9" s="794" t="s">
        <v>83</v>
      </c>
      <c r="AO9" s="795" t="s">
        <v>84</v>
      </c>
      <c r="AP9" s="790"/>
    </row>
    <row r="10" spans="1:49" s="21" customFormat="1" ht="60.75" customHeight="1">
      <c r="A10" s="774"/>
      <c r="B10" s="775"/>
      <c r="C10" s="774"/>
      <c r="D10" s="774"/>
      <c r="E10" s="774"/>
      <c r="F10" s="774"/>
      <c r="G10" s="774"/>
      <c r="H10" s="774"/>
      <c r="I10" s="774"/>
      <c r="J10" s="774"/>
      <c r="K10" s="774"/>
      <c r="L10" s="774"/>
      <c r="M10" s="774"/>
      <c r="N10" s="774"/>
      <c r="O10" s="774"/>
      <c r="P10" s="774"/>
      <c r="Q10" s="774"/>
      <c r="R10" s="774"/>
      <c r="S10" s="325" t="s">
        <v>607</v>
      </c>
      <c r="T10" s="325" t="s">
        <v>84</v>
      </c>
      <c r="U10" s="774"/>
      <c r="V10" s="774"/>
      <c r="W10" s="325" t="s">
        <v>607</v>
      </c>
      <c r="X10" s="325" t="s">
        <v>84</v>
      </c>
      <c r="Y10" s="774"/>
      <c r="Z10" s="791"/>
      <c r="AA10" s="791"/>
      <c r="AB10" s="791"/>
      <c r="AC10" s="791"/>
      <c r="AD10" s="791"/>
      <c r="AE10" s="791"/>
      <c r="AF10" s="791"/>
      <c r="AG10" s="791"/>
      <c r="AH10" s="791"/>
      <c r="AI10" s="791"/>
      <c r="AJ10" s="779"/>
      <c r="AK10" s="794"/>
      <c r="AL10" s="795"/>
      <c r="AM10" s="779"/>
      <c r="AN10" s="794"/>
      <c r="AO10" s="795"/>
      <c r="AP10" s="791"/>
    </row>
    <row r="11" spans="1:49" s="180" customFormat="1" ht="16.5" customHeight="1">
      <c r="A11" s="23">
        <v>1</v>
      </c>
      <c r="B11" s="23">
        <v>2</v>
      </c>
      <c r="C11" s="23">
        <v>3</v>
      </c>
      <c r="D11" s="23"/>
      <c r="E11" s="23">
        <v>4</v>
      </c>
      <c r="F11" s="23">
        <v>5</v>
      </c>
      <c r="G11" s="23">
        <v>6</v>
      </c>
      <c r="H11" s="23">
        <v>7</v>
      </c>
      <c r="I11" s="23"/>
      <c r="J11" s="23"/>
      <c r="K11" s="23"/>
      <c r="L11" s="23"/>
      <c r="M11" s="23"/>
      <c r="N11" s="23"/>
      <c r="O11" s="23"/>
      <c r="P11" s="23"/>
      <c r="Q11" s="23"/>
      <c r="R11" s="23"/>
      <c r="S11" s="326"/>
      <c r="T11" s="326"/>
      <c r="U11" s="23"/>
      <c r="V11" s="23"/>
      <c r="W11" s="326"/>
      <c r="X11" s="326"/>
      <c r="Y11" s="23"/>
      <c r="Z11" s="394">
        <v>8</v>
      </c>
      <c r="AA11" s="23">
        <v>9</v>
      </c>
      <c r="AB11" s="23">
        <v>10</v>
      </c>
      <c r="AC11" s="23">
        <v>11</v>
      </c>
      <c r="AD11" s="23">
        <v>12</v>
      </c>
      <c r="AE11" s="23">
        <v>13</v>
      </c>
      <c r="AF11" s="23">
        <v>14</v>
      </c>
      <c r="AG11" s="23">
        <v>15</v>
      </c>
      <c r="AH11" s="23">
        <v>16</v>
      </c>
      <c r="AI11" s="23">
        <v>17</v>
      </c>
      <c r="AJ11" s="23">
        <v>17</v>
      </c>
      <c r="AK11" s="23">
        <v>18</v>
      </c>
      <c r="AL11" s="23">
        <v>19</v>
      </c>
      <c r="AM11" s="23">
        <v>20</v>
      </c>
      <c r="AN11" s="23">
        <v>21</v>
      </c>
      <c r="AO11" s="23">
        <v>22</v>
      </c>
      <c r="AP11" s="23">
        <v>23</v>
      </c>
      <c r="AS11" s="266" t="e">
        <f>AM12-1882777</f>
        <v>#REF!</v>
      </c>
      <c r="AT11" s="22">
        <f t="shared" ref="AT11" si="0">V11-AH11</f>
        <v>-16</v>
      </c>
    </row>
    <row r="12" spans="1:49" s="21" customFormat="1">
      <c r="A12" s="24"/>
      <c r="B12" s="24" t="s">
        <v>13</v>
      </c>
      <c r="C12" s="25"/>
      <c r="D12" s="25"/>
      <c r="E12" s="25"/>
      <c r="F12" s="26"/>
      <c r="G12" s="27">
        <f>G13+G144</f>
        <v>0</v>
      </c>
      <c r="H12" s="27">
        <f t="shared" ref="H12:X12" si="1">H13+H144</f>
        <v>0</v>
      </c>
      <c r="I12" s="27">
        <f t="shared" si="1"/>
        <v>936752</v>
      </c>
      <c r="J12" s="27">
        <f t="shared" si="1"/>
        <v>538454</v>
      </c>
      <c r="K12" s="27">
        <f t="shared" si="1"/>
        <v>448387</v>
      </c>
      <c r="L12" s="27">
        <f t="shared" si="1"/>
        <v>220144</v>
      </c>
      <c r="M12" s="27">
        <f t="shared" si="1"/>
        <v>936752</v>
      </c>
      <c r="N12" s="27">
        <f t="shared" si="1"/>
        <v>538454</v>
      </c>
      <c r="O12" s="27">
        <f t="shared" si="1"/>
        <v>0</v>
      </c>
      <c r="P12" s="27">
        <f t="shared" si="1"/>
        <v>0</v>
      </c>
      <c r="Q12" s="27">
        <f t="shared" si="1"/>
        <v>2367000</v>
      </c>
      <c r="R12" s="27">
        <f t="shared" si="1"/>
        <v>2367000</v>
      </c>
      <c r="S12" s="27">
        <f t="shared" si="1"/>
        <v>0</v>
      </c>
      <c r="T12" s="27">
        <f t="shared" si="1"/>
        <v>0</v>
      </c>
      <c r="U12" s="27">
        <f t="shared" si="1"/>
        <v>659230</v>
      </c>
      <c r="V12" s="27">
        <f t="shared" si="1"/>
        <v>659230</v>
      </c>
      <c r="W12" s="27">
        <f t="shared" si="1"/>
        <v>0</v>
      </c>
      <c r="X12" s="27">
        <f t="shared" si="1"/>
        <v>0</v>
      </c>
      <c r="Y12" s="27"/>
      <c r="Z12" s="395" t="e">
        <f>Z13+#REF!+#REF!+#REF!+#REF!+Z144+#REF!+#REF!</f>
        <v>#REF!</v>
      </c>
      <c r="AA12" s="27" t="e">
        <f>AA13+#REF!+#REF!+#REF!+#REF!+AA144+#REF!+#REF!</f>
        <v>#REF!</v>
      </c>
      <c r="AB12" s="27" t="e">
        <f>AB13+#REF!+#REF!+#REF!+#REF!+AB144+#REF!+#REF!</f>
        <v>#REF!</v>
      </c>
      <c r="AC12" s="27" t="e">
        <f>AC13+#REF!+#REF!+#REF!+#REF!+AC144+#REF!+#REF!</f>
        <v>#REF!</v>
      </c>
      <c r="AD12" s="27" t="e">
        <f>AD13+#REF!+#REF!+#REF!+#REF!+AD144+#REF!+#REF!</f>
        <v>#REF!</v>
      </c>
      <c r="AE12" s="27" t="e">
        <f>AE13+#REF!+#REF!+#REF!+#REF!+AE144+#REF!+#REF!</f>
        <v>#REF!</v>
      </c>
      <c r="AF12" s="27" t="e">
        <f>AF13+#REF!+#REF!+#REF!+#REF!+AF144+#REF!+#REF!</f>
        <v>#REF!</v>
      </c>
      <c r="AG12" s="27" t="e">
        <f>AG13+#REF!+#REF!+#REF!+#REF!+AG144+#REF!+#REF!</f>
        <v>#REF!</v>
      </c>
      <c r="AH12" s="27" t="e">
        <f>AH13+#REF!+#REF!+#REF!+#REF!+AH144+#REF!+#REF!</f>
        <v>#REF!</v>
      </c>
      <c r="AI12" s="27" t="e">
        <f>AI13+#REF!+#REF!+#REF!</f>
        <v>#REF!</v>
      </c>
      <c r="AJ12" s="27" t="e">
        <f>AJ13+#REF!+#REF!+#REF!</f>
        <v>#REF!</v>
      </c>
      <c r="AK12" s="27" t="e">
        <f>AK13+#REF!+#REF!+#REF!</f>
        <v>#REF!</v>
      </c>
      <c r="AL12" s="27" t="e">
        <f>AL13+#REF!+#REF!+#REF!</f>
        <v>#REF!</v>
      </c>
      <c r="AM12" s="27" t="e">
        <f>AM13+#REF!+#REF!+#REF!</f>
        <v>#REF!</v>
      </c>
      <c r="AN12" s="27" t="e">
        <f>AN13+#REF!+#REF!+#REF!</f>
        <v>#REF!</v>
      </c>
      <c r="AO12" s="27" t="e">
        <f>AO13+#REF!+#REF!+#REF!</f>
        <v>#REF!</v>
      </c>
      <c r="AP12" s="28"/>
      <c r="AQ12" s="194" t="e">
        <f t="shared" ref="AQ12:AQ13" si="2">AH12-AM12</f>
        <v>#REF!</v>
      </c>
      <c r="AR12" s="22" t="e">
        <f>AG12-AH12</f>
        <v>#REF!</v>
      </c>
      <c r="AT12" s="27" t="e">
        <f>AT13+#REF!+#REF!+#REF!+#REF!</f>
        <v>#REF!</v>
      </c>
      <c r="AU12" s="22">
        <f>J12-N12</f>
        <v>0</v>
      </c>
      <c r="AV12" s="22">
        <v>5240806</v>
      </c>
      <c r="AW12" s="22">
        <f>AV12-R144</f>
        <v>2873806</v>
      </c>
    </row>
    <row r="13" spans="1:49" s="33" customFormat="1" ht="15.75">
      <c r="A13" s="29" t="s">
        <v>56</v>
      </c>
      <c r="B13" s="30" t="s">
        <v>57</v>
      </c>
      <c r="C13" s="31"/>
      <c r="D13" s="31"/>
      <c r="E13" s="188"/>
      <c r="F13" s="32"/>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c r="Z13" s="396" t="e">
        <f>#REF!+#REF!+#REF!+#REF!+#REF!+#REF!+#REF!+#REF!+#REF!+#REF!+#REF!+#REF!</f>
        <v>#REF!</v>
      </c>
      <c r="AA13" s="32" t="e">
        <f>#REF!+#REF!+#REF!+#REF!+#REF!+#REF!+#REF!+#REF!+#REF!+#REF!+#REF!+#REF!</f>
        <v>#REF!</v>
      </c>
      <c r="AB13" s="32" t="e">
        <f>#REF!+#REF!+#REF!+#REF!+#REF!+#REF!+#REF!+#REF!+#REF!+#REF!+#REF!+#REF!</f>
        <v>#REF!</v>
      </c>
      <c r="AC13" s="32" t="e">
        <f>#REF!+#REF!+#REF!+#REF!+#REF!+#REF!+#REF!+#REF!+#REF!+#REF!+#REF!+#REF!</f>
        <v>#REF!</v>
      </c>
      <c r="AD13" s="32" t="e">
        <f>#REF!+#REF!+#REF!+#REF!+#REF!+#REF!+#REF!+#REF!+#REF!+#REF!+#REF!+#REF!</f>
        <v>#REF!</v>
      </c>
      <c r="AE13" s="32" t="e">
        <f>#REF!+#REF!+#REF!+#REF!+#REF!+#REF!+#REF!+#REF!+#REF!+#REF!+#REF!+#REF!</f>
        <v>#REF!</v>
      </c>
      <c r="AF13" s="32" t="e">
        <f>#REF!+#REF!+#REF!+#REF!+#REF!+#REF!+#REF!+#REF!+#REF!+#REF!+#REF!+#REF!</f>
        <v>#REF!</v>
      </c>
      <c r="AG13" s="32" t="e">
        <f>#REF!+#REF!+#REF!+#REF!+#REF!+#REF!+#REF!+#REF!+#REF!+#REF!+#REF!+#REF!</f>
        <v>#REF!</v>
      </c>
      <c r="AH13" s="32" t="e">
        <f>#REF!+#REF!+#REF!+#REF!+#REF!+#REF!+#REF!+#REF!+#REF!+#REF!+#REF!+#REF!</f>
        <v>#REF!</v>
      </c>
      <c r="AI13" s="32" t="e">
        <f>#REF!+#REF!+#REF!+#REF!+#REF!+#REF!+#REF!+#REF!+#REF!+#REF!+#REF!</f>
        <v>#REF!</v>
      </c>
      <c r="AJ13" s="32" t="e">
        <f>#REF!+#REF!+#REF!+#REF!+#REF!+#REF!+#REF!+#REF!+#REF!+#REF!+#REF!</f>
        <v>#REF!</v>
      </c>
      <c r="AK13" s="32" t="e">
        <f>#REF!+#REF!+#REF!+#REF!+#REF!+#REF!+#REF!+#REF!+#REF!+#REF!+#REF!</f>
        <v>#REF!</v>
      </c>
      <c r="AL13" s="32" t="e">
        <f>#REF!+#REF!+#REF!+#REF!+#REF!+#REF!+#REF!+#REF!+#REF!+#REF!+#REF!</f>
        <v>#REF!</v>
      </c>
      <c r="AM13" s="32" t="e">
        <f>#REF!+#REF!+#REF!+#REF!+#REF!+#REF!+#REF!+#REF!+#REF!+#REF!+#REF!</f>
        <v>#REF!</v>
      </c>
      <c r="AN13" s="32" t="e">
        <f>#REF!+#REF!+#REF!+#REF!+#REF!+#REF!+#REF!+#REF!+#REF!+#REF!+#REF!</f>
        <v>#REF!</v>
      </c>
      <c r="AO13" s="32" t="e">
        <f>#REF!+#REF!+#REF!+#REF!+#REF!+#REF!+#REF!+#REF!+#REF!+#REF!+#REF!</f>
        <v>#REF!</v>
      </c>
      <c r="AP13" s="31"/>
      <c r="AQ13" s="194" t="e">
        <f t="shared" si="2"/>
        <v>#REF!</v>
      </c>
      <c r="AR13" s="22" t="e">
        <f t="shared" ref="AR13:AR14" si="3">AG13-AH13</f>
        <v>#REF!</v>
      </c>
      <c r="AT13" s="32" t="e">
        <f>#REF!+#REF!+#REF!+#REF!+#REF!+#REF!+#REF!+#REF!+#REF!+#REF!+#REF!</f>
        <v>#REF!</v>
      </c>
      <c r="AU13" s="22">
        <f>J13-N13</f>
        <v>0</v>
      </c>
    </row>
    <row r="14" spans="1:49" s="66" customFormat="1" ht="51">
      <c r="A14" s="179" t="s">
        <v>201</v>
      </c>
      <c r="B14" s="79" t="s">
        <v>239</v>
      </c>
      <c r="C14" s="56"/>
      <c r="D14" s="56">
        <f t="shared" ref="D14" si="4">SUM(D15:D17)</f>
        <v>0</v>
      </c>
      <c r="E14" s="47">
        <f t="shared" ref="E14" si="5">SUM(E15:E17)</f>
        <v>0</v>
      </c>
      <c r="F14" s="37">
        <f t="shared" ref="F14:G14" si="6">F15+F40+F47+F51+F58+F61+F66+F68+F74+F82+F86+F91+F102+F106+F111+F104</f>
        <v>28586543.622000001</v>
      </c>
      <c r="G14" s="37">
        <f t="shared" si="6"/>
        <v>28541543.622000001</v>
      </c>
      <c r="H14" s="37">
        <f>H15+H40+H47+H51+H58+H61+H66+H68+H74+H82+H86+H91+H102+H106+H111+H104</f>
        <v>28541543.622000001</v>
      </c>
      <c r="I14" s="37">
        <f t="shared" ref="I14" si="7">SUM(I15:I22)</f>
        <v>0</v>
      </c>
      <c r="J14" s="37">
        <f t="shared" ref="J14" si="8">SUM(J15:J22)</f>
        <v>0</v>
      </c>
      <c r="K14" s="37">
        <f t="shared" ref="K14" si="9">SUM(K15:K22)</f>
        <v>0</v>
      </c>
      <c r="L14" s="37">
        <f t="shared" ref="L14" si="10">SUM(L15:L22)</f>
        <v>0</v>
      </c>
      <c r="M14" s="37">
        <f t="shared" ref="M14" si="11">SUM(M15:M22)</f>
        <v>0</v>
      </c>
      <c r="N14" s="37">
        <f t="shared" ref="N14" si="12">SUM(N15:N22)</f>
        <v>0</v>
      </c>
      <c r="O14" s="37">
        <f t="shared" ref="O14" si="13">SUM(O15:O22)</f>
        <v>0</v>
      </c>
      <c r="P14" s="37">
        <f t="shared" ref="P14" si="14">SUM(P15:P22)</f>
        <v>0</v>
      </c>
      <c r="Q14" s="37">
        <v>28586191.622000001</v>
      </c>
      <c r="R14" s="37">
        <v>28541191.622000001</v>
      </c>
      <c r="S14" s="37"/>
      <c r="T14" s="39">
        <f t="shared" ref="T14" si="15">SUM(T15:T22)</f>
        <v>0</v>
      </c>
      <c r="U14" s="37">
        <f t="shared" ref="U14" si="16">SUM(U15:U22)</f>
        <v>0</v>
      </c>
      <c r="V14" s="37">
        <f t="shared" ref="V14" si="17">SUM(V15:V22)</f>
        <v>0</v>
      </c>
      <c r="W14" s="39">
        <f t="shared" ref="W14" si="18">SUM(W15:W22)</f>
        <v>0</v>
      </c>
      <c r="X14" s="39">
        <f t="shared" ref="X14" si="19">SUM(X15:X22)</f>
        <v>0</v>
      </c>
      <c r="Y14" s="37">
        <f t="shared" ref="Y14" si="20">SUM(Y15:Y22)</f>
        <v>0</v>
      </c>
      <c r="Z14" s="397">
        <f t="shared" ref="Z14" si="21">SUM(Z15:Z16)</f>
        <v>0</v>
      </c>
      <c r="AA14" s="37">
        <f t="shared" ref="AA14" si="22">SUM(AA15:AA16)</f>
        <v>0</v>
      </c>
      <c r="AB14" s="37">
        <f t="shared" ref="AB14" si="23">SUM(AB15:AB16)</f>
        <v>0</v>
      </c>
      <c r="AC14" s="37">
        <f t="shared" ref="AC14" si="24">SUM(AC15:AC16)</f>
        <v>0</v>
      </c>
      <c r="AD14" s="37">
        <f t="shared" ref="AD14" si="25">SUM(AD15:AD16)</f>
        <v>0</v>
      </c>
      <c r="AE14" s="37">
        <f t="shared" ref="AE14" si="26">SUM(AE15:AE16)</f>
        <v>0</v>
      </c>
      <c r="AF14" s="37">
        <f t="shared" ref="AF14" si="27">SUM(AF15:AF16)</f>
        <v>0</v>
      </c>
      <c r="AG14" s="37">
        <f t="shared" ref="AG14" si="28">SUM(AG15:AG16)</f>
        <v>0</v>
      </c>
      <c r="AH14" s="37">
        <f t="shared" ref="AH14" si="29">SUM(AH15:AH16)</f>
        <v>0</v>
      </c>
      <c r="AI14" s="37">
        <f t="shared" ref="AI14" si="30">SUM(AI15:AI16)</f>
        <v>0</v>
      </c>
      <c r="AJ14" s="37">
        <f t="shared" ref="AJ14:AO14" si="31">SUM(AJ15:AJ16)</f>
        <v>0</v>
      </c>
      <c r="AK14" s="37">
        <f t="shared" si="31"/>
        <v>0</v>
      </c>
      <c r="AL14" s="37">
        <f t="shared" si="31"/>
        <v>0</v>
      </c>
      <c r="AM14" s="37">
        <f t="shared" si="31"/>
        <v>0</v>
      </c>
      <c r="AN14" s="37">
        <f t="shared" si="31"/>
        <v>0</v>
      </c>
      <c r="AO14" s="37">
        <f t="shared" si="31"/>
        <v>0</v>
      </c>
      <c r="AP14" s="58"/>
      <c r="AQ14" s="22">
        <f>AM14-AH14</f>
        <v>0</v>
      </c>
      <c r="AR14" s="22">
        <f t="shared" si="3"/>
        <v>0</v>
      </c>
      <c r="AT14" s="22">
        <f t="shared" ref="AT14" si="32">V14-AH14</f>
        <v>0</v>
      </c>
      <c r="AU14" s="22">
        <f>J14-N14</f>
        <v>0</v>
      </c>
    </row>
    <row r="15" spans="1:49" s="66" customFormat="1">
      <c r="A15" s="179" t="s">
        <v>257</v>
      </c>
      <c r="B15" s="79" t="s">
        <v>258</v>
      </c>
      <c r="C15" s="56"/>
      <c r="D15" s="56"/>
      <c r="E15" s="47"/>
      <c r="F15" s="37">
        <f>SUM(F16:F39)</f>
        <v>12268339</v>
      </c>
      <c r="G15" s="37">
        <f t="shared" ref="G15:H15" si="33">SUM(G16:G39)</f>
        <v>12268339</v>
      </c>
      <c r="H15" s="37">
        <f t="shared" si="33"/>
        <v>12268339</v>
      </c>
      <c r="I15" s="37"/>
      <c r="J15" s="37"/>
      <c r="K15" s="37"/>
      <c r="L15" s="37"/>
      <c r="M15" s="37"/>
      <c r="N15" s="37"/>
      <c r="O15" s="37"/>
      <c r="P15" s="37"/>
      <c r="Q15" s="37">
        <v>12268339</v>
      </c>
      <c r="R15" s="37">
        <v>12268339</v>
      </c>
      <c r="S15" s="37"/>
      <c r="T15" s="39"/>
      <c r="U15" s="37"/>
      <c r="V15" s="37"/>
      <c r="W15" s="39"/>
      <c r="X15" s="39"/>
      <c r="Y15" s="37"/>
      <c r="Z15" s="397"/>
      <c r="AA15" s="37"/>
      <c r="AB15" s="37"/>
      <c r="AC15" s="37"/>
      <c r="AD15" s="37"/>
      <c r="AE15" s="37"/>
      <c r="AF15" s="37"/>
      <c r="AG15" s="37"/>
      <c r="AH15" s="37"/>
      <c r="AI15" s="37"/>
      <c r="AJ15" s="37"/>
      <c r="AK15" s="37"/>
      <c r="AL15" s="37"/>
      <c r="AM15" s="37"/>
      <c r="AN15" s="37"/>
      <c r="AO15" s="37"/>
      <c r="AP15" s="58"/>
      <c r="AQ15" s="22"/>
      <c r="AR15" s="22"/>
      <c r="AT15" s="22"/>
      <c r="AU15" s="22"/>
    </row>
    <row r="16" spans="1:49" ht="38.25">
      <c r="A16" s="135">
        <v>1</v>
      </c>
      <c r="B16" s="136" t="s">
        <v>259</v>
      </c>
      <c r="C16" s="175" t="s">
        <v>59</v>
      </c>
      <c r="D16" s="403"/>
      <c r="E16" s="403"/>
      <c r="F16" s="138">
        <f>G16+L16</f>
        <v>50000</v>
      </c>
      <c r="G16" s="138">
        <f t="shared" ref="G16:G18" si="34">SUM(H16:K16)</f>
        <v>50000</v>
      </c>
      <c r="H16" s="138">
        <v>50000</v>
      </c>
      <c r="I16" s="403"/>
      <c r="J16" s="403"/>
      <c r="K16" s="403"/>
      <c r="L16" s="403"/>
      <c r="M16" s="403"/>
      <c r="N16" s="403"/>
      <c r="O16" s="403"/>
      <c r="P16" s="403"/>
      <c r="Q16" s="138">
        <v>50000</v>
      </c>
      <c r="R16" s="138">
        <v>50000</v>
      </c>
      <c r="S16" s="138"/>
      <c r="T16" s="404"/>
      <c r="U16" s="403"/>
      <c r="V16" s="403"/>
      <c r="W16" s="404"/>
      <c r="X16" s="404"/>
      <c r="Y16" s="403"/>
      <c r="Z16" s="85"/>
      <c r="AA16" s="85"/>
      <c r="AB16" s="85"/>
      <c r="AC16" s="85"/>
      <c r="AN16" s="85"/>
      <c r="AO16" s="85"/>
      <c r="AP16" s="376"/>
    </row>
    <row r="17" spans="1:42" ht="38.25">
      <c r="A17" s="135">
        <v>2</v>
      </c>
      <c r="B17" s="136" t="s">
        <v>261</v>
      </c>
      <c r="C17" s="175" t="s">
        <v>59</v>
      </c>
      <c r="D17" s="403"/>
      <c r="E17" s="403"/>
      <c r="F17" s="138">
        <v>50000</v>
      </c>
      <c r="G17" s="138">
        <f t="shared" si="34"/>
        <v>50000</v>
      </c>
      <c r="H17" s="138">
        <v>50000</v>
      </c>
      <c r="I17" s="403"/>
      <c r="J17" s="403"/>
      <c r="K17" s="403"/>
      <c r="L17" s="403"/>
      <c r="M17" s="403"/>
      <c r="N17" s="403"/>
      <c r="O17" s="403"/>
      <c r="P17" s="403"/>
      <c r="Q17" s="138">
        <v>50000</v>
      </c>
      <c r="R17" s="138">
        <v>50000</v>
      </c>
      <c r="S17" s="138"/>
      <c r="T17" s="404"/>
      <c r="U17" s="403"/>
      <c r="V17" s="403"/>
      <c r="W17" s="404"/>
      <c r="X17" s="404"/>
      <c r="Y17" s="403"/>
      <c r="Z17" s="85"/>
      <c r="AA17" s="85"/>
      <c r="AB17" s="85"/>
      <c r="AC17" s="85"/>
      <c r="AN17" s="85"/>
      <c r="AO17" s="85"/>
      <c r="AP17" s="376"/>
    </row>
    <row r="18" spans="1:42" ht="25.5">
      <c r="A18" s="135">
        <v>3</v>
      </c>
      <c r="B18" s="136" t="s">
        <v>262</v>
      </c>
      <c r="C18" s="175" t="s">
        <v>59</v>
      </c>
      <c r="D18" s="403"/>
      <c r="E18" s="403"/>
      <c r="F18" s="138">
        <v>100000</v>
      </c>
      <c r="G18" s="138">
        <f t="shared" si="34"/>
        <v>100000</v>
      </c>
      <c r="H18" s="138">
        <v>100000</v>
      </c>
      <c r="I18" s="403"/>
      <c r="J18" s="403"/>
      <c r="K18" s="403"/>
      <c r="L18" s="403"/>
      <c r="M18" s="403"/>
      <c r="N18" s="403"/>
      <c r="O18" s="403"/>
      <c r="P18" s="403"/>
      <c r="Q18" s="138">
        <v>100000</v>
      </c>
      <c r="R18" s="138">
        <v>100000</v>
      </c>
      <c r="S18" s="138"/>
      <c r="T18" s="404"/>
      <c r="U18" s="403"/>
      <c r="V18" s="403"/>
      <c r="W18" s="404"/>
      <c r="X18" s="404"/>
      <c r="Y18" s="403"/>
      <c r="Z18" s="85"/>
      <c r="AA18" s="85"/>
      <c r="AB18" s="85"/>
      <c r="AC18" s="85"/>
      <c r="AN18" s="85"/>
      <c r="AO18" s="85"/>
      <c r="AP18" s="376"/>
    </row>
    <row r="19" spans="1:42" ht="51">
      <c r="A19" s="135">
        <v>4</v>
      </c>
      <c r="B19" s="102" t="s">
        <v>263</v>
      </c>
      <c r="C19" s="175" t="s">
        <v>59</v>
      </c>
      <c r="D19" s="403"/>
      <c r="E19" s="403"/>
      <c r="F19" s="140">
        <v>700000</v>
      </c>
      <c r="G19" s="140">
        <v>700000</v>
      </c>
      <c r="H19" s="140">
        <v>700000</v>
      </c>
      <c r="I19" s="403"/>
      <c r="J19" s="403"/>
      <c r="K19" s="403"/>
      <c r="L19" s="403"/>
      <c r="M19" s="403"/>
      <c r="N19" s="403"/>
      <c r="O19" s="403"/>
      <c r="P19" s="403"/>
      <c r="Q19" s="140">
        <v>700000</v>
      </c>
      <c r="R19" s="140">
        <v>700000</v>
      </c>
      <c r="S19" s="140"/>
      <c r="T19" s="404"/>
      <c r="U19" s="403"/>
      <c r="V19" s="403"/>
      <c r="W19" s="404"/>
      <c r="X19" s="404"/>
      <c r="Y19" s="403"/>
      <c r="Z19" s="85"/>
      <c r="AA19" s="85"/>
      <c r="AB19" s="85"/>
      <c r="AC19" s="85"/>
      <c r="AN19" s="85"/>
      <c r="AO19" s="85"/>
      <c r="AP19" s="376"/>
    </row>
    <row r="20" spans="1:42" ht="25.5">
      <c r="A20" s="135">
        <v>5</v>
      </c>
      <c r="B20" s="102" t="s">
        <v>264</v>
      </c>
      <c r="C20" s="175" t="s">
        <v>59</v>
      </c>
      <c r="D20" s="403"/>
      <c r="E20" s="403"/>
      <c r="F20" s="140">
        <v>1100000</v>
      </c>
      <c r="G20" s="140">
        <v>1100000</v>
      </c>
      <c r="H20" s="140">
        <v>1100000</v>
      </c>
      <c r="I20" s="403"/>
      <c r="J20" s="403"/>
      <c r="K20" s="403"/>
      <c r="L20" s="403"/>
      <c r="M20" s="403"/>
      <c r="N20" s="403"/>
      <c r="O20" s="403"/>
      <c r="P20" s="403"/>
      <c r="Q20" s="140">
        <v>1100000</v>
      </c>
      <c r="R20" s="140">
        <v>1100000</v>
      </c>
      <c r="S20" s="140"/>
      <c r="T20" s="404"/>
      <c r="U20" s="403"/>
      <c r="V20" s="403"/>
      <c r="W20" s="404"/>
      <c r="X20" s="404"/>
      <c r="Y20" s="403"/>
      <c r="Z20" s="85"/>
      <c r="AA20" s="85"/>
      <c r="AB20" s="85"/>
      <c r="AC20" s="85"/>
      <c r="AN20" s="85"/>
      <c r="AO20" s="85"/>
      <c r="AP20" s="376"/>
    </row>
    <row r="21" spans="1:42" ht="38.25">
      <c r="A21" s="135">
        <v>6</v>
      </c>
      <c r="B21" s="102" t="s">
        <v>265</v>
      </c>
      <c r="C21" s="175" t="s">
        <v>59</v>
      </c>
      <c r="D21" s="403"/>
      <c r="E21" s="403"/>
      <c r="F21" s="140">
        <v>2100000</v>
      </c>
      <c r="G21" s="140">
        <v>2100000</v>
      </c>
      <c r="H21" s="140">
        <v>2100000</v>
      </c>
      <c r="I21" s="403"/>
      <c r="J21" s="403"/>
      <c r="K21" s="403"/>
      <c r="L21" s="403"/>
      <c r="M21" s="403"/>
      <c r="N21" s="403"/>
      <c r="O21" s="403"/>
      <c r="P21" s="403"/>
      <c r="Q21" s="140">
        <v>2100000</v>
      </c>
      <c r="R21" s="140">
        <v>2100000</v>
      </c>
      <c r="S21" s="140"/>
      <c r="T21" s="404"/>
      <c r="U21" s="403"/>
      <c r="V21" s="403"/>
      <c r="W21" s="404"/>
      <c r="X21" s="404"/>
      <c r="Y21" s="403"/>
      <c r="Z21" s="85"/>
      <c r="AA21" s="85"/>
      <c r="AB21" s="85"/>
      <c r="AC21" s="85"/>
      <c r="AN21" s="85"/>
      <c r="AO21" s="85"/>
      <c r="AP21" s="376"/>
    </row>
    <row r="22" spans="1:42" ht="22.5">
      <c r="A22" s="135">
        <v>7</v>
      </c>
      <c r="B22" s="102" t="s">
        <v>266</v>
      </c>
      <c r="C22" s="175" t="s">
        <v>59</v>
      </c>
      <c r="D22" s="403"/>
      <c r="E22" s="403"/>
      <c r="F22" s="140">
        <v>300000</v>
      </c>
      <c r="G22" s="140">
        <v>300000</v>
      </c>
      <c r="H22" s="140">
        <v>300000</v>
      </c>
      <c r="I22" s="403"/>
      <c r="J22" s="403"/>
      <c r="K22" s="403"/>
      <c r="L22" s="403"/>
      <c r="M22" s="403"/>
      <c r="N22" s="403"/>
      <c r="O22" s="403"/>
      <c r="P22" s="403"/>
      <c r="Q22" s="140">
        <v>300000</v>
      </c>
      <c r="R22" s="140">
        <v>300000</v>
      </c>
      <c r="S22" s="140"/>
      <c r="T22" s="404"/>
      <c r="U22" s="403"/>
      <c r="V22" s="403"/>
      <c r="W22" s="404"/>
      <c r="X22" s="404"/>
      <c r="Y22" s="403"/>
      <c r="Z22" s="85"/>
      <c r="AA22" s="85"/>
      <c r="AB22" s="85"/>
      <c r="AC22" s="85"/>
      <c r="AN22" s="85"/>
      <c r="AO22" s="85"/>
      <c r="AP22" s="376"/>
    </row>
    <row r="23" spans="1:42" ht="51">
      <c r="A23" s="135">
        <v>8</v>
      </c>
      <c r="B23" s="102" t="s">
        <v>267</v>
      </c>
      <c r="C23" s="175" t="s">
        <v>59</v>
      </c>
      <c r="D23" s="403"/>
      <c r="E23" s="403"/>
      <c r="F23" s="140">
        <v>280000</v>
      </c>
      <c r="G23" s="140">
        <v>280000</v>
      </c>
      <c r="H23" s="140">
        <v>280000</v>
      </c>
      <c r="I23" s="403"/>
      <c r="J23" s="403"/>
      <c r="K23" s="403"/>
      <c r="L23" s="403"/>
      <c r="M23" s="403"/>
      <c r="N23" s="403"/>
      <c r="O23" s="403"/>
      <c r="P23" s="403"/>
      <c r="Q23" s="140">
        <v>280000</v>
      </c>
      <c r="R23" s="140">
        <v>280000</v>
      </c>
      <c r="S23" s="140"/>
      <c r="T23" s="404"/>
      <c r="U23" s="403"/>
      <c r="V23" s="403"/>
      <c r="W23" s="404"/>
      <c r="X23" s="404"/>
      <c r="Y23" s="403"/>
      <c r="Z23" s="85"/>
      <c r="AA23" s="85"/>
      <c r="AB23" s="85"/>
      <c r="AC23" s="85"/>
      <c r="AN23" s="85"/>
      <c r="AO23" s="85"/>
      <c r="AP23" s="376"/>
    </row>
    <row r="24" spans="1:42" ht="25.5">
      <c r="A24" s="135">
        <v>9</v>
      </c>
      <c r="B24" s="102" t="s">
        <v>268</v>
      </c>
      <c r="C24" s="175" t="s">
        <v>59</v>
      </c>
      <c r="D24" s="403"/>
      <c r="E24" s="403"/>
      <c r="F24" s="140">
        <v>360000</v>
      </c>
      <c r="G24" s="140">
        <v>360000</v>
      </c>
      <c r="H24" s="140">
        <v>360000</v>
      </c>
      <c r="I24" s="403"/>
      <c r="J24" s="403"/>
      <c r="K24" s="403"/>
      <c r="L24" s="403"/>
      <c r="M24" s="403"/>
      <c r="N24" s="403"/>
      <c r="O24" s="403"/>
      <c r="P24" s="403"/>
      <c r="Q24" s="140">
        <v>360000</v>
      </c>
      <c r="R24" s="140">
        <v>360000</v>
      </c>
      <c r="S24" s="140"/>
      <c r="T24" s="404"/>
      <c r="U24" s="403"/>
      <c r="V24" s="403"/>
      <c r="W24" s="404"/>
      <c r="X24" s="404"/>
      <c r="Y24" s="403"/>
      <c r="Z24" s="85"/>
      <c r="AA24" s="85"/>
      <c r="AB24" s="85"/>
      <c r="AC24" s="85"/>
      <c r="AN24" s="85"/>
      <c r="AO24" s="85"/>
      <c r="AP24" s="376"/>
    </row>
    <row r="25" spans="1:42" ht="25.5">
      <c r="A25" s="135">
        <v>10</v>
      </c>
      <c r="B25" s="102" t="s">
        <v>269</v>
      </c>
      <c r="C25" s="175" t="s">
        <v>59</v>
      </c>
      <c r="D25" s="403"/>
      <c r="E25" s="403"/>
      <c r="F25" s="140">
        <v>180000</v>
      </c>
      <c r="G25" s="140">
        <v>180000</v>
      </c>
      <c r="H25" s="140">
        <v>180000</v>
      </c>
      <c r="I25" s="403"/>
      <c r="J25" s="403"/>
      <c r="K25" s="403"/>
      <c r="L25" s="403"/>
      <c r="M25" s="403"/>
      <c r="N25" s="403"/>
      <c r="O25" s="403"/>
      <c r="P25" s="403"/>
      <c r="Q25" s="140">
        <v>180000</v>
      </c>
      <c r="R25" s="140">
        <v>180000</v>
      </c>
      <c r="S25" s="140"/>
      <c r="T25" s="404"/>
      <c r="U25" s="403"/>
      <c r="V25" s="403"/>
      <c r="W25" s="404"/>
      <c r="X25" s="404"/>
      <c r="Y25" s="403"/>
      <c r="Z25" s="85"/>
      <c r="AA25" s="85"/>
      <c r="AB25" s="85"/>
      <c r="AC25" s="85"/>
      <c r="AN25" s="85"/>
      <c r="AO25" s="85"/>
      <c r="AP25" s="376"/>
    </row>
    <row r="26" spans="1:42" ht="38.25">
      <c r="A26" s="135">
        <v>11</v>
      </c>
      <c r="B26" s="102" t="s">
        <v>270</v>
      </c>
      <c r="C26" s="175" t="s">
        <v>59</v>
      </c>
      <c r="D26" s="403"/>
      <c r="E26" s="403"/>
      <c r="F26" s="140">
        <v>150000</v>
      </c>
      <c r="G26" s="140">
        <v>150000</v>
      </c>
      <c r="H26" s="140">
        <v>150000</v>
      </c>
      <c r="I26" s="403"/>
      <c r="J26" s="403"/>
      <c r="K26" s="403"/>
      <c r="L26" s="403"/>
      <c r="M26" s="403"/>
      <c r="N26" s="403"/>
      <c r="O26" s="403"/>
      <c r="P26" s="403"/>
      <c r="Q26" s="140">
        <v>150000</v>
      </c>
      <c r="R26" s="140">
        <v>150000</v>
      </c>
      <c r="S26" s="140"/>
      <c r="T26" s="404"/>
      <c r="U26" s="403"/>
      <c r="V26" s="403"/>
      <c r="W26" s="404"/>
      <c r="X26" s="404"/>
      <c r="Y26" s="403"/>
      <c r="Z26" s="85"/>
      <c r="AA26" s="85"/>
      <c r="AB26" s="85"/>
      <c r="AC26" s="85"/>
      <c r="AN26" s="85"/>
      <c r="AO26" s="85"/>
      <c r="AP26" s="376"/>
    </row>
    <row r="27" spans="1:42" ht="25.5">
      <c r="A27" s="135">
        <v>12</v>
      </c>
      <c r="B27" s="102" t="s">
        <v>271</v>
      </c>
      <c r="C27" s="175" t="s">
        <v>59</v>
      </c>
      <c r="D27" s="403"/>
      <c r="E27" s="403"/>
      <c r="F27" s="140">
        <v>180000</v>
      </c>
      <c r="G27" s="140">
        <v>180000</v>
      </c>
      <c r="H27" s="140">
        <v>180000</v>
      </c>
      <c r="I27" s="403"/>
      <c r="J27" s="403"/>
      <c r="K27" s="403"/>
      <c r="L27" s="403"/>
      <c r="M27" s="403"/>
      <c r="N27" s="403"/>
      <c r="O27" s="403"/>
      <c r="P27" s="403"/>
      <c r="Q27" s="140">
        <v>180000</v>
      </c>
      <c r="R27" s="140">
        <v>180000</v>
      </c>
      <c r="S27" s="140"/>
      <c r="T27" s="404"/>
      <c r="U27" s="403"/>
      <c r="V27" s="403"/>
      <c r="W27" s="404"/>
      <c r="X27" s="404"/>
      <c r="Y27" s="403"/>
      <c r="Z27" s="85"/>
      <c r="AA27" s="85"/>
      <c r="AB27" s="85"/>
      <c r="AC27" s="85"/>
      <c r="AN27" s="85"/>
      <c r="AO27" s="85"/>
      <c r="AP27" s="376"/>
    </row>
    <row r="28" spans="1:42" ht="38.25">
      <c r="A28" s="135">
        <v>13</v>
      </c>
      <c r="B28" s="102" t="s">
        <v>272</v>
      </c>
      <c r="C28" s="175" t="s">
        <v>59</v>
      </c>
      <c r="D28" s="403"/>
      <c r="E28" s="403"/>
      <c r="F28" s="140">
        <v>310000</v>
      </c>
      <c r="G28" s="140">
        <v>310000</v>
      </c>
      <c r="H28" s="140">
        <v>310000</v>
      </c>
      <c r="I28" s="403"/>
      <c r="J28" s="403"/>
      <c r="K28" s="403"/>
      <c r="L28" s="403"/>
      <c r="M28" s="403"/>
      <c r="N28" s="403"/>
      <c r="O28" s="403"/>
      <c r="P28" s="403"/>
      <c r="Q28" s="140">
        <v>310000</v>
      </c>
      <c r="R28" s="140">
        <v>310000</v>
      </c>
      <c r="S28" s="140"/>
      <c r="T28" s="404"/>
      <c r="U28" s="403"/>
      <c r="V28" s="403"/>
      <c r="W28" s="404"/>
      <c r="X28" s="404"/>
      <c r="Y28" s="403"/>
      <c r="Z28" s="85"/>
      <c r="AA28" s="85"/>
      <c r="AB28" s="85"/>
      <c r="AC28" s="85"/>
      <c r="AN28" s="85"/>
      <c r="AO28" s="85"/>
      <c r="AP28" s="376"/>
    </row>
    <row r="29" spans="1:42" ht="25.5">
      <c r="A29" s="135">
        <v>14</v>
      </c>
      <c r="B29" s="102" t="s">
        <v>273</v>
      </c>
      <c r="C29" s="175" t="s">
        <v>59</v>
      </c>
      <c r="D29" s="403"/>
      <c r="E29" s="403"/>
      <c r="F29" s="140">
        <v>220000</v>
      </c>
      <c r="G29" s="140">
        <v>220000</v>
      </c>
      <c r="H29" s="140">
        <v>220000</v>
      </c>
      <c r="I29" s="403"/>
      <c r="J29" s="403"/>
      <c r="K29" s="403"/>
      <c r="L29" s="403"/>
      <c r="M29" s="403"/>
      <c r="N29" s="403"/>
      <c r="O29" s="403"/>
      <c r="P29" s="403"/>
      <c r="Q29" s="140">
        <v>220000</v>
      </c>
      <c r="R29" s="140">
        <v>220000</v>
      </c>
      <c r="S29" s="140"/>
      <c r="T29" s="404"/>
      <c r="U29" s="403"/>
      <c r="V29" s="403"/>
      <c r="W29" s="404"/>
      <c r="X29" s="404"/>
      <c r="Y29" s="403"/>
      <c r="Z29" s="85"/>
      <c r="AA29" s="85"/>
      <c r="AB29" s="85"/>
      <c r="AC29" s="85"/>
      <c r="AN29" s="85"/>
      <c r="AO29" s="85"/>
      <c r="AP29" s="376"/>
    </row>
    <row r="30" spans="1:42" ht="25.5">
      <c r="A30" s="135">
        <v>15</v>
      </c>
      <c r="B30" s="102" t="s">
        <v>274</v>
      </c>
      <c r="C30" s="175" t="s">
        <v>59</v>
      </c>
      <c r="D30" s="403"/>
      <c r="E30" s="403"/>
      <c r="F30" s="140">
        <v>130000</v>
      </c>
      <c r="G30" s="140">
        <v>130000</v>
      </c>
      <c r="H30" s="140">
        <v>130000</v>
      </c>
      <c r="I30" s="403"/>
      <c r="J30" s="403"/>
      <c r="K30" s="403"/>
      <c r="L30" s="403"/>
      <c r="M30" s="403"/>
      <c r="N30" s="403"/>
      <c r="O30" s="403"/>
      <c r="P30" s="403"/>
      <c r="Q30" s="140">
        <v>130000</v>
      </c>
      <c r="R30" s="140">
        <v>130000</v>
      </c>
      <c r="S30" s="140"/>
      <c r="T30" s="404"/>
      <c r="U30" s="403"/>
      <c r="V30" s="403"/>
      <c r="W30" s="404"/>
      <c r="X30" s="404"/>
      <c r="Y30" s="403"/>
      <c r="Z30" s="85"/>
      <c r="AA30" s="85"/>
      <c r="AB30" s="85"/>
      <c r="AC30" s="85"/>
      <c r="AN30" s="85"/>
      <c r="AO30" s="85"/>
      <c r="AP30" s="376"/>
    </row>
    <row r="31" spans="1:42" ht="38.25">
      <c r="A31" s="135">
        <v>16</v>
      </c>
      <c r="B31" s="102" t="s">
        <v>275</v>
      </c>
      <c r="C31" s="175" t="s">
        <v>59</v>
      </c>
      <c r="D31" s="403"/>
      <c r="E31" s="403"/>
      <c r="F31" s="140">
        <v>230000</v>
      </c>
      <c r="G31" s="140">
        <v>230000</v>
      </c>
      <c r="H31" s="140">
        <v>230000</v>
      </c>
      <c r="I31" s="403"/>
      <c r="J31" s="403"/>
      <c r="K31" s="403"/>
      <c r="L31" s="403"/>
      <c r="M31" s="403"/>
      <c r="N31" s="403"/>
      <c r="O31" s="403"/>
      <c r="P31" s="403"/>
      <c r="Q31" s="140">
        <v>230000</v>
      </c>
      <c r="R31" s="140">
        <v>230000</v>
      </c>
      <c r="S31" s="140"/>
      <c r="T31" s="404"/>
      <c r="U31" s="403"/>
      <c r="V31" s="403"/>
      <c r="W31" s="404"/>
      <c r="X31" s="404"/>
      <c r="Y31" s="403"/>
      <c r="Z31" s="85"/>
      <c r="AA31" s="85"/>
      <c r="AB31" s="85"/>
      <c r="AC31" s="85"/>
      <c r="AN31" s="85"/>
      <c r="AO31" s="85"/>
      <c r="AP31" s="376"/>
    </row>
    <row r="32" spans="1:42" ht="63.75">
      <c r="A32" s="135">
        <v>17</v>
      </c>
      <c r="B32" s="102" t="s">
        <v>276</v>
      </c>
      <c r="C32" s="175" t="s">
        <v>59</v>
      </c>
      <c r="D32" s="403"/>
      <c r="E32" s="403"/>
      <c r="F32" s="140">
        <v>180000</v>
      </c>
      <c r="G32" s="140">
        <v>180000</v>
      </c>
      <c r="H32" s="140">
        <v>180000</v>
      </c>
      <c r="I32" s="403"/>
      <c r="J32" s="403"/>
      <c r="K32" s="403"/>
      <c r="L32" s="403"/>
      <c r="M32" s="403"/>
      <c r="N32" s="403"/>
      <c r="O32" s="403"/>
      <c r="P32" s="403"/>
      <c r="Q32" s="140">
        <v>180000</v>
      </c>
      <c r="R32" s="140">
        <v>180000</v>
      </c>
      <c r="S32" s="140"/>
      <c r="T32" s="404"/>
      <c r="U32" s="403"/>
      <c r="V32" s="403"/>
      <c r="W32" s="404"/>
      <c r="X32" s="404"/>
      <c r="Y32" s="403"/>
      <c r="Z32" s="85"/>
      <c r="AA32" s="85"/>
      <c r="AB32" s="85"/>
      <c r="AC32" s="85"/>
      <c r="AN32" s="85"/>
      <c r="AO32" s="85"/>
      <c r="AP32" s="376"/>
    </row>
    <row r="33" spans="1:42" ht="51">
      <c r="A33" s="135">
        <v>18</v>
      </c>
      <c r="B33" s="102" t="s">
        <v>277</v>
      </c>
      <c r="C33" s="175" t="s">
        <v>59</v>
      </c>
      <c r="D33" s="403"/>
      <c r="E33" s="403"/>
      <c r="F33" s="140">
        <v>130000</v>
      </c>
      <c r="G33" s="140">
        <v>130000</v>
      </c>
      <c r="H33" s="140">
        <v>130000</v>
      </c>
      <c r="I33" s="403"/>
      <c r="J33" s="403"/>
      <c r="K33" s="403"/>
      <c r="L33" s="403"/>
      <c r="M33" s="403"/>
      <c r="N33" s="403"/>
      <c r="O33" s="403"/>
      <c r="P33" s="403"/>
      <c r="Q33" s="140">
        <v>130000</v>
      </c>
      <c r="R33" s="140">
        <v>130000</v>
      </c>
      <c r="S33" s="140"/>
      <c r="T33" s="404"/>
      <c r="U33" s="403"/>
      <c r="V33" s="403"/>
      <c r="W33" s="404"/>
      <c r="X33" s="404"/>
      <c r="Y33" s="403"/>
      <c r="Z33" s="85"/>
      <c r="AA33" s="85"/>
      <c r="AB33" s="85"/>
      <c r="AC33" s="85"/>
      <c r="AN33" s="85"/>
      <c r="AO33" s="85"/>
      <c r="AP33" s="376"/>
    </row>
    <row r="34" spans="1:42" ht="25.5">
      <c r="A34" s="135">
        <v>19</v>
      </c>
      <c r="B34" s="102" t="s">
        <v>278</v>
      </c>
      <c r="C34" s="175" t="s">
        <v>59</v>
      </c>
      <c r="D34" s="403"/>
      <c r="E34" s="403"/>
      <c r="F34" s="140">
        <v>198000</v>
      </c>
      <c r="G34" s="140">
        <v>198000</v>
      </c>
      <c r="H34" s="140">
        <v>198000</v>
      </c>
      <c r="I34" s="403"/>
      <c r="J34" s="403"/>
      <c r="K34" s="403"/>
      <c r="L34" s="403"/>
      <c r="M34" s="403"/>
      <c r="N34" s="403"/>
      <c r="O34" s="403"/>
      <c r="P34" s="403"/>
      <c r="Q34" s="140">
        <v>198000</v>
      </c>
      <c r="R34" s="140">
        <v>198000</v>
      </c>
      <c r="S34" s="140"/>
      <c r="T34" s="404"/>
      <c r="U34" s="403"/>
      <c r="V34" s="403"/>
      <c r="W34" s="404"/>
      <c r="X34" s="404"/>
      <c r="Y34" s="403"/>
      <c r="Z34" s="85"/>
      <c r="AA34" s="85"/>
      <c r="AB34" s="85"/>
      <c r="AC34" s="85"/>
      <c r="AN34" s="85"/>
      <c r="AO34" s="85"/>
      <c r="AP34" s="376"/>
    </row>
    <row r="35" spans="1:42" ht="38.25">
      <c r="A35" s="135">
        <v>20</v>
      </c>
      <c r="B35" s="102" t="s">
        <v>279</v>
      </c>
      <c r="C35" s="175" t="s">
        <v>59</v>
      </c>
      <c r="D35" s="403"/>
      <c r="E35" s="403"/>
      <c r="F35" s="140">
        <v>1900000</v>
      </c>
      <c r="G35" s="140">
        <v>1900000</v>
      </c>
      <c r="H35" s="140">
        <v>1900000</v>
      </c>
      <c r="I35" s="403"/>
      <c r="J35" s="403"/>
      <c r="K35" s="403"/>
      <c r="L35" s="403"/>
      <c r="M35" s="403"/>
      <c r="N35" s="403"/>
      <c r="O35" s="403"/>
      <c r="P35" s="403"/>
      <c r="Q35" s="140">
        <v>1900000</v>
      </c>
      <c r="R35" s="140">
        <v>1900000</v>
      </c>
      <c r="S35" s="140"/>
      <c r="T35" s="404"/>
      <c r="U35" s="403"/>
      <c r="V35" s="403"/>
      <c r="W35" s="404"/>
      <c r="X35" s="404"/>
      <c r="Y35" s="403"/>
      <c r="Z35" s="85"/>
      <c r="AA35" s="85"/>
      <c r="AB35" s="85"/>
      <c r="AC35" s="85"/>
      <c r="AN35" s="85"/>
      <c r="AO35" s="85"/>
      <c r="AP35" s="376"/>
    </row>
    <row r="36" spans="1:42" ht="38.25">
      <c r="A36" s="135">
        <v>21</v>
      </c>
      <c r="B36" s="102" t="s">
        <v>280</v>
      </c>
      <c r="C36" s="175" t="s">
        <v>59</v>
      </c>
      <c r="D36" s="403"/>
      <c r="E36" s="403"/>
      <c r="F36" s="140">
        <v>1400000</v>
      </c>
      <c r="G36" s="140">
        <v>1400000</v>
      </c>
      <c r="H36" s="140">
        <v>1400000</v>
      </c>
      <c r="I36" s="403"/>
      <c r="J36" s="403"/>
      <c r="K36" s="403"/>
      <c r="L36" s="403"/>
      <c r="M36" s="403"/>
      <c r="N36" s="403"/>
      <c r="O36" s="403"/>
      <c r="P36" s="403"/>
      <c r="Q36" s="140">
        <v>1400000</v>
      </c>
      <c r="R36" s="140">
        <v>1400000</v>
      </c>
      <c r="S36" s="140"/>
      <c r="T36" s="404"/>
      <c r="U36" s="403"/>
      <c r="V36" s="403"/>
      <c r="W36" s="404"/>
      <c r="X36" s="404"/>
      <c r="Y36" s="403"/>
      <c r="Z36" s="85"/>
      <c r="AA36" s="85"/>
      <c r="AB36" s="85"/>
      <c r="AC36" s="85"/>
      <c r="AN36" s="85"/>
      <c r="AO36" s="85"/>
      <c r="AP36" s="376"/>
    </row>
    <row r="37" spans="1:42" ht="63.75">
      <c r="A37" s="135">
        <v>22</v>
      </c>
      <c r="B37" s="102" t="s">
        <v>281</v>
      </c>
      <c r="C37" s="175" t="s">
        <v>59</v>
      </c>
      <c r="D37" s="403"/>
      <c r="E37" s="403"/>
      <c r="F37" s="140">
        <v>1422747</v>
      </c>
      <c r="G37" s="140">
        <v>1422747</v>
      </c>
      <c r="H37" s="140">
        <v>1422747</v>
      </c>
      <c r="I37" s="403"/>
      <c r="J37" s="403"/>
      <c r="K37" s="403"/>
      <c r="L37" s="403"/>
      <c r="M37" s="403"/>
      <c r="N37" s="403"/>
      <c r="O37" s="403"/>
      <c r="P37" s="403"/>
      <c r="Q37" s="140">
        <v>1422747</v>
      </c>
      <c r="R37" s="140">
        <v>1422747</v>
      </c>
      <c r="S37" s="140"/>
      <c r="T37" s="404"/>
      <c r="U37" s="403"/>
      <c r="V37" s="403"/>
      <c r="W37" s="404"/>
      <c r="X37" s="404"/>
      <c r="Y37" s="403"/>
      <c r="Z37" s="85"/>
      <c r="AA37" s="85"/>
      <c r="AB37" s="85"/>
      <c r="AC37" s="85"/>
      <c r="AN37" s="85"/>
      <c r="AO37" s="85"/>
      <c r="AP37" s="376"/>
    </row>
    <row r="38" spans="1:42" ht="51">
      <c r="A38" s="135">
        <v>23</v>
      </c>
      <c r="B38" s="102" t="s">
        <v>282</v>
      </c>
      <c r="C38" s="175" t="s">
        <v>59</v>
      </c>
      <c r="D38" s="403"/>
      <c r="E38" s="403"/>
      <c r="F38" s="140">
        <v>149168</v>
      </c>
      <c r="G38" s="140">
        <v>149168</v>
      </c>
      <c r="H38" s="140">
        <v>149168</v>
      </c>
      <c r="I38" s="403"/>
      <c r="J38" s="403"/>
      <c r="K38" s="403"/>
      <c r="L38" s="403"/>
      <c r="M38" s="403"/>
      <c r="N38" s="403"/>
      <c r="O38" s="403"/>
      <c r="P38" s="403"/>
      <c r="Q38" s="140">
        <v>149168</v>
      </c>
      <c r="R38" s="140">
        <v>149168</v>
      </c>
      <c r="S38" s="140"/>
      <c r="T38" s="404"/>
      <c r="U38" s="403"/>
      <c r="V38" s="403"/>
      <c r="W38" s="404"/>
      <c r="X38" s="404"/>
      <c r="Y38" s="403"/>
      <c r="Z38" s="85"/>
      <c r="AA38" s="85"/>
      <c r="AB38" s="85"/>
      <c r="AC38" s="85"/>
      <c r="AN38" s="85"/>
      <c r="AO38" s="85"/>
      <c r="AP38" s="376"/>
    </row>
    <row r="39" spans="1:42" ht="25.5">
      <c r="A39" s="135">
        <v>24</v>
      </c>
      <c r="B39" s="136" t="s">
        <v>284</v>
      </c>
      <c r="C39" s="175" t="s">
        <v>59</v>
      </c>
      <c r="D39" s="403"/>
      <c r="E39" s="403"/>
      <c r="F39" s="140">
        <v>448424</v>
      </c>
      <c r="G39" s="140">
        <v>448424</v>
      </c>
      <c r="H39" s="140">
        <v>448424</v>
      </c>
      <c r="I39" s="403"/>
      <c r="J39" s="403"/>
      <c r="K39" s="403"/>
      <c r="L39" s="403"/>
      <c r="M39" s="403"/>
      <c r="N39" s="403"/>
      <c r="O39" s="403"/>
      <c r="P39" s="403"/>
      <c r="Q39" s="140">
        <v>448424</v>
      </c>
      <c r="R39" s="140">
        <v>448424</v>
      </c>
      <c r="S39" s="140"/>
      <c r="T39" s="404"/>
      <c r="U39" s="403"/>
      <c r="V39" s="403"/>
      <c r="W39" s="404"/>
      <c r="X39" s="404"/>
      <c r="Y39" s="403"/>
      <c r="Z39" s="85"/>
      <c r="AA39" s="85"/>
      <c r="AB39" s="85"/>
      <c r="AC39" s="85"/>
      <c r="AN39" s="85"/>
      <c r="AO39" s="85"/>
      <c r="AP39" s="376"/>
    </row>
    <row r="40" spans="1:42">
      <c r="A40" s="133" t="s">
        <v>61</v>
      </c>
      <c r="B40" s="79" t="s">
        <v>286</v>
      </c>
      <c r="C40" s="174"/>
      <c r="D40" s="403"/>
      <c r="E40" s="403"/>
      <c r="F40" s="145">
        <f>SUM(F41:F46)</f>
        <v>1009624</v>
      </c>
      <c r="G40" s="145">
        <f t="shared" ref="G40:H40" si="35">SUM(G41:G46)</f>
        <v>1009624</v>
      </c>
      <c r="H40" s="145">
        <f t="shared" si="35"/>
        <v>1009624</v>
      </c>
      <c r="I40" s="403"/>
      <c r="J40" s="403"/>
      <c r="K40" s="403"/>
      <c r="L40" s="403"/>
      <c r="M40" s="403"/>
      <c r="N40" s="403"/>
      <c r="O40" s="403"/>
      <c r="P40" s="403"/>
      <c r="Q40" s="145">
        <v>1009624</v>
      </c>
      <c r="R40" s="145">
        <v>1009624</v>
      </c>
      <c r="S40" s="145"/>
      <c r="T40" s="404"/>
      <c r="U40" s="403"/>
      <c r="V40" s="403"/>
      <c r="W40" s="404"/>
      <c r="X40" s="404"/>
      <c r="Y40" s="403"/>
      <c r="Z40" s="85"/>
      <c r="AA40" s="85"/>
      <c r="AB40" s="85"/>
      <c r="AC40" s="85"/>
      <c r="AN40" s="85"/>
      <c r="AO40" s="85"/>
      <c r="AP40" s="376"/>
    </row>
    <row r="41" spans="1:42">
      <c r="A41" s="147">
        <v>1</v>
      </c>
      <c r="B41" s="102" t="s">
        <v>287</v>
      </c>
      <c r="C41" s="54" t="s">
        <v>476</v>
      </c>
      <c r="D41" s="403"/>
      <c r="E41" s="403"/>
      <c r="F41" s="140">
        <v>502562</v>
      </c>
      <c r="G41" s="140">
        <f t="shared" ref="G41:G42" si="36">SUM(H41:K41)</f>
        <v>502562</v>
      </c>
      <c r="H41" s="140">
        <v>502562</v>
      </c>
      <c r="I41" s="403"/>
      <c r="J41" s="403"/>
      <c r="K41" s="403"/>
      <c r="L41" s="403"/>
      <c r="M41" s="403"/>
      <c r="N41" s="403"/>
      <c r="O41" s="403"/>
      <c r="P41" s="403"/>
      <c r="Q41" s="140">
        <v>502562</v>
      </c>
      <c r="R41" s="140">
        <v>502562</v>
      </c>
      <c r="S41" s="140"/>
      <c r="T41" s="404"/>
      <c r="U41" s="403"/>
      <c r="V41" s="403"/>
      <c r="W41" s="404"/>
      <c r="X41" s="404"/>
      <c r="Y41" s="403"/>
      <c r="Z41" s="85"/>
      <c r="AA41" s="85"/>
      <c r="AB41" s="85"/>
      <c r="AC41" s="85"/>
      <c r="AN41" s="85"/>
      <c r="AO41" s="85"/>
      <c r="AP41" s="376"/>
    </row>
    <row r="42" spans="1:42" ht="25.5">
      <c r="A42" s="147">
        <v>2</v>
      </c>
      <c r="B42" s="102" t="s">
        <v>289</v>
      </c>
      <c r="C42" s="54" t="s">
        <v>476</v>
      </c>
      <c r="D42" s="403"/>
      <c r="E42" s="403"/>
      <c r="F42" s="140">
        <v>106000</v>
      </c>
      <c r="G42" s="140">
        <f t="shared" si="36"/>
        <v>106000</v>
      </c>
      <c r="H42" s="140">
        <v>106000</v>
      </c>
      <c r="I42" s="403"/>
      <c r="J42" s="403"/>
      <c r="K42" s="403"/>
      <c r="L42" s="403"/>
      <c r="M42" s="403"/>
      <c r="N42" s="403"/>
      <c r="O42" s="403"/>
      <c r="P42" s="403"/>
      <c r="Q42" s="140">
        <v>106000</v>
      </c>
      <c r="R42" s="140">
        <v>106000</v>
      </c>
      <c r="S42" s="140"/>
      <c r="T42" s="404"/>
      <c r="U42" s="403"/>
      <c r="V42" s="403"/>
      <c r="W42" s="404"/>
      <c r="X42" s="404"/>
      <c r="Y42" s="403"/>
      <c r="Z42" s="85"/>
      <c r="AA42" s="85"/>
      <c r="AB42" s="85"/>
      <c r="AC42" s="85"/>
      <c r="AN42" s="85"/>
      <c r="AO42" s="85"/>
      <c r="AP42" s="376"/>
    </row>
    <row r="43" spans="1:42" ht="38.25">
      <c r="A43" s="147">
        <v>3</v>
      </c>
      <c r="B43" s="102" t="s">
        <v>291</v>
      </c>
      <c r="C43" s="54" t="s">
        <v>476</v>
      </c>
      <c r="D43" s="403"/>
      <c r="E43" s="403"/>
      <c r="F43" s="140">
        <v>80000</v>
      </c>
      <c r="G43" s="140">
        <v>80000</v>
      </c>
      <c r="H43" s="140">
        <v>80000</v>
      </c>
      <c r="I43" s="403"/>
      <c r="J43" s="403"/>
      <c r="K43" s="403"/>
      <c r="L43" s="403"/>
      <c r="M43" s="403"/>
      <c r="N43" s="403"/>
      <c r="O43" s="403"/>
      <c r="P43" s="403"/>
      <c r="Q43" s="140">
        <v>80000</v>
      </c>
      <c r="R43" s="140">
        <v>80000</v>
      </c>
      <c r="S43" s="140"/>
      <c r="T43" s="404"/>
      <c r="U43" s="403"/>
      <c r="V43" s="403"/>
      <c r="W43" s="404"/>
      <c r="X43" s="404"/>
      <c r="Y43" s="403"/>
      <c r="Z43" s="85"/>
      <c r="AA43" s="85"/>
      <c r="AB43" s="85"/>
      <c r="AC43" s="85"/>
      <c r="AN43" s="85"/>
      <c r="AO43" s="85"/>
      <c r="AP43" s="376"/>
    </row>
    <row r="44" spans="1:42" ht="25.5">
      <c r="A44" s="147">
        <v>4</v>
      </c>
      <c r="B44" s="102" t="s">
        <v>294</v>
      </c>
      <c r="C44" s="54" t="s">
        <v>476</v>
      </c>
      <c r="D44" s="403"/>
      <c r="E44" s="403"/>
      <c r="F44" s="140">
        <v>94170</v>
      </c>
      <c r="G44" s="140">
        <v>94170</v>
      </c>
      <c r="H44" s="140">
        <v>94170</v>
      </c>
      <c r="I44" s="403"/>
      <c r="J44" s="403"/>
      <c r="K44" s="403"/>
      <c r="L44" s="403"/>
      <c r="M44" s="403"/>
      <c r="N44" s="403"/>
      <c r="O44" s="403"/>
      <c r="P44" s="403"/>
      <c r="Q44" s="140">
        <v>94170</v>
      </c>
      <c r="R44" s="140">
        <v>94170</v>
      </c>
      <c r="S44" s="140"/>
      <c r="T44" s="404"/>
      <c r="U44" s="403"/>
      <c r="V44" s="403"/>
      <c r="W44" s="404"/>
      <c r="X44" s="404"/>
      <c r="Y44" s="403"/>
      <c r="Z44" s="85"/>
      <c r="AA44" s="85"/>
      <c r="AB44" s="85"/>
      <c r="AC44" s="85"/>
      <c r="AN44" s="85"/>
      <c r="AO44" s="85"/>
      <c r="AP44" s="376"/>
    </row>
    <row r="45" spans="1:42" ht="25.5">
      <c r="A45" s="147">
        <v>5</v>
      </c>
      <c r="B45" s="102" t="s">
        <v>295</v>
      </c>
      <c r="C45" s="54" t="s">
        <v>476</v>
      </c>
      <c r="D45" s="403"/>
      <c r="E45" s="403"/>
      <c r="F45" s="140">
        <v>116169</v>
      </c>
      <c r="G45" s="140">
        <v>116169</v>
      </c>
      <c r="H45" s="140">
        <v>116169</v>
      </c>
      <c r="I45" s="403"/>
      <c r="J45" s="403"/>
      <c r="K45" s="403"/>
      <c r="L45" s="403"/>
      <c r="M45" s="403"/>
      <c r="N45" s="403"/>
      <c r="O45" s="403"/>
      <c r="P45" s="403"/>
      <c r="Q45" s="140">
        <v>116169</v>
      </c>
      <c r="R45" s="140">
        <v>116169</v>
      </c>
      <c r="S45" s="140"/>
      <c r="T45" s="404"/>
      <c r="U45" s="403"/>
      <c r="V45" s="403"/>
      <c r="W45" s="404"/>
      <c r="X45" s="404"/>
      <c r="Y45" s="403"/>
      <c r="Z45" s="85"/>
      <c r="AA45" s="85"/>
      <c r="AB45" s="85"/>
      <c r="AC45" s="85"/>
      <c r="AN45" s="85"/>
      <c r="AO45" s="85"/>
      <c r="AP45" s="376"/>
    </row>
    <row r="46" spans="1:42" ht="38.25">
      <c r="A46" s="147">
        <v>6</v>
      </c>
      <c r="B46" s="102" t="s">
        <v>296</v>
      </c>
      <c r="C46" s="54" t="s">
        <v>476</v>
      </c>
      <c r="D46" s="403"/>
      <c r="E46" s="403"/>
      <c r="F46" s="140">
        <v>110723</v>
      </c>
      <c r="G46" s="140">
        <v>110723</v>
      </c>
      <c r="H46" s="140">
        <v>110723</v>
      </c>
      <c r="I46" s="403"/>
      <c r="J46" s="403"/>
      <c r="K46" s="403"/>
      <c r="L46" s="403"/>
      <c r="M46" s="403"/>
      <c r="N46" s="403"/>
      <c r="O46" s="403"/>
      <c r="P46" s="403"/>
      <c r="Q46" s="140">
        <v>110723</v>
      </c>
      <c r="R46" s="140">
        <v>110723</v>
      </c>
      <c r="S46" s="140"/>
      <c r="T46" s="404"/>
      <c r="U46" s="403"/>
      <c r="V46" s="403"/>
      <c r="W46" s="404"/>
      <c r="X46" s="404"/>
      <c r="Y46" s="403"/>
      <c r="Z46" s="85"/>
      <c r="AA46" s="85"/>
      <c r="AB46" s="85"/>
      <c r="AC46" s="85"/>
      <c r="AN46" s="85"/>
      <c r="AO46" s="85"/>
      <c r="AP46" s="376"/>
    </row>
    <row r="47" spans="1:42">
      <c r="A47" s="133" t="s">
        <v>65</v>
      </c>
      <c r="B47" s="79" t="s">
        <v>219</v>
      </c>
      <c r="C47" s="174"/>
      <c r="D47" s="403"/>
      <c r="E47" s="403"/>
      <c r="F47" s="149">
        <f>SUM(F48:F50)</f>
        <v>564280</v>
      </c>
      <c r="G47" s="149">
        <f t="shared" ref="G47:H47" si="37">SUM(G48:G50)</f>
        <v>564280</v>
      </c>
      <c r="H47" s="149">
        <f t="shared" si="37"/>
        <v>564280</v>
      </c>
      <c r="I47" s="403"/>
      <c r="J47" s="403"/>
      <c r="K47" s="403"/>
      <c r="L47" s="403"/>
      <c r="M47" s="403"/>
      <c r="N47" s="403"/>
      <c r="O47" s="403"/>
      <c r="P47" s="403"/>
      <c r="Q47" s="149">
        <v>564280</v>
      </c>
      <c r="R47" s="149">
        <v>564280</v>
      </c>
      <c r="S47" s="149"/>
      <c r="T47" s="404"/>
      <c r="U47" s="403"/>
      <c r="V47" s="403"/>
      <c r="W47" s="404"/>
      <c r="X47" s="404"/>
      <c r="Y47" s="403"/>
      <c r="Z47" s="85"/>
      <c r="AA47" s="85"/>
      <c r="AB47" s="85"/>
      <c r="AC47" s="85"/>
      <c r="AN47" s="85"/>
      <c r="AO47" s="85"/>
      <c r="AP47" s="376"/>
    </row>
    <row r="48" spans="1:42" ht="38.25">
      <c r="A48" s="147">
        <v>1</v>
      </c>
      <c r="B48" s="102" t="s">
        <v>297</v>
      </c>
      <c r="C48" s="54" t="s">
        <v>158</v>
      </c>
      <c r="D48" s="403"/>
      <c r="E48" s="403"/>
      <c r="F48" s="140">
        <v>326000</v>
      </c>
      <c r="G48" s="140">
        <v>326000</v>
      </c>
      <c r="H48" s="140">
        <v>326000</v>
      </c>
      <c r="I48" s="403"/>
      <c r="J48" s="403"/>
      <c r="K48" s="403"/>
      <c r="L48" s="403"/>
      <c r="M48" s="403"/>
      <c r="N48" s="403"/>
      <c r="O48" s="403"/>
      <c r="P48" s="403"/>
      <c r="Q48" s="140">
        <v>326000</v>
      </c>
      <c r="R48" s="140">
        <v>326000</v>
      </c>
      <c r="S48" s="140"/>
      <c r="T48" s="404"/>
      <c r="U48" s="403"/>
      <c r="V48" s="403"/>
      <c r="W48" s="404"/>
      <c r="X48" s="404"/>
      <c r="Y48" s="403"/>
      <c r="Z48" s="85"/>
      <c r="AA48" s="85"/>
      <c r="AB48" s="85"/>
      <c r="AC48" s="85"/>
      <c r="AN48" s="85"/>
      <c r="AO48" s="85"/>
      <c r="AP48" s="376"/>
    </row>
    <row r="49" spans="1:42" ht="38.25">
      <c r="A49" s="147">
        <v>2</v>
      </c>
      <c r="B49" s="102" t="s">
        <v>300</v>
      </c>
      <c r="C49" s="54" t="s">
        <v>158</v>
      </c>
      <c r="D49" s="403"/>
      <c r="E49" s="403"/>
      <c r="F49" s="140">
        <v>144084</v>
      </c>
      <c r="G49" s="140">
        <v>144084</v>
      </c>
      <c r="H49" s="140">
        <v>144084</v>
      </c>
      <c r="I49" s="403"/>
      <c r="J49" s="403"/>
      <c r="K49" s="403"/>
      <c r="L49" s="403"/>
      <c r="M49" s="403"/>
      <c r="N49" s="403"/>
      <c r="O49" s="403"/>
      <c r="P49" s="403"/>
      <c r="Q49" s="140">
        <v>144084</v>
      </c>
      <c r="R49" s="140">
        <v>144084</v>
      </c>
      <c r="S49" s="140"/>
      <c r="T49" s="404"/>
      <c r="U49" s="403"/>
      <c r="V49" s="403"/>
      <c r="W49" s="404"/>
      <c r="X49" s="404"/>
      <c r="Y49" s="403"/>
      <c r="Z49" s="85"/>
      <c r="AA49" s="85"/>
      <c r="AB49" s="85"/>
      <c r="AC49" s="85"/>
      <c r="AN49" s="85"/>
      <c r="AO49" s="85"/>
      <c r="AP49" s="376"/>
    </row>
    <row r="50" spans="1:42" ht="51">
      <c r="A50" s="147">
        <v>3</v>
      </c>
      <c r="B50" s="102" t="s">
        <v>303</v>
      </c>
      <c r="C50" s="54" t="s">
        <v>158</v>
      </c>
      <c r="D50" s="403"/>
      <c r="E50" s="403"/>
      <c r="F50" s="140">
        <v>94196</v>
      </c>
      <c r="G50" s="140">
        <v>94196</v>
      </c>
      <c r="H50" s="140">
        <v>94196</v>
      </c>
      <c r="I50" s="403"/>
      <c r="J50" s="403"/>
      <c r="K50" s="403"/>
      <c r="L50" s="403"/>
      <c r="M50" s="403"/>
      <c r="N50" s="403"/>
      <c r="O50" s="403"/>
      <c r="P50" s="403"/>
      <c r="Q50" s="140">
        <v>94196</v>
      </c>
      <c r="R50" s="140">
        <v>94196</v>
      </c>
      <c r="S50" s="140"/>
      <c r="T50" s="404"/>
      <c r="U50" s="403"/>
      <c r="V50" s="403"/>
      <c r="W50" s="404"/>
      <c r="X50" s="404"/>
      <c r="Y50" s="403"/>
      <c r="Z50" s="85"/>
      <c r="AA50" s="85"/>
      <c r="AB50" s="85"/>
      <c r="AC50" s="85"/>
      <c r="AN50" s="85"/>
      <c r="AO50" s="85"/>
      <c r="AP50" s="376"/>
    </row>
    <row r="51" spans="1:42">
      <c r="A51" s="151" t="s">
        <v>66</v>
      </c>
      <c r="B51" s="152" t="s">
        <v>305</v>
      </c>
      <c r="C51" s="54"/>
      <c r="D51" s="403"/>
      <c r="E51" s="403"/>
      <c r="F51" s="145">
        <f>SUM(F52:F57)</f>
        <v>1074010</v>
      </c>
      <c r="G51" s="145">
        <f t="shared" ref="G51:H51" si="38">SUM(G52:G57)</f>
        <v>1074010</v>
      </c>
      <c r="H51" s="145">
        <f t="shared" si="38"/>
        <v>1074010</v>
      </c>
      <c r="I51" s="403"/>
      <c r="J51" s="403"/>
      <c r="K51" s="403"/>
      <c r="L51" s="403"/>
      <c r="M51" s="403"/>
      <c r="N51" s="403"/>
      <c r="O51" s="403"/>
      <c r="P51" s="403"/>
      <c r="Q51" s="145">
        <v>1074010</v>
      </c>
      <c r="R51" s="145">
        <v>1074010</v>
      </c>
      <c r="S51" s="145"/>
      <c r="T51" s="404"/>
      <c r="U51" s="403"/>
      <c r="V51" s="403"/>
      <c r="W51" s="404"/>
      <c r="X51" s="404"/>
      <c r="Y51" s="403"/>
      <c r="Z51" s="85"/>
      <c r="AA51" s="85"/>
      <c r="AB51" s="85"/>
      <c r="AC51" s="85"/>
      <c r="AN51" s="85"/>
      <c r="AO51" s="85"/>
      <c r="AP51" s="376"/>
    </row>
    <row r="52" spans="1:42" ht="38.25">
      <c r="A52" s="147">
        <v>1</v>
      </c>
      <c r="B52" s="102" t="s">
        <v>306</v>
      </c>
      <c r="C52" s="54" t="s">
        <v>305</v>
      </c>
      <c r="D52" s="403"/>
      <c r="E52" s="403"/>
      <c r="F52" s="140">
        <v>130000</v>
      </c>
      <c r="G52" s="140">
        <f t="shared" ref="G52" si="39">SUM(H52:K52)</f>
        <v>130000</v>
      </c>
      <c r="H52" s="140">
        <v>130000</v>
      </c>
      <c r="I52" s="403"/>
      <c r="J52" s="403"/>
      <c r="K52" s="403"/>
      <c r="L52" s="403"/>
      <c r="M52" s="403"/>
      <c r="N52" s="403"/>
      <c r="O52" s="403"/>
      <c r="P52" s="403"/>
      <c r="Q52" s="140">
        <v>130000</v>
      </c>
      <c r="R52" s="140">
        <v>130000</v>
      </c>
      <c r="S52" s="140"/>
      <c r="T52" s="404"/>
      <c r="U52" s="403"/>
      <c r="V52" s="403"/>
      <c r="W52" s="404"/>
      <c r="X52" s="404"/>
      <c r="Y52" s="403"/>
      <c r="Z52" s="85"/>
      <c r="AA52" s="85"/>
      <c r="AB52" s="85"/>
      <c r="AC52" s="85"/>
      <c r="AN52" s="85"/>
      <c r="AO52" s="85"/>
      <c r="AP52" s="376"/>
    </row>
    <row r="53" spans="1:42" ht="25.5">
      <c r="A53" s="147">
        <v>2</v>
      </c>
      <c r="B53" s="102" t="s">
        <v>308</v>
      </c>
      <c r="C53" s="54" t="s">
        <v>305</v>
      </c>
      <c r="D53" s="403"/>
      <c r="E53" s="403"/>
      <c r="F53" s="140">
        <v>250000</v>
      </c>
      <c r="G53" s="140">
        <v>250000</v>
      </c>
      <c r="H53" s="140">
        <v>250000</v>
      </c>
      <c r="I53" s="403"/>
      <c r="J53" s="403"/>
      <c r="K53" s="403"/>
      <c r="L53" s="403"/>
      <c r="M53" s="403"/>
      <c r="N53" s="403"/>
      <c r="O53" s="403"/>
      <c r="P53" s="403"/>
      <c r="Q53" s="140">
        <v>250000</v>
      </c>
      <c r="R53" s="140">
        <v>250000</v>
      </c>
      <c r="S53" s="140"/>
      <c r="T53" s="404"/>
      <c r="U53" s="403"/>
      <c r="V53" s="403"/>
      <c r="W53" s="404"/>
      <c r="X53" s="404"/>
      <c r="Y53" s="403"/>
      <c r="Z53" s="85"/>
      <c r="AA53" s="85"/>
      <c r="AB53" s="85"/>
      <c r="AC53" s="85"/>
      <c r="AN53" s="85"/>
      <c r="AO53" s="85"/>
      <c r="AP53" s="376"/>
    </row>
    <row r="54" spans="1:42" ht="38.25">
      <c r="A54" s="147">
        <v>3</v>
      </c>
      <c r="B54" s="102" t="s">
        <v>310</v>
      </c>
      <c r="C54" s="54" t="s">
        <v>305</v>
      </c>
      <c r="D54" s="403"/>
      <c r="E54" s="403"/>
      <c r="F54" s="140">
        <v>201171</v>
      </c>
      <c r="G54" s="140">
        <v>201171</v>
      </c>
      <c r="H54" s="140">
        <v>201171</v>
      </c>
      <c r="I54" s="403"/>
      <c r="J54" s="403"/>
      <c r="K54" s="403"/>
      <c r="L54" s="403"/>
      <c r="M54" s="403"/>
      <c r="N54" s="403"/>
      <c r="O54" s="403"/>
      <c r="P54" s="403"/>
      <c r="Q54" s="140">
        <v>201171</v>
      </c>
      <c r="R54" s="140">
        <v>201171</v>
      </c>
      <c r="S54" s="140"/>
      <c r="T54" s="404"/>
      <c r="U54" s="403"/>
      <c r="V54" s="403"/>
      <c r="W54" s="404"/>
      <c r="X54" s="404"/>
      <c r="Y54" s="403"/>
      <c r="Z54" s="85"/>
      <c r="AA54" s="85"/>
      <c r="AB54" s="85"/>
      <c r="AC54" s="85"/>
      <c r="AN54" s="85"/>
      <c r="AO54" s="85"/>
      <c r="AP54" s="376"/>
    </row>
    <row r="55" spans="1:42" ht="38.25">
      <c r="A55" s="147">
        <v>4</v>
      </c>
      <c r="B55" s="102" t="s">
        <v>312</v>
      </c>
      <c r="C55" s="54" t="s">
        <v>305</v>
      </c>
      <c r="D55" s="403"/>
      <c r="E55" s="403"/>
      <c r="F55" s="140">
        <v>159306</v>
      </c>
      <c r="G55" s="140">
        <v>159306</v>
      </c>
      <c r="H55" s="140">
        <v>159306</v>
      </c>
      <c r="I55" s="403"/>
      <c r="J55" s="403"/>
      <c r="K55" s="403"/>
      <c r="L55" s="403"/>
      <c r="M55" s="403"/>
      <c r="N55" s="403"/>
      <c r="O55" s="403"/>
      <c r="P55" s="403"/>
      <c r="Q55" s="140">
        <v>159306</v>
      </c>
      <c r="R55" s="140">
        <v>159306</v>
      </c>
      <c r="S55" s="140"/>
      <c r="T55" s="404"/>
      <c r="U55" s="403"/>
      <c r="V55" s="403"/>
      <c r="W55" s="404"/>
      <c r="X55" s="404"/>
      <c r="Y55" s="403"/>
      <c r="Z55" s="85"/>
      <c r="AA55" s="85"/>
      <c r="AB55" s="85"/>
      <c r="AC55" s="85"/>
      <c r="AN55" s="85"/>
      <c r="AO55" s="85"/>
      <c r="AP55" s="376"/>
    </row>
    <row r="56" spans="1:42" ht="25.5">
      <c r="A56" s="147">
        <v>5</v>
      </c>
      <c r="B56" s="102" t="s">
        <v>313</v>
      </c>
      <c r="C56" s="54" t="s">
        <v>305</v>
      </c>
      <c r="D56" s="403"/>
      <c r="E56" s="403"/>
      <c r="F56" s="140">
        <v>195146</v>
      </c>
      <c r="G56" s="140">
        <v>195146</v>
      </c>
      <c r="H56" s="140">
        <v>195146</v>
      </c>
      <c r="I56" s="403"/>
      <c r="J56" s="403"/>
      <c r="K56" s="403"/>
      <c r="L56" s="403"/>
      <c r="M56" s="403"/>
      <c r="N56" s="403"/>
      <c r="O56" s="403"/>
      <c r="P56" s="403"/>
      <c r="Q56" s="140">
        <v>195146</v>
      </c>
      <c r="R56" s="140">
        <v>195146</v>
      </c>
      <c r="S56" s="140"/>
      <c r="T56" s="404"/>
      <c r="U56" s="403"/>
      <c r="V56" s="403"/>
      <c r="W56" s="404"/>
      <c r="X56" s="404"/>
      <c r="Y56" s="403"/>
      <c r="Z56" s="85"/>
      <c r="AA56" s="85"/>
      <c r="AB56" s="85"/>
      <c r="AC56" s="85"/>
      <c r="AN56" s="85"/>
      <c r="AO56" s="85"/>
      <c r="AP56" s="376"/>
    </row>
    <row r="57" spans="1:42" ht="25.5">
      <c r="A57" s="147">
        <v>6</v>
      </c>
      <c r="B57" s="102" t="s">
        <v>314</v>
      </c>
      <c r="C57" s="54" t="s">
        <v>305</v>
      </c>
      <c r="D57" s="403"/>
      <c r="E57" s="403"/>
      <c r="F57" s="140">
        <v>138387</v>
      </c>
      <c r="G57" s="140">
        <v>138387</v>
      </c>
      <c r="H57" s="140">
        <v>138387</v>
      </c>
      <c r="I57" s="403"/>
      <c r="J57" s="403"/>
      <c r="K57" s="403"/>
      <c r="L57" s="403"/>
      <c r="M57" s="403"/>
      <c r="N57" s="403"/>
      <c r="O57" s="403"/>
      <c r="P57" s="403"/>
      <c r="Q57" s="140">
        <v>138387</v>
      </c>
      <c r="R57" s="140">
        <v>138387</v>
      </c>
      <c r="S57" s="140"/>
      <c r="T57" s="404"/>
      <c r="U57" s="403"/>
      <c r="V57" s="403"/>
      <c r="W57" s="404"/>
      <c r="X57" s="404"/>
      <c r="Y57" s="403"/>
      <c r="Z57" s="85"/>
      <c r="AA57" s="85"/>
      <c r="AB57" s="85"/>
      <c r="AC57" s="85"/>
      <c r="AN57" s="85"/>
      <c r="AO57" s="85"/>
      <c r="AP57" s="376"/>
    </row>
    <row r="58" spans="1:42">
      <c r="A58" s="133" t="s">
        <v>164</v>
      </c>
      <c r="B58" s="79" t="s">
        <v>316</v>
      </c>
      <c r="C58" s="174"/>
      <c r="D58" s="403"/>
      <c r="E58" s="403"/>
      <c r="F58" s="149">
        <f>SUM(F59:F60)</f>
        <v>187000</v>
      </c>
      <c r="G58" s="149">
        <f t="shared" ref="G58:H58" si="40">SUM(G59:G60)</f>
        <v>187000</v>
      </c>
      <c r="H58" s="149">
        <f t="shared" si="40"/>
        <v>187000</v>
      </c>
      <c r="I58" s="403"/>
      <c r="J58" s="403"/>
      <c r="K58" s="403"/>
      <c r="L58" s="403"/>
      <c r="M58" s="403"/>
      <c r="N58" s="403"/>
      <c r="O58" s="403"/>
      <c r="P58" s="403"/>
      <c r="Q58" s="149">
        <v>187000</v>
      </c>
      <c r="R58" s="149">
        <v>187000</v>
      </c>
      <c r="S58" s="149"/>
      <c r="T58" s="404"/>
      <c r="U58" s="403"/>
      <c r="V58" s="403"/>
      <c r="W58" s="404"/>
      <c r="X58" s="404"/>
      <c r="Y58" s="403"/>
      <c r="Z58" s="85"/>
      <c r="AA58" s="85"/>
      <c r="AB58" s="85"/>
      <c r="AC58" s="85"/>
      <c r="AN58" s="85"/>
      <c r="AO58" s="85"/>
      <c r="AP58" s="376"/>
    </row>
    <row r="59" spans="1:42" ht="38.25">
      <c r="A59" s="147">
        <v>1</v>
      </c>
      <c r="B59" s="102" t="s">
        <v>317</v>
      </c>
      <c r="C59" s="54" t="s">
        <v>134</v>
      </c>
      <c r="D59" s="403"/>
      <c r="E59" s="403"/>
      <c r="F59" s="140">
        <v>90000</v>
      </c>
      <c r="G59" s="140">
        <f t="shared" ref="G59" si="41">SUM(H59:K59)</f>
        <v>90000</v>
      </c>
      <c r="H59" s="140">
        <v>90000</v>
      </c>
      <c r="I59" s="403"/>
      <c r="J59" s="403"/>
      <c r="K59" s="403"/>
      <c r="L59" s="403"/>
      <c r="M59" s="403"/>
      <c r="N59" s="403"/>
      <c r="O59" s="403"/>
      <c r="P59" s="403"/>
      <c r="Q59" s="140">
        <v>90000</v>
      </c>
      <c r="R59" s="140">
        <v>90000</v>
      </c>
      <c r="S59" s="140"/>
      <c r="T59" s="404"/>
      <c r="U59" s="403"/>
      <c r="V59" s="403"/>
      <c r="W59" s="404"/>
      <c r="X59" s="404"/>
      <c r="Y59" s="403"/>
      <c r="Z59" s="85"/>
      <c r="AA59" s="85"/>
      <c r="AB59" s="85"/>
      <c r="AC59" s="85"/>
      <c r="AN59" s="85"/>
      <c r="AO59" s="85"/>
      <c r="AP59" s="376"/>
    </row>
    <row r="60" spans="1:42" ht="25.5">
      <c r="A60" s="147">
        <v>2</v>
      </c>
      <c r="B60" s="102" t="s">
        <v>318</v>
      </c>
      <c r="C60" s="54" t="s">
        <v>134</v>
      </c>
      <c r="D60" s="403"/>
      <c r="E60" s="403"/>
      <c r="F60" s="140">
        <v>97000</v>
      </c>
      <c r="G60" s="140">
        <v>97000</v>
      </c>
      <c r="H60" s="140">
        <v>97000</v>
      </c>
      <c r="I60" s="403"/>
      <c r="J60" s="403"/>
      <c r="K60" s="403"/>
      <c r="L60" s="403"/>
      <c r="M60" s="403"/>
      <c r="N60" s="403"/>
      <c r="O60" s="403"/>
      <c r="P60" s="403"/>
      <c r="Q60" s="140">
        <v>97000</v>
      </c>
      <c r="R60" s="140">
        <v>97000</v>
      </c>
      <c r="S60" s="140"/>
      <c r="T60" s="404"/>
      <c r="U60" s="403"/>
      <c r="V60" s="403"/>
      <c r="W60" s="404"/>
      <c r="X60" s="404"/>
      <c r="Y60" s="403"/>
      <c r="Z60" s="85"/>
      <c r="AA60" s="85"/>
      <c r="AB60" s="85"/>
      <c r="AC60" s="85"/>
      <c r="AN60" s="85"/>
      <c r="AO60" s="85"/>
      <c r="AP60" s="376"/>
    </row>
    <row r="61" spans="1:42">
      <c r="A61" s="133" t="s">
        <v>173</v>
      </c>
      <c r="B61" s="153" t="s">
        <v>321</v>
      </c>
      <c r="C61" s="174"/>
      <c r="D61" s="403"/>
      <c r="E61" s="403"/>
      <c r="F61" s="149">
        <f>SUM(F62:F65)</f>
        <v>627221</v>
      </c>
      <c r="G61" s="149">
        <f t="shared" ref="G61:H61" si="42">SUM(G62:G65)</f>
        <v>627221</v>
      </c>
      <c r="H61" s="149">
        <f t="shared" si="42"/>
        <v>627221</v>
      </c>
      <c r="I61" s="403"/>
      <c r="J61" s="403"/>
      <c r="K61" s="403"/>
      <c r="L61" s="403"/>
      <c r="M61" s="403"/>
      <c r="N61" s="403"/>
      <c r="O61" s="403"/>
      <c r="P61" s="403"/>
      <c r="Q61" s="149">
        <v>627221</v>
      </c>
      <c r="R61" s="149">
        <v>627221</v>
      </c>
      <c r="S61" s="149"/>
      <c r="T61" s="404"/>
      <c r="U61" s="403"/>
      <c r="V61" s="403"/>
      <c r="W61" s="404"/>
      <c r="X61" s="404"/>
      <c r="Y61" s="403"/>
      <c r="Z61" s="85"/>
      <c r="AA61" s="85"/>
      <c r="AB61" s="85"/>
      <c r="AC61" s="85"/>
      <c r="AN61" s="85"/>
      <c r="AO61" s="85"/>
      <c r="AP61" s="376"/>
    </row>
    <row r="62" spans="1:42" ht="51">
      <c r="A62" s="147">
        <v>1</v>
      </c>
      <c r="B62" s="102" t="s">
        <v>322</v>
      </c>
      <c r="C62" s="54" t="s">
        <v>98</v>
      </c>
      <c r="D62" s="403"/>
      <c r="E62" s="403"/>
      <c r="F62" s="140">
        <v>166517</v>
      </c>
      <c r="G62" s="140">
        <v>166517</v>
      </c>
      <c r="H62" s="140">
        <v>166517</v>
      </c>
      <c r="I62" s="403"/>
      <c r="J62" s="403"/>
      <c r="K62" s="403"/>
      <c r="L62" s="403"/>
      <c r="M62" s="403"/>
      <c r="N62" s="403"/>
      <c r="O62" s="403"/>
      <c r="P62" s="403"/>
      <c r="Q62" s="140">
        <v>166517</v>
      </c>
      <c r="R62" s="140">
        <v>166517</v>
      </c>
      <c r="S62" s="140"/>
      <c r="T62" s="404"/>
      <c r="U62" s="403"/>
      <c r="V62" s="403"/>
      <c r="W62" s="404"/>
      <c r="X62" s="404"/>
      <c r="Y62" s="403"/>
      <c r="Z62" s="85"/>
      <c r="AA62" s="85"/>
      <c r="AB62" s="85"/>
      <c r="AC62" s="85"/>
      <c r="AN62" s="85"/>
      <c r="AO62" s="85"/>
      <c r="AP62" s="376"/>
    </row>
    <row r="63" spans="1:42" ht="51">
      <c r="A63" s="147">
        <v>2</v>
      </c>
      <c r="B63" s="102" t="s">
        <v>325</v>
      </c>
      <c r="C63" s="54" t="s">
        <v>98</v>
      </c>
      <c r="D63" s="403"/>
      <c r="E63" s="403"/>
      <c r="F63" s="140">
        <v>157309</v>
      </c>
      <c r="G63" s="140">
        <v>157309</v>
      </c>
      <c r="H63" s="140">
        <v>157309</v>
      </c>
      <c r="I63" s="403"/>
      <c r="J63" s="403"/>
      <c r="K63" s="403"/>
      <c r="L63" s="403"/>
      <c r="M63" s="403"/>
      <c r="N63" s="403"/>
      <c r="O63" s="403"/>
      <c r="P63" s="403"/>
      <c r="Q63" s="140">
        <v>157309</v>
      </c>
      <c r="R63" s="140">
        <v>157309</v>
      </c>
      <c r="S63" s="140"/>
      <c r="T63" s="404"/>
      <c r="U63" s="403"/>
      <c r="V63" s="403"/>
      <c r="W63" s="404"/>
      <c r="X63" s="404"/>
      <c r="Y63" s="403"/>
      <c r="Z63" s="85"/>
      <c r="AA63" s="85"/>
      <c r="AB63" s="85"/>
      <c r="AC63" s="85"/>
      <c r="AN63" s="85"/>
      <c r="AO63" s="85"/>
      <c r="AP63" s="376"/>
    </row>
    <row r="64" spans="1:42" ht="25.5">
      <c r="A64" s="147">
        <v>3</v>
      </c>
      <c r="B64" s="102" t="s">
        <v>327</v>
      </c>
      <c r="C64" s="54" t="s">
        <v>98</v>
      </c>
      <c r="D64" s="403"/>
      <c r="E64" s="403"/>
      <c r="F64" s="140">
        <v>110000</v>
      </c>
      <c r="G64" s="140">
        <v>110000</v>
      </c>
      <c r="H64" s="140">
        <v>110000</v>
      </c>
      <c r="I64" s="403"/>
      <c r="J64" s="403"/>
      <c r="K64" s="403"/>
      <c r="L64" s="403"/>
      <c r="M64" s="403"/>
      <c r="N64" s="403"/>
      <c r="O64" s="403"/>
      <c r="P64" s="403"/>
      <c r="Q64" s="140">
        <v>110000</v>
      </c>
      <c r="R64" s="140">
        <v>110000</v>
      </c>
      <c r="S64" s="140"/>
      <c r="T64" s="404"/>
      <c r="U64" s="403"/>
      <c r="V64" s="403"/>
      <c r="W64" s="404"/>
      <c r="X64" s="404"/>
      <c r="Y64" s="403"/>
      <c r="Z64" s="85"/>
      <c r="AA64" s="85"/>
      <c r="AB64" s="85"/>
      <c r="AC64" s="85"/>
      <c r="AN64" s="85"/>
      <c r="AO64" s="85"/>
      <c r="AP64" s="376"/>
    </row>
    <row r="65" spans="1:42" ht="25.5">
      <c r="A65" s="147">
        <v>4</v>
      </c>
      <c r="B65" s="102" t="s">
        <v>329</v>
      </c>
      <c r="C65" s="54" t="s">
        <v>98</v>
      </c>
      <c r="D65" s="403"/>
      <c r="E65" s="403"/>
      <c r="F65" s="140">
        <v>193395</v>
      </c>
      <c r="G65" s="140">
        <v>193395</v>
      </c>
      <c r="H65" s="140">
        <v>193395</v>
      </c>
      <c r="I65" s="403"/>
      <c r="J65" s="403"/>
      <c r="K65" s="403"/>
      <c r="L65" s="403"/>
      <c r="M65" s="403"/>
      <c r="N65" s="403"/>
      <c r="O65" s="403"/>
      <c r="P65" s="403"/>
      <c r="Q65" s="140">
        <v>193395</v>
      </c>
      <c r="R65" s="140">
        <v>193395</v>
      </c>
      <c r="S65" s="140"/>
      <c r="T65" s="404"/>
      <c r="U65" s="403"/>
      <c r="V65" s="403"/>
      <c r="W65" s="404"/>
      <c r="X65" s="404"/>
      <c r="Y65" s="403"/>
      <c r="Z65" s="85"/>
      <c r="AA65" s="85"/>
      <c r="AB65" s="85"/>
      <c r="AC65" s="85"/>
      <c r="AN65" s="85"/>
      <c r="AO65" s="85"/>
      <c r="AP65" s="376"/>
    </row>
    <row r="66" spans="1:42">
      <c r="A66" s="29" t="s">
        <v>177</v>
      </c>
      <c r="B66" s="153" t="s">
        <v>331</v>
      </c>
      <c r="C66" s="174"/>
      <c r="D66" s="403"/>
      <c r="E66" s="403"/>
      <c r="F66" s="149">
        <f t="shared" ref="F66:H66" si="43">SUM(F67:F67)</f>
        <v>129086</v>
      </c>
      <c r="G66" s="149">
        <f t="shared" si="43"/>
        <v>129086</v>
      </c>
      <c r="H66" s="149">
        <f t="shared" si="43"/>
        <v>129086</v>
      </c>
      <c r="I66" s="403"/>
      <c r="J66" s="403"/>
      <c r="K66" s="403"/>
      <c r="L66" s="403"/>
      <c r="M66" s="403"/>
      <c r="N66" s="403"/>
      <c r="O66" s="403"/>
      <c r="P66" s="403"/>
      <c r="Q66" s="149">
        <v>129086</v>
      </c>
      <c r="R66" s="149">
        <v>129086</v>
      </c>
      <c r="S66" s="149"/>
      <c r="T66" s="404"/>
      <c r="U66" s="403"/>
      <c r="V66" s="403"/>
      <c r="W66" s="404"/>
      <c r="X66" s="404"/>
      <c r="Y66" s="403"/>
      <c r="Z66" s="85"/>
      <c r="AA66" s="85"/>
      <c r="AB66" s="85"/>
      <c r="AC66" s="85"/>
      <c r="AN66" s="85"/>
      <c r="AO66" s="85"/>
      <c r="AP66" s="376"/>
    </row>
    <row r="67" spans="1:42" ht="25.5">
      <c r="A67" s="135">
        <v>1</v>
      </c>
      <c r="B67" s="136" t="s">
        <v>332</v>
      </c>
      <c r="C67" s="175" t="s">
        <v>333</v>
      </c>
      <c r="D67" s="403"/>
      <c r="E67" s="403"/>
      <c r="F67" s="138">
        <v>129086</v>
      </c>
      <c r="G67" s="138">
        <f t="shared" ref="G67" si="44">SUM(H67:K67)</f>
        <v>129086</v>
      </c>
      <c r="H67" s="138">
        <v>129086</v>
      </c>
      <c r="I67" s="403"/>
      <c r="J67" s="403"/>
      <c r="K67" s="403"/>
      <c r="L67" s="403"/>
      <c r="M67" s="403"/>
      <c r="N67" s="403"/>
      <c r="O67" s="403"/>
      <c r="P67" s="403"/>
      <c r="Q67" s="138">
        <v>129086</v>
      </c>
      <c r="R67" s="138">
        <v>129086</v>
      </c>
      <c r="S67" s="138"/>
      <c r="T67" s="404"/>
      <c r="U67" s="403"/>
      <c r="V67" s="403"/>
      <c r="W67" s="404"/>
      <c r="X67" s="404"/>
      <c r="Y67" s="403"/>
      <c r="Z67" s="85"/>
      <c r="AA67" s="85"/>
      <c r="AB67" s="85"/>
      <c r="AC67" s="85"/>
      <c r="AN67" s="85"/>
      <c r="AO67" s="85"/>
      <c r="AP67" s="376"/>
    </row>
    <row r="68" spans="1:42" ht="25.5">
      <c r="A68" s="133" t="s">
        <v>180</v>
      </c>
      <c r="B68" s="153" t="s">
        <v>119</v>
      </c>
      <c r="C68" s="174"/>
      <c r="D68" s="403"/>
      <c r="E68" s="403"/>
      <c r="F68" s="149">
        <f>SUM(F69:F73)</f>
        <v>893997.24100000004</v>
      </c>
      <c r="G68" s="149">
        <f t="shared" ref="G68:H68" si="45">SUM(G69:G73)</f>
        <v>893997.24100000004</v>
      </c>
      <c r="H68" s="149">
        <f t="shared" si="45"/>
        <v>893997.24100000004</v>
      </c>
      <c r="I68" s="403"/>
      <c r="J68" s="403"/>
      <c r="K68" s="403"/>
      <c r="L68" s="403"/>
      <c r="M68" s="403"/>
      <c r="N68" s="403"/>
      <c r="O68" s="403"/>
      <c r="P68" s="403"/>
      <c r="Q68" s="149">
        <v>893997.24100000004</v>
      </c>
      <c r="R68" s="149">
        <v>893997.24100000004</v>
      </c>
      <c r="S68" s="149"/>
      <c r="T68" s="404"/>
      <c r="U68" s="403"/>
      <c r="V68" s="403"/>
      <c r="W68" s="404"/>
      <c r="X68" s="404"/>
      <c r="Y68" s="403"/>
      <c r="Z68" s="85"/>
      <c r="AA68" s="85"/>
      <c r="AB68" s="85"/>
      <c r="AC68" s="85"/>
      <c r="AN68" s="85"/>
      <c r="AO68" s="85"/>
      <c r="AP68" s="376"/>
    </row>
    <row r="69" spans="1:42" ht="25.5">
      <c r="A69" s="147">
        <v>1</v>
      </c>
      <c r="B69" s="102" t="s">
        <v>334</v>
      </c>
      <c r="C69" s="54" t="s">
        <v>119</v>
      </c>
      <c r="D69" s="403"/>
      <c r="E69" s="403"/>
      <c r="F69" s="140">
        <v>286680</v>
      </c>
      <c r="G69" s="140">
        <f t="shared" ref="G69:G72" si="46">SUM(H69:K69)</f>
        <v>286680</v>
      </c>
      <c r="H69" s="140">
        <v>286680</v>
      </c>
      <c r="I69" s="403"/>
      <c r="J69" s="403"/>
      <c r="K69" s="403"/>
      <c r="L69" s="403"/>
      <c r="M69" s="403"/>
      <c r="N69" s="403"/>
      <c r="O69" s="403"/>
      <c r="P69" s="403"/>
      <c r="Q69" s="140">
        <v>286680</v>
      </c>
      <c r="R69" s="140">
        <v>286680</v>
      </c>
      <c r="S69" s="140"/>
      <c r="T69" s="404"/>
      <c r="U69" s="403"/>
      <c r="V69" s="403"/>
      <c r="W69" s="404"/>
      <c r="X69" s="404"/>
      <c r="Y69" s="403"/>
      <c r="Z69" s="85"/>
      <c r="AA69" s="85"/>
      <c r="AB69" s="85"/>
      <c r="AC69" s="85"/>
      <c r="AN69" s="85"/>
      <c r="AO69" s="85"/>
      <c r="AP69" s="376"/>
    </row>
    <row r="70" spans="1:42" ht="38.25">
      <c r="A70" s="147">
        <v>2</v>
      </c>
      <c r="B70" s="102" t="s">
        <v>335</v>
      </c>
      <c r="C70" s="54" t="s">
        <v>119</v>
      </c>
      <c r="D70" s="403"/>
      <c r="E70" s="403"/>
      <c r="F70" s="140">
        <v>210000</v>
      </c>
      <c r="G70" s="140">
        <f t="shared" si="46"/>
        <v>210000</v>
      </c>
      <c r="H70" s="140">
        <v>210000</v>
      </c>
      <c r="I70" s="403"/>
      <c r="J70" s="403"/>
      <c r="K70" s="403"/>
      <c r="L70" s="403"/>
      <c r="M70" s="403"/>
      <c r="N70" s="403"/>
      <c r="O70" s="403"/>
      <c r="P70" s="403"/>
      <c r="Q70" s="140">
        <v>210000</v>
      </c>
      <c r="R70" s="140">
        <v>210000</v>
      </c>
      <c r="S70" s="140"/>
      <c r="T70" s="404"/>
      <c r="U70" s="403"/>
      <c r="V70" s="403"/>
      <c r="W70" s="404"/>
      <c r="X70" s="404"/>
      <c r="Y70" s="403"/>
      <c r="Z70" s="85"/>
      <c r="AA70" s="85"/>
      <c r="AB70" s="85"/>
      <c r="AC70" s="85"/>
      <c r="AN70" s="85"/>
      <c r="AO70" s="85"/>
      <c r="AP70" s="376"/>
    </row>
    <row r="71" spans="1:42" ht="25.5">
      <c r="A71" s="147">
        <v>3</v>
      </c>
      <c r="B71" s="102" t="s">
        <v>336</v>
      </c>
      <c r="C71" s="54" t="s">
        <v>119</v>
      </c>
      <c r="D71" s="403"/>
      <c r="E71" s="403"/>
      <c r="F71" s="140">
        <v>109056</v>
      </c>
      <c r="G71" s="140">
        <f t="shared" si="46"/>
        <v>109056</v>
      </c>
      <c r="H71" s="140">
        <v>109056</v>
      </c>
      <c r="I71" s="403"/>
      <c r="J71" s="403"/>
      <c r="K71" s="403"/>
      <c r="L71" s="403"/>
      <c r="M71" s="403"/>
      <c r="N71" s="403"/>
      <c r="O71" s="403"/>
      <c r="P71" s="403"/>
      <c r="Q71" s="140">
        <v>109056</v>
      </c>
      <c r="R71" s="140">
        <v>109056</v>
      </c>
      <c r="S71" s="140"/>
      <c r="T71" s="404"/>
      <c r="U71" s="403"/>
      <c r="V71" s="403"/>
      <c r="W71" s="404"/>
      <c r="X71" s="404"/>
      <c r="Y71" s="403"/>
      <c r="Z71" s="85"/>
      <c r="AA71" s="85"/>
      <c r="AB71" s="85"/>
      <c r="AC71" s="85"/>
      <c r="AN71" s="85"/>
      <c r="AO71" s="85"/>
      <c r="AP71" s="376"/>
    </row>
    <row r="72" spans="1:42" ht="38.25">
      <c r="A72" s="147">
        <v>4</v>
      </c>
      <c r="B72" s="102" t="s">
        <v>337</v>
      </c>
      <c r="C72" s="54" t="s">
        <v>119</v>
      </c>
      <c r="D72" s="403"/>
      <c r="E72" s="403"/>
      <c r="F72" s="140">
        <v>120178</v>
      </c>
      <c r="G72" s="140">
        <f t="shared" si="46"/>
        <v>120178</v>
      </c>
      <c r="H72" s="140">
        <v>120178</v>
      </c>
      <c r="I72" s="403"/>
      <c r="J72" s="403"/>
      <c r="K72" s="403"/>
      <c r="L72" s="403"/>
      <c r="M72" s="403"/>
      <c r="N72" s="403"/>
      <c r="O72" s="403"/>
      <c r="P72" s="403"/>
      <c r="Q72" s="140">
        <v>120178</v>
      </c>
      <c r="R72" s="140">
        <v>120178</v>
      </c>
      <c r="S72" s="140"/>
      <c r="T72" s="404"/>
      <c r="U72" s="403"/>
      <c r="V72" s="403"/>
      <c r="W72" s="404"/>
      <c r="X72" s="404"/>
      <c r="Y72" s="403"/>
      <c r="Z72" s="85"/>
      <c r="AA72" s="85"/>
      <c r="AB72" s="85"/>
      <c r="AC72" s="85"/>
      <c r="AN72" s="85"/>
      <c r="AO72" s="85"/>
      <c r="AP72" s="376"/>
    </row>
    <row r="73" spans="1:42">
      <c r="A73" s="147">
        <v>5</v>
      </c>
      <c r="B73" s="102" t="s">
        <v>338</v>
      </c>
      <c r="C73" s="54" t="s">
        <v>119</v>
      </c>
      <c r="D73" s="403"/>
      <c r="E73" s="403"/>
      <c r="F73" s="140">
        <v>168083.24100000001</v>
      </c>
      <c r="G73" s="140">
        <v>168083.24100000001</v>
      </c>
      <c r="H73" s="140">
        <v>168083.24100000001</v>
      </c>
      <c r="I73" s="403"/>
      <c r="J73" s="403"/>
      <c r="K73" s="403"/>
      <c r="L73" s="403"/>
      <c r="M73" s="403"/>
      <c r="N73" s="403"/>
      <c r="O73" s="403"/>
      <c r="P73" s="403"/>
      <c r="Q73" s="140">
        <v>168083.24100000001</v>
      </c>
      <c r="R73" s="140">
        <v>168083.24100000001</v>
      </c>
      <c r="S73" s="140"/>
      <c r="T73" s="404"/>
      <c r="U73" s="403"/>
      <c r="V73" s="403"/>
      <c r="W73" s="404"/>
      <c r="X73" s="404"/>
      <c r="Y73" s="403"/>
      <c r="Z73" s="85"/>
      <c r="AA73" s="85"/>
      <c r="AB73" s="85"/>
      <c r="AC73" s="85"/>
      <c r="AN73" s="85"/>
      <c r="AO73" s="85"/>
      <c r="AP73" s="376"/>
    </row>
    <row r="74" spans="1:42">
      <c r="A74" s="133" t="s">
        <v>184</v>
      </c>
      <c r="B74" s="153" t="s">
        <v>213</v>
      </c>
      <c r="C74" s="174"/>
      <c r="D74" s="403"/>
      <c r="E74" s="403"/>
      <c r="F74" s="149">
        <f>SUM(F75:F81)</f>
        <v>944093</v>
      </c>
      <c r="G74" s="149">
        <f t="shared" ref="G74:H74" si="47">SUM(G75:G81)</f>
        <v>944093</v>
      </c>
      <c r="H74" s="149">
        <f t="shared" si="47"/>
        <v>944093</v>
      </c>
      <c r="I74" s="403"/>
      <c r="J74" s="403"/>
      <c r="K74" s="403"/>
      <c r="L74" s="403"/>
      <c r="M74" s="403"/>
      <c r="N74" s="403"/>
      <c r="O74" s="403"/>
      <c r="P74" s="403"/>
      <c r="Q74" s="149">
        <v>944093</v>
      </c>
      <c r="R74" s="149">
        <v>944093</v>
      </c>
      <c r="S74" s="149"/>
      <c r="T74" s="404"/>
      <c r="U74" s="403"/>
      <c r="V74" s="403"/>
      <c r="W74" s="404"/>
      <c r="X74" s="404"/>
      <c r="Y74" s="403"/>
      <c r="Z74" s="85"/>
      <c r="AA74" s="85"/>
      <c r="AB74" s="85"/>
      <c r="AC74" s="85"/>
      <c r="AN74" s="85"/>
      <c r="AO74" s="85"/>
      <c r="AP74" s="376"/>
    </row>
    <row r="75" spans="1:42" ht="38.25">
      <c r="A75" s="147">
        <v>1</v>
      </c>
      <c r="B75" s="102" t="s">
        <v>341</v>
      </c>
      <c r="C75" s="54" t="s">
        <v>108</v>
      </c>
      <c r="D75" s="403"/>
      <c r="E75" s="403"/>
      <c r="F75" s="140">
        <v>142530</v>
      </c>
      <c r="G75" s="140">
        <f t="shared" ref="G75:G76" si="48">SUM(H75:K75)</f>
        <v>142530</v>
      </c>
      <c r="H75" s="140">
        <v>142530</v>
      </c>
      <c r="I75" s="403"/>
      <c r="J75" s="403"/>
      <c r="K75" s="403"/>
      <c r="L75" s="403"/>
      <c r="M75" s="403"/>
      <c r="N75" s="403"/>
      <c r="O75" s="403"/>
      <c r="P75" s="403"/>
      <c r="Q75" s="140">
        <v>142530</v>
      </c>
      <c r="R75" s="140">
        <v>142530</v>
      </c>
      <c r="S75" s="140"/>
      <c r="T75" s="404"/>
      <c r="U75" s="403"/>
      <c r="V75" s="403"/>
      <c r="W75" s="404"/>
      <c r="X75" s="404"/>
      <c r="Y75" s="403"/>
      <c r="Z75" s="85"/>
      <c r="AA75" s="85"/>
      <c r="AB75" s="85"/>
      <c r="AC75" s="85"/>
      <c r="AN75" s="85"/>
      <c r="AO75" s="85"/>
      <c r="AP75" s="376"/>
    </row>
    <row r="76" spans="1:42" ht="38.25">
      <c r="A76" s="147">
        <v>2</v>
      </c>
      <c r="B76" s="102" t="s">
        <v>343</v>
      </c>
      <c r="C76" s="54" t="s">
        <v>108</v>
      </c>
      <c r="D76" s="403"/>
      <c r="E76" s="403"/>
      <c r="F76" s="140">
        <v>182763</v>
      </c>
      <c r="G76" s="140">
        <f t="shared" si="48"/>
        <v>182763</v>
      </c>
      <c r="H76" s="140">
        <v>182763</v>
      </c>
      <c r="I76" s="403"/>
      <c r="J76" s="403"/>
      <c r="K76" s="403"/>
      <c r="L76" s="403"/>
      <c r="M76" s="403"/>
      <c r="N76" s="403"/>
      <c r="O76" s="403"/>
      <c r="P76" s="403"/>
      <c r="Q76" s="140">
        <v>182763</v>
      </c>
      <c r="R76" s="140">
        <v>182763</v>
      </c>
      <c r="S76" s="140"/>
      <c r="T76" s="404"/>
      <c r="U76" s="403"/>
      <c r="V76" s="403"/>
      <c r="W76" s="404"/>
      <c r="X76" s="404"/>
      <c r="Y76" s="403"/>
      <c r="Z76" s="85"/>
      <c r="AA76" s="85"/>
      <c r="AB76" s="85"/>
      <c r="AC76" s="85"/>
      <c r="AN76" s="85"/>
      <c r="AO76" s="85"/>
      <c r="AP76" s="376"/>
    </row>
    <row r="77" spans="1:42" ht="25.5">
      <c r="A77" s="147">
        <v>3</v>
      </c>
      <c r="B77" s="102" t="s">
        <v>344</v>
      </c>
      <c r="C77" s="54" t="s">
        <v>108</v>
      </c>
      <c r="D77" s="403"/>
      <c r="E77" s="403"/>
      <c r="F77" s="140">
        <v>95000</v>
      </c>
      <c r="G77" s="140">
        <v>95000</v>
      </c>
      <c r="H77" s="140">
        <v>95000</v>
      </c>
      <c r="I77" s="403"/>
      <c r="J77" s="403"/>
      <c r="K77" s="403"/>
      <c r="L77" s="403"/>
      <c r="M77" s="403"/>
      <c r="N77" s="403"/>
      <c r="O77" s="403"/>
      <c r="P77" s="403"/>
      <c r="Q77" s="140">
        <v>95000</v>
      </c>
      <c r="R77" s="140">
        <v>95000</v>
      </c>
      <c r="S77" s="140"/>
      <c r="T77" s="404"/>
      <c r="U77" s="403"/>
      <c r="V77" s="403"/>
      <c r="W77" s="404"/>
      <c r="X77" s="404"/>
      <c r="Y77" s="403"/>
      <c r="Z77" s="85"/>
      <c r="AA77" s="85"/>
      <c r="AB77" s="85"/>
      <c r="AC77" s="85"/>
      <c r="AN77" s="85"/>
      <c r="AO77" s="85"/>
      <c r="AP77" s="376"/>
    </row>
    <row r="78" spans="1:42" ht="38.25">
      <c r="A78" s="147">
        <v>4</v>
      </c>
      <c r="B78" s="102" t="s">
        <v>346</v>
      </c>
      <c r="C78" s="54" t="s">
        <v>108</v>
      </c>
      <c r="D78" s="403"/>
      <c r="E78" s="403"/>
      <c r="F78" s="140">
        <v>143199</v>
      </c>
      <c r="G78" s="140">
        <v>143199</v>
      </c>
      <c r="H78" s="140">
        <v>143199</v>
      </c>
      <c r="I78" s="403"/>
      <c r="J78" s="403"/>
      <c r="K78" s="403"/>
      <c r="L78" s="403"/>
      <c r="M78" s="403"/>
      <c r="N78" s="403"/>
      <c r="O78" s="403"/>
      <c r="P78" s="403"/>
      <c r="Q78" s="140">
        <v>143199</v>
      </c>
      <c r="R78" s="140">
        <v>143199</v>
      </c>
      <c r="S78" s="140"/>
      <c r="T78" s="404"/>
      <c r="U78" s="403"/>
      <c r="V78" s="403"/>
      <c r="W78" s="404"/>
      <c r="X78" s="404"/>
      <c r="Y78" s="403"/>
      <c r="Z78" s="85"/>
      <c r="AA78" s="85"/>
      <c r="AB78" s="85"/>
      <c r="AC78" s="85"/>
      <c r="AN78" s="85"/>
      <c r="AO78" s="85"/>
      <c r="AP78" s="376"/>
    </row>
    <row r="79" spans="1:42" ht="25.5">
      <c r="A79" s="147">
        <v>5</v>
      </c>
      <c r="B79" s="102" t="s">
        <v>347</v>
      </c>
      <c r="C79" s="54" t="s">
        <v>108</v>
      </c>
      <c r="D79" s="403"/>
      <c r="E79" s="403"/>
      <c r="F79" s="140">
        <v>99936</v>
      </c>
      <c r="G79" s="140">
        <v>99936</v>
      </c>
      <c r="H79" s="140">
        <v>99936</v>
      </c>
      <c r="I79" s="403"/>
      <c r="J79" s="403"/>
      <c r="K79" s="403"/>
      <c r="L79" s="403"/>
      <c r="M79" s="403"/>
      <c r="N79" s="403"/>
      <c r="O79" s="403"/>
      <c r="P79" s="403"/>
      <c r="Q79" s="140">
        <v>99936</v>
      </c>
      <c r="R79" s="140">
        <v>99936</v>
      </c>
      <c r="S79" s="140"/>
      <c r="T79" s="404"/>
      <c r="U79" s="403"/>
      <c r="V79" s="403"/>
      <c r="W79" s="404"/>
      <c r="X79" s="404"/>
      <c r="Y79" s="403"/>
      <c r="Z79" s="85"/>
      <c r="AA79" s="85"/>
      <c r="AB79" s="85"/>
      <c r="AC79" s="85"/>
      <c r="AN79" s="85"/>
      <c r="AO79" s="85"/>
      <c r="AP79" s="376"/>
    </row>
    <row r="80" spans="1:42" ht="25.5">
      <c r="A80" s="147">
        <v>6</v>
      </c>
      <c r="B80" s="102" t="s">
        <v>511</v>
      </c>
      <c r="C80" s="54" t="s">
        <v>108</v>
      </c>
      <c r="D80" s="403"/>
      <c r="E80" s="403"/>
      <c r="F80" s="140">
        <v>130665</v>
      </c>
      <c r="G80" s="140">
        <v>130665</v>
      </c>
      <c r="H80" s="140">
        <v>130665</v>
      </c>
      <c r="I80" s="403"/>
      <c r="J80" s="403"/>
      <c r="K80" s="403"/>
      <c r="L80" s="403"/>
      <c r="M80" s="403"/>
      <c r="N80" s="403"/>
      <c r="O80" s="403"/>
      <c r="P80" s="403"/>
      <c r="Q80" s="140">
        <v>130665</v>
      </c>
      <c r="R80" s="140">
        <v>130665</v>
      </c>
      <c r="S80" s="140"/>
      <c r="T80" s="404"/>
      <c r="U80" s="403"/>
      <c r="V80" s="403"/>
      <c r="W80" s="404"/>
      <c r="X80" s="404"/>
      <c r="Y80" s="403"/>
      <c r="Z80" s="85"/>
      <c r="AA80" s="85"/>
      <c r="AB80" s="85"/>
      <c r="AC80" s="85"/>
      <c r="AN80" s="85"/>
      <c r="AO80" s="85"/>
      <c r="AP80" s="376"/>
    </row>
    <row r="81" spans="1:42" ht="51">
      <c r="A81" s="147">
        <v>7</v>
      </c>
      <c r="B81" s="102" t="s">
        <v>349</v>
      </c>
      <c r="C81" s="54" t="s">
        <v>108</v>
      </c>
      <c r="D81" s="403"/>
      <c r="E81" s="403"/>
      <c r="F81" s="140">
        <v>150000</v>
      </c>
      <c r="G81" s="140">
        <v>150000</v>
      </c>
      <c r="H81" s="140">
        <v>150000</v>
      </c>
      <c r="I81" s="403"/>
      <c r="J81" s="403"/>
      <c r="K81" s="403"/>
      <c r="L81" s="403"/>
      <c r="M81" s="403"/>
      <c r="N81" s="403"/>
      <c r="O81" s="403"/>
      <c r="P81" s="403"/>
      <c r="Q81" s="140">
        <v>150000</v>
      </c>
      <c r="R81" s="140">
        <v>150000</v>
      </c>
      <c r="S81" s="140"/>
      <c r="T81" s="404"/>
      <c r="U81" s="403"/>
      <c r="V81" s="403"/>
      <c r="W81" s="404"/>
      <c r="X81" s="404"/>
      <c r="Y81" s="403"/>
      <c r="Z81" s="85"/>
      <c r="AA81" s="85"/>
      <c r="AB81" s="85"/>
      <c r="AC81" s="85"/>
      <c r="AN81" s="85"/>
      <c r="AO81" s="85"/>
      <c r="AP81" s="376"/>
    </row>
    <row r="82" spans="1:42">
      <c r="A82" s="133" t="s">
        <v>188</v>
      </c>
      <c r="B82" s="153" t="s">
        <v>208</v>
      </c>
      <c r="C82" s="174"/>
      <c r="D82" s="403"/>
      <c r="E82" s="403"/>
      <c r="F82" s="149">
        <f>SUM(F83:F85)</f>
        <v>393190</v>
      </c>
      <c r="G82" s="149">
        <f t="shared" ref="G82:H82" si="49">SUM(G83:G85)</f>
        <v>393190</v>
      </c>
      <c r="H82" s="149">
        <f t="shared" si="49"/>
        <v>393190</v>
      </c>
      <c r="I82" s="403"/>
      <c r="J82" s="403"/>
      <c r="K82" s="403"/>
      <c r="L82" s="403"/>
      <c r="M82" s="403"/>
      <c r="N82" s="403"/>
      <c r="O82" s="403"/>
      <c r="P82" s="403"/>
      <c r="Q82" s="149">
        <v>393190</v>
      </c>
      <c r="R82" s="149">
        <v>393190</v>
      </c>
      <c r="S82" s="149"/>
      <c r="T82" s="404"/>
      <c r="U82" s="403"/>
      <c r="V82" s="403"/>
      <c r="W82" s="404"/>
      <c r="X82" s="404"/>
      <c r="Y82" s="403"/>
      <c r="Z82" s="85"/>
      <c r="AA82" s="85"/>
      <c r="AB82" s="85"/>
      <c r="AC82" s="85"/>
      <c r="AN82" s="85"/>
      <c r="AO82" s="85"/>
      <c r="AP82" s="376"/>
    </row>
    <row r="83" spans="1:42" ht="25.5">
      <c r="A83" s="147">
        <v>1</v>
      </c>
      <c r="B83" s="102" t="s">
        <v>351</v>
      </c>
      <c r="C83" s="54" t="s">
        <v>192</v>
      </c>
      <c r="D83" s="403"/>
      <c r="E83" s="403"/>
      <c r="F83" s="140">
        <v>86800</v>
      </c>
      <c r="G83" s="140">
        <f t="shared" ref="G83" si="50">SUM(H83:K83)</f>
        <v>86800</v>
      </c>
      <c r="H83" s="140">
        <f>F83</f>
        <v>86800</v>
      </c>
      <c r="I83" s="403"/>
      <c r="J83" s="403"/>
      <c r="K83" s="403"/>
      <c r="L83" s="403"/>
      <c r="M83" s="403"/>
      <c r="N83" s="403"/>
      <c r="O83" s="403"/>
      <c r="P83" s="403"/>
      <c r="Q83" s="140">
        <v>86800</v>
      </c>
      <c r="R83" s="140">
        <v>86800</v>
      </c>
      <c r="S83" s="140"/>
      <c r="T83" s="404"/>
      <c r="U83" s="403"/>
      <c r="V83" s="403"/>
      <c r="W83" s="404"/>
      <c r="X83" s="404"/>
      <c r="Y83" s="403"/>
      <c r="Z83" s="85"/>
      <c r="AA83" s="85"/>
      <c r="AB83" s="85"/>
      <c r="AC83" s="85"/>
      <c r="AN83" s="85"/>
      <c r="AO83" s="85"/>
      <c r="AP83" s="376"/>
    </row>
    <row r="84" spans="1:42" ht="25.5">
      <c r="A84" s="147">
        <v>2</v>
      </c>
      <c r="B84" s="102" t="s">
        <v>353</v>
      </c>
      <c r="C84" s="54" t="s">
        <v>192</v>
      </c>
      <c r="D84" s="403"/>
      <c r="E84" s="403"/>
      <c r="F84" s="140">
        <v>98000</v>
      </c>
      <c r="G84" s="140">
        <v>98000</v>
      </c>
      <c r="H84" s="140">
        <v>98000</v>
      </c>
      <c r="I84" s="403"/>
      <c r="J84" s="403"/>
      <c r="K84" s="403"/>
      <c r="L84" s="403"/>
      <c r="M84" s="403"/>
      <c r="N84" s="403"/>
      <c r="O84" s="403"/>
      <c r="P84" s="403"/>
      <c r="Q84" s="140">
        <v>98000</v>
      </c>
      <c r="R84" s="140">
        <v>98000</v>
      </c>
      <c r="S84" s="140"/>
      <c r="T84" s="404"/>
      <c r="U84" s="403"/>
      <c r="V84" s="403"/>
      <c r="W84" s="404"/>
      <c r="X84" s="404"/>
      <c r="Y84" s="403"/>
      <c r="Z84" s="85"/>
      <c r="AA84" s="85"/>
      <c r="AB84" s="85"/>
      <c r="AC84" s="85"/>
      <c r="AN84" s="85"/>
      <c r="AO84" s="85"/>
      <c r="AP84" s="376"/>
    </row>
    <row r="85" spans="1:42" ht="25.5">
      <c r="A85" s="147">
        <v>3</v>
      </c>
      <c r="B85" s="102" t="s">
        <v>355</v>
      </c>
      <c r="C85" s="54" t="s">
        <v>192</v>
      </c>
      <c r="D85" s="403"/>
      <c r="E85" s="403"/>
      <c r="F85" s="140">
        <v>208390</v>
      </c>
      <c r="G85" s="140">
        <v>208390</v>
      </c>
      <c r="H85" s="140">
        <v>208390</v>
      </c>
      <c r="I85" s="403"/>
      <c r="J85" s="403"/>
      <c r="K85" s="403"/>
      <c r="L85" s="403"/>
      <c r="M85" s="403"/>
      <c r="N85" s="403"/>
      <c r="O85" s="403"/>
      <c r="P85" s="403"/>
      <c r="Q85" s="140">
        <v>208390</v>
      </c>
      <c r="R85" s="140">
        <v>208390</v>
      </c>
      <c r="S85" s="140"/>
      <c r="T85" s="404"/>
      <c r="U85" s="403"/>
      <c r="V85" s="403"/>
      <c r="W85" s="404"/>
      <c r="X85" s="404"/>
      <c r="Y85" s="403"/>
      <c r="Z85" s="85"/>
      <c r="AA85" s="85"/>
      <c r="AB85" s="85"/>
      <c r="AC85" s="85"/>
      <c r="AN85" s="85"/>
      <c r="AO85" s="85"/>
      <c r="AP85" s="376"/>
    </row>
    <row r="86" spans="1:42">
      <c r="A86" s="133" t="s">
        <v>196</v>
      </c>
      <c r="B86" s="153" t="s">
        <v>89</v>
      </c>
      <c r="C86" s="174"/>
      <c r="D86" s="403"/>
      <c r="E86" s="403"/>
      <c r="F86" s="149">
        <f t="shared" ref="F86:H86" si="51">SUM(F87:F90)</f>
        <v>1185138.977</v>
      </c>
      <c r="G86" s="149">
        <f t="shared" si="51"/>
        <v>1185138.977</v>
      </c>
      <c r="H86" s="149">
        <f t="shared" si="51"/>
        <v>1185138.977</v>
      </c>
      <c r="I86" s="403"/>
      <c r="J86" s="403"/>
      <c r="K86" s="403"/>
      <c r="L86" s="403"/>
      <c r="M86" s="403"/>
      <c r="N86" s="403"/>
      <c r="O86" s="403"/>
      <c r="P86" s="403"/>
      <c r="Q86" s="149">
        <v>1185138.977</v>
      </c>
      <c r="R86" s="149">
        <v>1185138.977</v>
      </c>
      <c r="S86" s="149"/>
      <c r="T86" s="404"/>
      <c r="U86" s="403"/>
      <c r="V86" s="403"/>
      <c r="W86" s="404"/>
      <c r="X86" s="404"/>
      <c r="Y86" s="403"/>
      <c r="Z86" s="85"/>
      <c r="AA86" s="85"/>
      <c r="AB86" s="85"/>
      <c r="AC86" s="85"/>
      <c r="AN86" s="85"/>
      <c r="AO86" s="85"/>
      <c r="AP86" s="376"/>
    </row>
    <row r="87" spans="1:42" ht="51">
      <c r="A87" s="147">
        <v>1</v>
      </c>
      <c r="B87" s="102" t="s">
        <v>357</v>
      </c>
      <c r="C87" s="54" t="s">
        <v>89</v>
      </c>
      <c r="D87" s="403"/>
      <c r="E87" s="403"/>
      <c r="F87" s="140">
        <v>172676</v>
      </c>
      <c r="G87" s="140">
        <v>172676</v>
      </c>
      <c r="H87" s="140">
        <v>172676</v>
      </c>
      <c r="I87" s="403"/>
      <c r="J87" s="403"/>
      <c r="K87" s="403"/>
      <c r="L87" s="403"/>
      <c r="M87" s="403"/>
      <c r="N87" s="403"/>
      <c r="O87" s="403"/>
      <c r="P87" s="403"/>
      <c r="Q87" s="140">
        <v>172676</v>
      </c>
      <c r="R87" s="140">
        <v>172676</v>
      </c>
      <c r="S87" s="140"/>
      <c r="T87" s="404"/>
      <c r="U87" s="403"/>
      <c r="V87" s="403"/>
      <c r="W87" s="404"/>
      <c r="X87" s="404"/>
      <c r="Y87" s="403"/>
      <c r="Z87" s="85"/>
      <c r="AA87" s="85"/>
      <c r="AB87" s="85"/>
      <c r="AC87" s="85"/>
      <c r="AN87" s="85"/>
      <c r="AO87" s="85"/>
      <c r="AP87" s="376"/>
    </row>
    <row r="88" spans="1:42" ht="25.5">
      <c r="A88" s="147">
        <v>2</v>
      </c>
      <c r="B88" s="102" t="s">
        <v>360</v>
      </c>
      <c r="C88" s="54" t="s">
        <v>89</v>
      </c>
      <c r="D88" s="403"/>
      <c r="E88" s="403"/>
      <c r="F88" s="140">
        <v>300000</v>
      </c>
      <c r="G88" s="140">
        <v>300000</v>
      </c>
      <c r="H88" s="140">
        <v>300000</v>
      </c>
      <c r="I88" s="403"/>
      <c r="J88" s="403"/>
      <c r="K88" s="403"/>
      <c r="L88" s="403"/>
      <c r="M88" s="403"/>
      <c r="N88" s="403"/>
      <c r="O88" s="403"/>
      <c r="P88" s="403"/>
      <c r="Q88" s="140">
        <v>300000</v>
      </c>
      <c r="R88" s="140">
        <v>300000</v>
      </c>
      <c r="S88" s="140"/>
      <c r="T88" s="404"/>
      <c r="U88" s="403"/>
      <c r="V88" s="403"/>
      <c r="W88" s="404"/>
      <c r="X88" s="404"/>
      <c r="Y88" s="403"/>
      <c r="Z88" s="85"/>
      <c r="AA88" s="85"/>
      <c r="AB88" s="85"/>
      <c r="AC88" s="85"/>
      <c r="AN88" s="85"/>
      <c r="AO88" s="85"/>
      <c r="AP88" s="376"/>
    </row>
    <row r="89" spans="1:42" ht="51">
      <c r="A89" s="147">
        <v>3</v>
      </c>
      <c r="B89" s="102" t="s">
        <v>362</v>
      </c>
      <c r="C89" s="54" t="s">
        <v>363</v>
      </c>
      <c r="D89" s="403"/>
      <c r="E89" s="403"/>
      <c r="F89" s="157">
        <v>355000</v>
      </c>
      <c r="G89" s="157">
        <v>355000</v>
      </c>
      <c r="H89" s="157">
        <v>355000</v>
      </c>
      <c r="I89" s="403"/>
      <c r="J89" s="403"/>
      <c r="K89" s="403"/>
      <c r="L89" s="403"/>
      <c r="M89" s="403"/>
      <c r="N89" s="403"/>
      <c r="O89" s="403"/>
      <c r="P89" s="403"/>
      <c r="Q89" s="157">
        <v>355000</v>
      </c>
      <c r="R89" s="157">
        <v>355000</v>
      </c>
      <c r="S89" s="157"/>
      <c r="T89" s="404"/>
      <c r="U89" s="403"/>
      <c r="V89" s="403"/>
      <c r="W89" s="404"/>
      <c r="X89" s="404"/>
      <c r="Y89" s="403"/>
      <c r="Z89" s="85"/>
      <c r="AA89" s="85"/>
      <c r="AB89" s="85"/>
      <c r="AC89" s="85"/>
      <c r="AN89" s="85"/>
      <c r="AO89" s="85"/>
      <c r="AP89" s="376"/>
    </row>
    <row r="90" spans="1:42" ht="38.25">
      <c r="A90" s="147">
        <v>4</v>
      </c>
      <c r="B90" s="102" t="s">
        <v>364</v>
      </c>
      <c r="C90" s="54" t="s">
        <v>89</v>
      </c>
      <c r="D90" s="403"/>
      <c r="E90" s="403"/>
      <c r="F90" s="157">
        <v>357462.97700000001</v>
      </c>
      <c r="G90" s="157">
        <v>357462.97700000001</v>
      </c>
      <c r="H90" s="157">
        <v>357462.97700000001</v>
      </c>
      <c r="I90" s="403"/>
      <c r="J90" s="403"/>
      <c r="K90" s="403"/>
      <c r="L90" s="403"/>
      <c r="M90" s="403"/>
      <c r="N90" s="403"/>
      <c r="O90" s="403"/>
      <c r="P90" s="403"/>
      <c r="Q90" s="157">
        <v>357462.97700000001</v>
      </c>
      <c r="R90" s="157">
        <v>357462.97700000001</v>
      </c>
      <c r="S90" s="157"/>
      <c r="T90" s="404"/>
      <c r="U90" s="403"/>
      <c r="V90" s="403"/>
      <c r="W90" s="404"/>
      <c r="X90" s="404"/>
      <c r="Y90" s="403"/>
      <c r="Z90" s="85"/>
      <c r="AA90" s="85"/>
      <c r="AB90" s="85"/>
      <c r="AC90" s="85"/>
      <c r="AN90" s="85"/>
      <c r="AO90" s="85"/>
      <c r="AP90" s="376"/>
    </row>
    <row r="91" spans="1:42">
      <c r="A91" s="133" t="s">
        <v>368</v>
      </c>
      <c r="B91" s="153" t="s">
        <v>129</v>
      </c>
      <c r="C91" s="174"/>
      <c r="D91" s="403"/>
      <c r="E91" s="403"/>
      <c r="F91" s="149">
        <f>SUM(F92:F101)</f>
        <v>1601420</v>
      </c>
      <c r="G91" s="149">
        <f t="shared" ref="G91:H91" si="52">SUM(G92:G101)</f>
        <v>1601420</v>
      </c>
      <c r="H91" s="149">
        <f t="shared" si="52"/>
        <v>1601420</v>
      </c>
      <c r="I91" s="403"/>
      <c r="J91" s="403"/>
      <c r="K91" s="403"/>
      <c r="L91" s="403"/>
      <c r="M91" s="403"/>
      <c r="N91" s="403"/>
      <c r="O91" s="403"/>
      <c r="P91" s="403"/>
      <c r="Q91" s="149">
        <v>1601420</v>
      </c>
      <c r="R91" s="149">
        <v>1601420</v>
      </c>
      <c r="S91" s="149"/>
      <c r="T91" s="404"/>
      <c r="U91" s="403"/>
      <c r="V91" s="403"/>
      <c r="W91" s="404"/>
      <c r="X91" s="404"/>
      <c r="Y91" s="403"/>
      <c r="Z91" s="85"/>
      <c r="AA91" s="85"/>
      <c r="AB91" s="85"/>
      <c r="AC91" s="85"/>
      <c r="AN91" s="85"/>
      <c r="AO91" s="85"/>
      <c r="AP91" s="376"/>
    </row>
    <row r="92" spans="1:42" ht="25.5">
      <c r="A92" s="147">
        <v>1</v>
      </c>
      <c r="B92" s="102" t="s">
        <v>369</v>
      </c>
      <c r="C92" s="54" t="s">
        <v>129</v>
      </c>
      <c r="D92" s="403"/>
      <c r="E92" s="403"/>
      <c r="F92" s="140">
        <v>160000</v>
      </c>
      <c r="G92" s="140">
        <f t="shared" ref="G92:G93" si="53">SUM(H92:K92)</f>
        <v>160000</v>
      </c>
      <c r="H92" s="140">
        <v>160000</v>
      </c>
      <c r="I92" s="403"/>
      <c r="J92" s="403"/>
      <c r="K92" s="403"/>
      <c r="L92" s="403"/>
      <c r="M92" s="403"/>
      <c r="N92" s="403"/>
      <c r="O92" s="403"/>
      <c r="P92" s="403"/>
      <c r="Q92" s="140">
        <v>160000</v>
      </c>
      <c r="R92" s="140">
        <v>160000</v>
      </c>
      <c r="S92" s="140"/>
      <c r="T92" s="404"/>
      <c r="U92" s="403"/>
      <c r="V92" s="403"/>
      <c r="W92" s="404"/>
      <c r="X92" s="404"/>
      <c r="Y92" s="403"/>
      <c r="Z92" s="85"/>
      <c r="AA92" s="85"/>
      <c r="AB92" s="85"/>
      <c r="AC92" s="85"/>
      <c r="AN92" s="85"/>
      <c r="AO92" s="85"/>
      <c r="AP92" s="376"/>
    </row>
    <row r="93" spans="1:42" ht="38.25">
      <c r="A93" s="147">
        <v>2</v>
      </c>
      <c r="B93" s="102" t="s">
        <v>371</v>
      </c>
      <c r="C93" s="54" t="s">
        <v>129</v>
      </c>
      <c r="D93" s="403"/>
      <c r="E93" s="403"/>
      <c r="F93" s="140">
        <v>153417</v>
      </c>
      <c r="G93" s="140">
        <f t="shared" si="53"/>
        <v>153417</v>
      </c>
      <c r="H93" s="140">
        <v>153417</v>
      </c>
      <c r="I93" s="403"/>
      <c r="J93" s="403"/>
      <c r="K93" s="403"/>
      <c r="L93" s="403"/>
      <c r="M93" s="403"/>
      <c r="N93" s="403"/>
      <c r="O93" s="403"/>
      <c r="P93" s="403"/>
      <c r="Q93" s="140">
        <v>153417</v>
      </c>
      <c r="R93" s="140">
        <v>153417</v>
      </c>
      <c r="S93" s="140"/>
      <c r="T93" s="404"/>
      <c r="U93" s="403"/>
      <c r="V93" s="403"/>
      <c r="W93" s="404"/>
      <c r="X93" s="404"/>
      <c r="Y93" s="403"/>
      <c r="Z93" s="85"/>
      <c r="AA93" s="85"/>
      <c r="AB93" s="85"/>
      <c r="AC93" s="85"/>
      <c r="AN93" s="85"/>
      <c r="AO93" s="85"/>
      <c r="AP93" s="376"/>
    </row>
    <row r="94" spans="1:42" ht="25.5">
      <c r="A94" s="147">
        <v>3</v>
      </c>
      <c r="B94" s="102" t="s">
        <v>372</v>
      </c>
      <c r="C94" s="54" t="s">
        <v>129</v>
      </c>
      <c r="D94" s="403"/>
      <c r="E94" s="403"/>
      <c r="F94" s="140">
        <v>85500</v>
      </c>
      <c r="G94" s="140">
        <v>85500</v>
      </c>
      <c r="H94" s="140">
        <v>85500</v>
      </c>
      <c r="I94" s="403"/>
      <c r="J94" s="403"/>
      <c r="K94" s="403"/>
      <c r="L94" s="403"/>
      <c r="M94" s="403"/>
      <c r="N94" s="403"/>
      <c r="O94" s="403"/>
      <c r="P94" s="403"/>
      <c r="Q94" s="140">
        <v>85500</v>
      </c>
      <c r="R94" s="140">
        <v>85500</v>
      </c>
      <c r="S94" s="140"/>
      <c r="T94" s="404"/>
      <c r="U94" s="403"/>
      <c r="V94" s="403"/>
      <c r="W94" s="404"/>
      <c r="X94" s="404"/>
      <c r="Y94" s="403"/>
      <c r="Z94" s="85"/>
      <c r="AA94" s="85"/>
      <c r="AB94" s="85"/>
      <c r="AC94" s="85"/>
      <c r="AN94" s="85"/>
      <c r="AO94" s="85"/>
      <c r="AP94" s="376"/>
    </row>
    <row r="95" spans="1:42" ht="25.5">
      <c r="A95" s="147">
        <v>4</v>
      </c>
      <c r="B95" s="102" t="s">
        <v>374</v>
      </c>
      <c r="C95" s="54" t="s">
        <v>129</v>
      </c>
      <c r="D95" s="403"/>
      <c r="E95" s="403"/>
      <c r="F95" s="140">
        <v>336916</v>
      </c>
      <c r="G95" s="140">
        <v>336916</v>
      </c>
      <c r="H95" s="140">
        <v>336916</v>
      </c>
      <c r="I95" s="403"/>
      <c r="J95" s="403"/>
      <c r="K95" s="403"/>
      <c r="L95" s="403"/>
      <c r="M95" s="403"/>
      <c r="N95" s="403"/>
      <c r="O95" s="403"/>
      <c r="P95" s="403"/>
      <c r="Q95" s="140">
        <v>336916</v>
      </c>
      <c r="R95" s="140">
        <v>336916</v>
      </c>
      <c r="S95" s="140"/>
      <c r="T95" s="404"/>
      <c r="U95" s="403"/>
      <c r="V95" s="403"/>
      <c r="W95" s="404"/>
      <c r="X95" s="404"/>
      <c r="Y95" s="403"/>
      <c r="Z95" s="85"/>
      <c r="AA95" s="85"/>
      <c r="AB95" s="85"/>
      <c r="AC95" s="85"/>
      <c r="AN95" s="85"/>
      <c r="AO95" s="85"/>
      <c r="AP95" s="376"/>
    </row>
    <row r="96" spans="1:42" ht="51">
      <c r="A96" s="147">
        <v>5</v>
      </c>
      <c r="B96" s="102" t="s">
        <v>376</v>
      </c>
      <c r="C96" s="54" t="s">
        <v>129</v>
      </c>
      <c r="D96" s="403"/>
      <c r="E96" s="403"/>
      <c r="F96" s="140">
        <v>122987</v>
      </c>
      <c r="G96" s="140">
        <v>122987</v>
      </c>
      <c r="H96" s="140">
        <v>122987</v>
      </c>
      <c r="I96" s="403"/>
      <c r="J96" s="403"/>
      <c r="K96" s="403"/>
      <c r="L96" s="403"/>
      <c r="M96" s="403"/>
      <c r="N96" s="403"/>
      <c r="O96" s="403"/>
      <c r="P96" s="403"/>
      <c r="Q96" s="140">
        <v>122987</v>
      </c>
      <c r="R96" s="140">
        <v>122987</v>
      </c>
      <c r="S96" s="140"/>
      <c r="T96" s="404"/>
      <c r="U96" s="403"/>
      <c r="V96" s="403"/>
      <c r="W96" s="404"/>
      <c r="X96" s="404"/>
      <c r="Y96" s="403"/>
      <c r="Z96" s="85"/>
      <c r="AA96" s="85"/>
      <c r="AB96" s="85"/>
      <c r="AC96" s="85"/>
      <c r="AN96" s="85"/>
      <c r="AO96" s="85"/>
      <c r="AP96" s="376"/>
    </row>
    <row r="97" spans="1:42" ht="25.5">
      <c r="A97" s="147">
        <v>6</v>
      </c>
      <c r="B97" s="102" t="s">
        <v>378</v>
      </c>
      <c r="C97" s="54" t="s">
        <v>129</v>
      </c>
      <c r="D97" s="403"/>
      <c r="E97" s="403"/>
      <c r="F97" s="140">
        <v>130000</v>
      </c>
      <c r="G97" s="140">
        <v>130000</v>
      </c>
      <c r="H97" s="140">
        <v>130000</v>
      </c>
      <c r="I97" s="403"/>
      <c r="J97" s="403"/>
      <c r="K97" s="403"/>
      <c r="L97" s="403"/>
      <c r="M97" s="403"/>
      <c r="N97" s="403"/>
      <c r="O97" s="403"/>
      <c r="P97" s="403"/>
      <c r="Q97" s="140">
        <v>130000</v>
      </c>
      <c r="R97" s="140">
        <v>130000</v>
      </c>
      <c r="S97" s="140"/>
      <c r="T97" s="404"/>
      <c r="U97" s="403"/>
      <c r="V97" s="403"/>
      <c r="W97" s="404"/>
      <c r="X97" s="404"/>
      <c r="Y97" s="403"/>
      <c r="Z97" s="85"/>
      <c r="AA97" s="85"/>
      <c r="AB97" s="85"/>
      <c r="AC97" s="85"/>
      <c r="AN97" s="85"/>
      <c r="AO97" s="85"/>
      <c r="AP97" s="376"/>
    </row>
    <row r="98" spans="1:42" ht="25.5">
      <c r="A98" s="147">
        <v>7</v>
      </c>
      <c r="B98" s="102" t="s">
        <v>380</v>
      </c>
      <c r="C98" s="54" t="s">
        <v>129</v>
      </c>
      <c r="D98" s="403"/>
      <c r="E98" s="403"/>
      <c r="F98" s="140">
        <v>155000</v>
      </c>
      <c r="G98" s="140">
        <v>155000</v>
      </c>
      <c r="H98" s="140">
        <v>155000</v>
      </c>
      <c r="I98" s="403"/>
      <c r="J98" s="403"/>
      <c r="K98" s="403"/>
      <c r="L98" s="403"/>
      <c r="M98" s="403"/>
      <c r="N98" s="403"/>
      <c r="O98" s="403"/>
      <c r="P98" s="403"/>
      <c r="Q98" s="140">
        <v>155000</v>
      </c>
      <c r="R98" s="140">
        <v>155000</v>
      </c>
      <c r="S98" s="140"/>
      <c r="T98" s="404"/>
      <c r="U98" s="403"/>
      <c r="V98" s="403"/>
      <c r="W98" s="404"/>
      <c r="X98" s="404"/>
      <c r="Y98" s="403"/>
      <c r="Z98" s="85"/>
      <c r="AA98" s="85"/>
      <c r="AB98" s="85"/>
      <c r="AC98" s="85"/>
      <c r="AN98" s="85"/>
      <c r="AO98" s="85"/>
      <c r="AP98" s="376"/>
    </row>
    <row r="99" spans="1:42" ht="38.25">
      <c r="A99" s="147">
        <v>8</v>
      </c>
      <c r="B99" s="102" t="s">
        <v>382</v>
      </c>
      <c r="C99" s="54" t="s">
        <v>129</v>
      </c>
      <c r="D99" s="403"/>
      <c r="E99" s="403"/>
      <c r="F99" s="140">
        <v>198000</v>
      </c>
      <c r="G99" s="140">
        <v>198000</v>
      </c>
      <c r="H99" s="140">
        <v>198000</v>
      </c>
      <c r="I99" s="403"/>
      <c r="J99" s="403"/>
      <c r="K99" s="403"/>
      <c r="L99" s="403"/>
      <c r="M99" s="403"/>
      <c r="N99" s="403"/>
      <c r="O99" s="403"/>
      <c r="P99" s="403"/>
      <c r="Q99" s="140">
        <v>198000</v>
      </c>
      <c r="R99" s="140">
        <v>198000</v>
      </c>
      <c r="S99" s="140"/>
      <c r="T99" s="404"/>
      <c r="U99" s="403"/>
      <c r="V99" s="403"/>
      <c r="W99" s="404"/>
      <c r="X99" s="404"/>
      <c r="Y99" s="403"/>
      <c r="Z99" s="85"/>
      <c r="AA99" s="85"/>
      <c r="AB99" s="85"/>
      <c r="AC99" s="85"/>
      <c r="AN99" s="85"/>
      <c r="AO99" s="85"/>
      <c r="AP99" s="376"/>
    </row>
    <row r="100" spans="1:42" ht="25.5">
      <c r="A100" s="147">
        <v>9</v>
      </c>
      <c r="B100" s="102" t="s">
        <v>384</v>
      </c>
      <c r="C100" s="54" t="s">
        <v>129</v>
      </c>
      <c r="D100" s="403"/>
      <c r="E100" s="403"/>
      <c r="F100" s="140">
        <v>160000</v>
      </c>
      <c r="G100" s="140">
        <v>160000</v>
      </c>
      <c r="H100" s="140">
        <v>160000</v>
      </c>
      <c r="I100" s="403"/>
      <c r="J100" s="403"/>
      <c r="K100" s="403"/>
      <c r="L100" s="403"/>
      <c r="M100" s="403"/>
      <c r="N100" s="403"/>
      <c r="O100" s="403"/>
      <c r="P100" s="403"/>
      <c r="Q100" s="140">
        <v>160000</v>
      </c>
      <c r="R100" s="140">
        <v>160000</v>
      </c>
      <c r="S100" s="140"/>
      <c r="T100" s="404"/>
      <c r="U100" s="403"/>
      <c r="V100" s="403"/>
      <c r="W100" s="404"/>
      <c r="X100" s="404"/>
      <c r="Y100" s="403"/>
      <c r="Z100" s="85"/>
      <c r="AA100" s="85"/>
      <c r="AB100" s="85"/>
      <c r="AC100" s="85"/>
      <c r="AN100" s="85"/>
      <c r="AO100" s="85"/>
      <c r="AP100" s="376"/>
    </row>
    <row r="101" spans="1:42" ht="25.5">
      <c r="A101" s="147">
        <v>10</v>
      </c>
      <c r="B101" s="102" t="s">
        <v>386</v>
      </c>
      <c r="C101" s="54" t="s">
        <v>129</v>
      </c>
      <c r="D101" s="403"/>
      <c r="E101" s="403"/>
      <c r="F101" s="140">
        <v>99600</v>
      </c>
      <c r="G101" s="140">
        <v>99600</v>
      </c>
      <c r="H101" s="140">
        <v>99600</v>
      </c>
      <c r="I101" s="403"/>
      <c r="J101" s="403"/>
      <c r="K101" s="403"/>
      <c r="L101" s="403"/>
      <c r="M101" s="403"/>
      <c r="N101" s="403"/>
      <c r="O101" s="403"/>
      <c r="P101" s="403"/>
      <c r="Q101" s="140">
        <v>99600</v>
      </c>
      <c r="R101" s="140">
        <v>99600</v>
      </c>
      <c r="S101" s="140"/>
      <c r="T101" s="404"/>
      <c r="U101" s="403"/>
      <c r="V101" s="403"/>
      <c r="W101" s="404"/>
      <c r="X101" s="404"/>
      <c r="Y101" s="403"/>
      <c r="Z101" s="85"/>
      <c r="AA101" s="85"/>
      <c r="AB101" s="85"/>
      <c r="AC101" s="85"/>
      <c r="AN101" s="85"/>
      <c r="AO101" s="85"/>
      <c r="AP101" s="376"/>
    </row>
    <row r="102" spans="1:42" ht="25.5">
      <c r="A102" s="133" t="s">
        <v>388</v>
      </c>
      <c r="B102" s="153" t="s">
        <v>210</v>
      </c>
      <c r="C102" s="174"/>
      <c r="D102" s="403"/>
      <c r="E102" s="403"/>
      <c r="F102" s="149">
        <f>SUM(F103)</f>
        <v>81600</v>
      </c>
      <c r="G102" s="149">
        <f t="shared" ref="G102:H104" si="54">SUM(G103)</f>
        <v>81600</v>
      </c>
      <c r="H102" s="149">
        <f t="shared" si="54"/>
        <v>81600</v>
      </c>
      <c r="I102" s="403"/>
      <c r="J102" s="403"/>
      <c r="K102" s="403"/>
      <c r="L102" s="403"/>
      <c r="M102" s="403"/>
      <c r="N102" s="403"/>
      <c r="O102" s="403"/>
      <c r="P102" s="403"/>
      <c r="Q102" s="149">
        <v>81600</v>
      </c>
      <c r="R102" s="149">
        <v>81600</v>
      </c>
      <c r="S102" s="149"/>
      <c r="T102" s="404"/>
      <c r="U102" s="403"/>
      <c r="V102" s="403"/>
      <c r="W102" s="404"/>
      <c r="X102" s="404"/>
      <c r="Y102" s="403"/>
      <c r="Z102" s="85"/>
      <c r="AA102" s="85"/>
      <c r="AB102" s="85"/>
      <c r="AC102" s="85"/>
      <c r="AN102" s="85"/>
      <c r="AO102" s="85"/>
      <c r="AP102" s="376"/>
    </row>
    <row r="103" spans="1:42" ht="25.5">
      <c r="A103" s="147">
        <v>1</v>
      </c>
      <c r="B103" s="102" t="s">
        <v>389</v>
      </c>
      <c r="C103" s="54" t="s">
        <v>126</v>
      </c>
      <c r="D103" s="403"/>
      <c r="E103" s="403"/>
      <c r="F103" s="140">
        <v>81600</v>
      </c>
      <c r="G103" s="140">
        <v>81600</v>
      </c>
      <c r="H103" s="140">
        <v>81600</v>
      </c>
      <c r="I103" s="403"/>
      <c r="J103" s="403"/>
      <c r="K103" s="403"/>
      <c r="L103" s="403"/>
      <c r="M103" s="403"/>
      <c r="N103" s="403"/>
      <c r="O103" s="403"/>
      <c r="P103" s="403"/>
      <c r="Q103" s="140">
        <v>81600</v>
      </c>
      <c r="R103" s="140">
        <v>81600</v>
      </c>
      <c r="S103" s="140"/>
      <c r="T103" s="404"/>
      <c r="U103" s="403"/>
      <c r="V103" s="403"/>
      <c r="W103" s="404"/>
      <c r="X103" s="404"/>
      <c r="Y103" s="403"/>
      <c r="Z103" s="85"/>
      <c r="AA103" s="85"/>
      <c r="AB103" s="85"/>
      <c r="AC103" s="85"/>
      <c r="AN103" s="85"/>
      <c r="AO103" s="85"/>
      <c r="AP103" s="376"/>
    </row>
    <row r="104" spans="1:42" ht="25.5">
      <c r="A104" s="133" t="s">
        <v>392</v>
      </c>
      <c r="B104" s="153" t="s">
        <v>544</v>
      </c>
      <c r="C104" s="174"/>
      <c r="D104" s="403"/>
      <c r="E104" s="403"/>
      <c r="F104" s="149">
        <f>SUM(F105)</f>
        <v>120000</v>
      </c>
      <c r="G104" s="149">
        <f t="shared" si="54"/>
        <v>120000</v>
      </c>
      <c r="H104" s="149">
        <f t="shared" si="54"/>
        <v>120000</v>
      </c>
      <c r="I104" s="403"/>
      <c r="J104" s="403"/>
      <c r="K104" s="403"/>
      <c r="L104" s="403"/>
      <c r="M104" s="403"/>
      <c r="N104" s="403"/>
      <c r="O104" s="403"/>
      <c r="P104" s="403"/>
      <c r="Q104" s="149">
        <v>120000</v>
      </c>
      <c r="R104" s="149">
        <v>120000</v>
      </c>
      <c r="S104" s="149"/>
      <c r="T104" s="404"/>
      <c r="U104" s="403"/>
      <c r="V104" s="403"/>
      <c r="W104" s="404"/>
      <c r="X104" s="404"/>
      <c r="Y104" s="403"/>
      <c r="Z104" s="85"/>
      <c r="AA104" s="85"/>
      <c r="AB104" s="85"/>
      <c r="AC104" s="85"/>
      <c r="AN104" s="85"/>
      <c r="AO104" s="85"/>
      <c r="AP104" s="376"/>
    </row>
    <row r="105" spans="1:42" ht="25.5">
      <c r="A105" s="147">
        <v>1</v>
      </c>
      <c r="B105" s="102" t="s">
        <v>546</v>
      </c>
      <c r="C105" s="54" t="s">
        <v>544</v>
      </c>
      <c r="D105" s="403"/>
      <c r="E105" s="403"/>
      <c r="F105" s="140">
        <v>120000</v>
      </c>
      <c r="G105" s="140">
        <v>120000</v>
      </c>
      <c r="H105" s="140">
        <v>120000</v>
      </c>
      <c r="I105" s="403"/>
      <c r="J105" s="403"/>
      <c r="K105" s="403"/>
      <c r="L105" s="403"/>
      <c r="M105" s="403"/>
      <c r="N105" s="403"/>
      <c r="O105" s="403"/>
      <c r="P105" s="403"/>
      <c r="Q105" s="140">
        <v>120000</v>
      </c>
      <c r="R105" s="140">
        <v>120000</v>
      </c>
      <c r="S105" s="140"/>
      <c r="T105" s="404"/>
      <c r="U105" s="403"/>
      <c r="V105" s="403"/>
      <c r="W105" s="404"/>
      <c r="X105" s="404"/>
      <c r="Y105" s="403"/>
      <c r="Z105" s="85"/>
      <c r="AA105" s="85"/>
      <c r="AB105" s="85"/>
      <c r="AC105" s="85"/>
      <c r="AN105" s="85"/>
      <c r="AO105" s="85"/>
      <c r="AP105" s="376"/>
    </row>
    <row r="106" spans="1:42">
      <c r="A106" s="133" t="s">
        <v>403</v>
      </c>
      <c r="B106" s="153" t="s">
        <v>393</v>
      </c>
      <c r="C106" s="174"/>
      <c r="D106" s="403"/>
      <c r="E106" s="403"/>
      <c r="F106" s="149">
        <f>SUM(F107:F110)</f>
        <v>564036</v>
      </c>
      <c r="G106" s="149">
        <f t="shared" ref="G106:H106" si="55">SUM(G107:G110)</f>
        <v>564036</v>
      </c>
      <c r="H106" s="149">
        <f t="shared" si="55"/>
        <v>564036</v>
      </c>
      <c r="I106" s="403"/>
      <c r="J106" s="403"/>
      <c r="K106" s="403"/>
      <c r="L106" s="403"/>
      <c r="M106" s="403"/>
      <c r="N106" s="403"/>
      <c r="O106" s="403"/>
      <c r="P106" s="403"/>
      <c r="Q106" s="149">
        <v>564036</v>
      </c>
      <c r="R106" s="149">
        <v>564036</v>
      </c>
      <c r="S106" s="149"/>
      <c r="T106" s="404"/>
      <c r="U106" s="403"/>
      <c r="V106" s="403"/>
      <c r="W106" s="404"/>
      <c r="X106" s="404"/>
      <c r="Y106" s="403"/>
      <c r="Z106" s="85"/>
      <c r="AA106" s="85"/>
      <c r="AB106" s="85"/>
      <c r="AC106" s="85"/>
      <c r="AN106" s="85"/>
      <c r="AO106" s="85"/>
      <c r="AP106" s="376"/>
    </row>
    <row r="107" spans="1:42" ht="56.25">
      <c r="A107" s="147">
        <v>1</v>
      </c>
      <c r="B107" s="102" t="s">
        <v>394</v>
      </c>
      <c r="C107" s="54" t="s">
        <v>395</v>
      </c>
      <c r="D107" s="403"/>
      <c r="E107" s="403"/>
      <c r="F107" s="140">
        <v>168000</v>
      </c>
      <c r="G107" s="140">
        <v>168000</v>
      </c>
      <c r="H107" s="140">
        <v>168000</v>
      </c>
      <c r="I107" s="403"/>
      <c r="J107" s="403"/>
      <c r="K107" s="403"/>
      <c r="L107" s="403"/>
      <c r="M107" s="403"/>
      <c r="N107" s="403"/>
      <c r="O107" s="403"/>
      <c r="P107" s="403"/>
      <c r="Q107" s="140">
        <v>168000</v>
      </c>
      <c r="R107" s="140">
        <v>168000</v>
      </c>
      <c r="S107" s="140"/>
      <c r="T107" s="404"/>
      <c r="U107" s="403"/>
      <c r="V107" s="403"/>
      <c r="W107" s="404"/>
      <c r="X107" s="404"/>
      <c r="Y107" s="403"/>
      <c r="Z107" s="85"/>
      <c r="AA107" s="85"/>
      <c r="AB107" s="85"/>
      <c r="AC107" s="85"/>
      <c r="AN107" s="85"/>
      <c r="AO107" s="85"/>
      <c r="AP107" s="376"/>
    </row>
    <row r="108" spans="1:42" ht="101.25">
      <c r="A108" s="147">
        <v>2</v>
      </c>
      <c r="B108" s="102" t="s">
        <v>397</v>
      </c>
      <c r="C108" s="54" t="s">
        <v>398</v>
      </c>
      <c r="D108" s="403"/>
      <c r="E108" s="403"/>
      <c r="F108" s="140">
        <v>166036</v>
      </c>
      <c r="G108" s="140">
        <v>166036</v>
      </c>
      <c r="H108" s="140">
        <v>166036</v>
      </c>
      <c r="I108" s="403"/>
      <c r="J108" s="403"/>
      <c r="K108" s="403"/>
      <c r="L108" s="403"/>
      <c r="M108" s="403"/>
      <c r="N108" s="403"/>
      <c r="O108" s="403"/>
      <c r="P108" s="403"/>
      <c r="Q108" s="140">
        <v>166036</v>
      </c>
      <c r="R108" s="140">
        <v>166036</v>
      </c>
      <c r="S108" s="140"/>
      <c r="T108" s="404"/>
      <c r="U108" s="403"/>
      <c r="V108" s="403"/>
      <c r="W108" s="404"/>
      <c r="X108" s="404"/>
      <c r="Y108" s="403"/>
      <c r="Z108" s="85"/>
      <c r="AA108" s="85"/>
      <c r="AB108" s="85"/>
      <c r="AC108" s="85"/>
      <c r="AN108" s="85"/>
      <c r="AO108" s="85"/>
      <c r="AP108" s="376"/>
    </row>
    <row r="109" spans="1:42" ht="78.75">
      <c r="A109" s="147">
        <v>3</v>
      </c>
      <c r="B109" s="102" t="s">
        <v>399</v>
      </c>
      <c r="C109" s="54" t="s">
        <v>400</v>
      </c>
      <c r="D109" s="403"/>
      <c r="E109" s="403"/>
      <c r="F109" s="140">
        <v>90000</v>
      </c>
      <c r="G109" s="140">
        <v>90000</v>
      </c>
      <c r="H109" s="140">
        <v>90000</v>
      </c>
      <c r="I109" s="403"/>
      <c r="J109" s="403"/>
      <c r="K109" s="403"/>
      <c r="L109" s="403"/>
      <c r="M109" s="403"/>
      <c r="N109" s="403"/>
      <c r="O109" s="403"/>
      <c r="P109" s="403"/>
      <c r="Q109" s="140">
        <v>90000</v>
      </c>
      <c r="R109" s="140">
        <v>90000</v>
      </c>
      <c r="S109" s="140"/>
      <c r="T109" s="404"/>
      <c r="U109" s="403"/>
      <c r="V109" s="403"/>
      <c r="W109" s="404"/>
      <c r="X109" s="404"/>
      <c r="Y109" s="403"/>
      <c r="Z109" s="85"/>
      <c r="AA109" s="85"/>
      <c r="AB109" s="85"/>
      <c r="AC109" s="85"/>
      <c r="AN109" s="85"/>
      <c r="AO109" s="85"/>
      <c r="AP109" s="376"/>
    </row>
    <row r="110" spans="1:42" ht="101.25">
      <c r="A110" s="147">
        <v>4</v>
      </c>
      <c r="B110" s="102" t="s">
        <v>401</v>
      </c>
      <c r="C110" s="54" t="s">
        <v>402</v>
      </c>
      <c r="D110" s="403"/>
      <c r="E110" s="403"/>
      <c r="F110" s="140">
        <v>140000</v>
      </c>
      <c r="G110" s="140">
        <v>140000</v>
      </c>
      <c r="H110" s="140">
        <v>140000</v>
      </c>
      <c r="I110" s="403"/>
      <c r="J110" s="403"/>
      <c r="K110" s="403"/>
      <c r="L110" s="403"/>
      <c r="M110" s="403"/>
      <c r="N110" s="403"/>
      <c r="O110" s="403"/>
      <c r="P110" s="403"/>
      <c r="Q110" s="140">
        <v>140000</v>
      </c>
      <c r="R110" s="140">
        <v>140000</v>
      </c>
      <c r="S110" s="140"/>
      <c r="T110" s="404"/>
      <c r="U110" s="403"/>
      <c r="V110" s="403"/>
      <c r="W110" s="404"/>
      <c r="X110" s="404"/>
      <c r="Y110" s="403"/>
      <c r="Z110" s="85"/>
      <c r="AA110" s="85"/>
      <c r="AB110" s="85"/>
      <c r="AC110" s="85"/>
      <c r="AN110" s="85"/>
      <c r="AO110" s="85"/>
      <c r="AP110" s="376"/>
    </row>
    <row r="111" spans="1:42">
      <c r="A111" s="133" t="s">
        <v>403</v>
      </c>
      <c r="B111" s="79" t="s">
        <v>404</v>
      </c>
      <c r="C111" s="174"/>
      <c r="D111" s="403"/>
      <c r="E111" s="403"/>
      <c r="F111" s="149">
        <f t="shared" ref="F111:H111" si="56">SUM(F112:F143)</f>
        <v>6943508.4040000001</v>
      </c>
      <c r="G111" s="149">
        <f t="shared" si="56"/>
        <v>6898508.4040000001</v>
      </c>
      <c r="H111" s="149">
        <f t="shared" si="56"/>
        <v>6898508.4040000001</v>
      </c>
      <c r="I111" s="403"/>
      <c r="J111" s="403"/>
      <c r="K111" s="403"/>
      <c r="L111" s="403"/>
      <c r="M111" s="403"/>
      <c r="N111" s="403"/>
      <c r="O111" s="403"/>
      <c r="P111" s="403"/>
      <c r="Q111" s="149">
        <v>6943156.4040000001</v>
      </c>
      <c r="R111" s="149">
        <v>6898156.4040000001</v>
      </c>
      <c r="S111" s="149"/>
      <c r="T111" s="404"/>
      <c r="U111" s="403"/>
      <c r="V111" s="403"/>
      <c r="W111" s="404"/>
      <c r="X111" s="404"/>
      <c r="Y111" s="403"/>
      <c r="Z111" s="85"/>
      <c r="AA111" s="85"/>
      <c r="AB111" s="85"/>
      <c r="AC111" s="85"/>
      <c r="AN111" s="85"/>
      <c r="AO111" s="85"/>
      <c r="AP111" s="376"/>
    </row>
    <row r="112" spans="1:42" ht="25.5">
      <c r="A112" s="147">
        <v>1</v>
      </c>
      <c r="B112" s="102" t="s">
        <v>405</v>
      </c>
      <c r="C112" s="54" t="s">
        <v>70</v>
      </c>
      <c r="D112" s="403"/>
      <c r="E112" s="403"/>
      <c r="F112" s="140">
        <v>150000</v>
      </c>
      <c r="G112" s="140">
        <f t="shared" ref="G112:G124" si="57">SUM(H112:K112)</f>
        <v>150000</v>
      </c>
      <c r="H112" s="140">
        <v>150000</v>
      </c>
      <c r="I112" s="403"/>
      <c r="J112" s="403"/>
      <c r="K112" s="403"/>
      <c r="L112" s="403"/>
      <c r="M112" s="403"/>
      <c r="N112" s="403"/>
      <c r="O112" s="403"/>
      <c r="P112" s="403"/>
      <c r="Q112" s="140">
        <v>150000</v>
      </c>
      <c r="R112" s="140">
        <v>150000</v>
      </c>
      <c r="S112" s="140"/>
      <c r="T112" s="404"/>
      <c r="U112" s="403"/>
      <c r="V112" s="403"/>
      <c r="W112" s="404"/>
      <c r="X112" s="404"/>
      <c r="Y112" s="403"/>
      <c r="Z112" s="85"/>
      <c r="AA112" s="85"/>
      <c r="AB112" s="85"/>
      <c r="AC112" s="85"/>
      <c r="AN112" s="85"/>
      <c r="AO112" s="85"/>
      <c r="AP112" s="376"/>
    </row>
    <row r="113" spans="1:42" ht="38.25">
      <c r="A113" s="147">
        <v>2</v>
      </c>
      <c r="B113" s="102" t="s">
        <v>407</v>
      </c>
      <c r="C113" s="54" t="s">
        <v>70</v>
      </c>
      <c r="D113" s="403"/>
      <c r="E113" s="403"/>
      <c r="F113" s="140">
        <v>655149</v>
      </c>
      <c r="G113" s="140">
        <f t="shared" si="57"/>
        <v>655149</v>
      </c>
      <c r="H113" s="140">
        <v>655149</v>
      </c>
      <c r="I113" s="403"/>
      <c r="J113" s="403"/>
      <c r="K113" s="403"/>
      <c r="L113" s="403"/>
      <c r="M113" s="403"/>
      <c r="N113" s="403"/>
      <c r="O113" s="403"/>
      <c r="P113" s="403"/>
      <c r="Q113" s="140">
        <v>655149</v>
      </c>
      <c r="R113" s="140">
        <v>655149</v>
      </c>
      <c r="S113" s="140"/>
      <c r="T113" s="404"/>
      <c r="U113" s="403"/>
      <c r="V113" s="403"/>
      <c r="W113" s="404"/>
      <c r="X113" s="404"/>
      <c r="Y113" s="403"/>
      <c r="Z113" s="85"/>
      <c r="AA113" s="85"/>
      <c r="AB113" s="85"/>
      <c r="AC113" s="85"/>
      <c r="AN113" s="85"/>
      <c r="AO113" s="85"/>
      <c r="AP113" s="376"/>
    </row>
    <row r="114" spans="1:42">
      <c r="A114" s="147">
        <v>3</v>
      </c>
      <c r="B114" s="102" t="s">
        <v>408</v>
      </c>
      <c r="C114" s="54" t="s">
        <v>70</v>
      </c>
      <c r="D114" s="403"/>
      <c r="E114" s="403"/>
      <c r="F114" s="140">
        <v>68288</v>
      </c>
      <c r="G114" s="140">
        <f t="shared" si="57"/>
        <v>68288</v>
      </c>
      <c r="H114" s="140">
        <v>68288</v>
      </c>
      <c r="I114" s="403"/>
      <c r="J114" s="403"/>
      <c r="K114" s="403"/>
      <c r="L114" s="403"/>
      <c r="M114" s="403"/>
      <c r="N114" s="403"/>
      <c r="O114" s="403"/>
      <c r="P114" s="403"/>
      <c r="Q114" s="140">
        <v>68288</v>
      </c>
      <c r="R114" s="140">
        <v>68288</v>
      </c>
      <c r="S114" s="140"/>
      <c r="T114" s="404"/>
      <c r="U114" s="403"/>
      <c r="V114" s="403"/>
      <c r="W114" s="404"/>
      <c r="X114" s="404"/>
      <c r="Y114" s="403"/>
      <c r="Z114" s="85"/>
      <c r="AA114" s="85"/>
      <c r="AB114" s="85"/>
      <c r="AC114" s="85"/>
      <c r="AN114" s="85"/>
      <c r="AO114" s="85"/>
      <c r="AP114" s="376"/>
    </row>
    <row r="115" spans="1:42">
      <c r="A115" s="147">
        <v>4</v>
      </c>
      <c r="B115" s="102" t="s">
        <v>409</v>
      </c>
      <c r="C115" s="54" t="s">
        <v>70</v>
      </c>
      <c r="D115" s="403"/>
      <c r="E115" s="403"/>
      <c r="F115" s="140">
        <v>47964</v>
      </c>
      <c r="G115" s="140">
        <f t="shared" si="57"/>
        <v>47964</v>
      </c>
      <c r="H115" s="140">
        <v>47964</v>
      </c>
      <c r="I115" s="403"/>
      <c r="J115" s="403"/>
      <c r="K115" s="403"/>
      <c r="L115" s="403"/>
      <c r="M115" s="403"/>
      <c r="N115" s="403"/>
      <c r="O115" s="403"/>
      <c r="P115" s="403"/>
      <c r="Q115" s="140">
        <v>47964</v>
      </c>
      <c r="R115" s="140">
        <v>47964</v>
      </c>
      <c r="S115" s="140"/>
      <c r="T115" s="404"/>
      <c r="U115" s="403"/>
      <c r="V115" s="403"/>
      <c r="W115" s="404"/>
      <c r="X115" s="404"/>
      <c r="Y115" s="403"/>
      <c r="Z115" s="85"/>
      <c r="AA115" s="85"/>
      <c r="AB115" s="85"/>
      <c r="AC115" s="85"/>
      <c r="AN115" s="85"/>
      <c r="AO115" s="85"/>
      <c r="AP115" s="376"/>
    </row>
    <row r="116" spans="1:42" ht="38.25">
      <c r="A116" s="147">
        <v>5</v>
      </c>
      <c r="B116" s="102" t="s">
        <v>410</v>
      </c>
      <c r="C116" s="54" t="s">
        <v>70</v>
      </c>
      <c r="D116" s="403"/>
      <c r="E116" s="403"/>
      <c r="F116" s="140">
        <v>200000</v>
      </c>
      <c r="G116" s="140">
        <f t="shared" si="57"/>
        <v>200000</v>
      </c>
      <c r="H116" s="140">
        <v>200000</v>
      </c>
      <c r="I116" s="403"/>
      <c r="J116" s="403"/>
      <c r="K116" s="403"/>
      <c r="L116" s="403"/>
      <c r="M116" s="403"/>
      <c r="N116" s="403"/>
      <c r="O116" s="403"/>
      <c r="P116" s="403"/>
      <c r="Q116" s="140">
        <v>200000</v>
      </c>
      <c r="R116" s="140">
        <v>200000</v>
      </c>
      <c r="S116" s="140"/>
      <c r="T116" s="404"/>
      <c r="U116" s="403"/>
      <c r="V116" s="403"/>
      <c r="W116" s="404"/>
      <c r="X116" s="404"/>
      <c r="Y116" s="403"/>
      <c r="Z116" s="85"/>
      <c r="AA116" s="85"/>
      <c r="AB116" s="85"/>
      <c r="AC116" s="85"/>
      <c r="AN116" s="85"/>
      <c r="AO116" s="85"/>
      <c r="AP116" s="376"/>
    </row>
    <row r="117" spans="1:42" ht="25.5">
      <c r="A117" s="147">
        <v>6</v>
      </c>
      <c r="B117" s="102" t="s">
        <v>412</v>
      </c>
      <c r="C117" s="54" t="s">
        <v>70</v>
      </c>
      <c r="D117" s="403"/>
      <c r="E117" s="403"/>
      <c r="F117" s="140">
        <v>53729</v>
      </c>
      <c r="G117" s="140">
        <f t="shared" si="57"/>
        <v>53729</v>
      </c>
      <c r="H117" s="140">
        <v>53729</v>
      </c>
      <c r="I117" s="403"/>
      <c r="J117" s="403"/>
      <c r="K117" s="403"/>
      <c r="L117" s="403"/>
      <c r="M117" s="403"/>
      <c r="N117" s="403"/>
      <c r="O117" s="403"/>
      <c r="P117" s="403"/>
      <c r="Q117" s="140">
        <v>53729</v>
      </c>
      <c r="R117" s="140">
        <v>53729</v>
      </c>
      <c r="S117" s="140"/>
      <c r="T117" s="404"/>
      <c r="U117" s="403"/>
      <c r="V117" s="403"/>
      <c r="W117" s="404"/>
      <c r="X117" s="404"/>
      <c r="Y117" s="403"/>
      <c r="Z117" s="85"/>
      <c r="AA117" s="85"/>
      <c r="AB117" s="85"/>
      <c r="AC117" s="85"/>
      <c r="AN117" s="85"/>
      <c r="AO117" s="85"/>
      <c r="AP117" s="376"/>
    </row>
    <row r="118" spans="1:42" ht="38.25">
      <c r="A118" s="147">
        <v>7</v>
      </c>
      <c r="B118" s="102" t="s">
        <v>413</v>
      </c>
      <c r="C118" s="54" t="s">
        <v>70</v>
      </c>
      <c r="D118" s="403"/>
      <c r="E118" s="403"/>
      <c r="F118" s="140">
        <v>122561</v>
      </c>
      <c r="G118" s="140">
        <f t="shared" si="57"/>
        <v>122561</v>
      </c>
      <c r="H118" s="140">
        <v>122561</v>
      </c>
      <c r="I118" s="403"/>
      <c r="J118" s="403"/>
      <c r="K118" s="403"/>
      <c r="L118" s="403"/>
      <c r="M118" s="403"/>
      <c r="N118" s="403"/>
      <c r="O118" s="403"/>
      <c r="P118" s="403"/>
      <c r="Q118" s="140">
        <v>122561</v>
      </c>
      <c r="R118" s="140">
        <v>122561</v>
      </c>
      <c r="S118" s="140"/>
      <c r="T118" s="404"/>
      <c r="U118" s="403"/>
      <c r="V118" s="403"/>
      <c r="W118" s="404"/>
      <c r="X118" s="404"/>
      <c r="Y118" s="403"/>
      <c r="Z118" s="85"/>
      <c r="AA118" s="85"/>
      <c r="AB118" s="85"/>
      <c r="AC118" s="85"/>
      <c r="AN118" s="85"/>
      <c r="AO118" s="85"/>
      <c r="AP118" s="376"/>
    </row>
    <row r="119" spans="1:42" ht="51">
      <c r="A119" s="147">
        <v>8</v>
      </c>
      <c r="B119" s="136" t="s">
        <v>415</v>
      </c>
      <c r="C119" s="175" t="s">
        <v>70</v>
      </c>
      <c r="D119" s="403"/>
      <c r="E119" s="403"/>
      <c r="F119" s="138">
        <f t="shared" ref="F119:F120" si="58">G119+L119</f>
        <v>90000</v>
      </c>
      <c r="G119" s="138">
        <f t="shared" si="57"/>
        <v>90000</v>
      </c>
      <c r="H119" s="138">
        <v>90000</v>
      </c>
      <c r="I119" s="403"/>
      <c r="J119" s="403"/>
      <c r="K119" s="403"/>
      <c r="L119" s="403"/>
      <c r="M119" s="403"/>
      <c r="N119" s="403"/>
      <c r="O119" s="403"/>
      <c r="P119" s="403"/>
      <c r="Q119" s="138">
        <v>90000</v>
      </c>
      <c r="R119" s="138">
        <v>90000</v>
      </c>
      <c r="S119" s="138"/>
      <c r="T119" s="404"/>
      <c r="U119" s="403"/>
      <c r="V119" s="403"/>
      <c r="W119" s="404"/>
      <c r="X119" s="404"/>
      <c r="Y119" s="403"/>
      <c r="Z119" s="85"/>
      <c r="AA119" s="85"/>
      <c r="AB119" s="85"/>
      <c r="AC119" s="85"/>
      <c r="AN119" s="85"/>
      <c r="AO119" s="85"/>
      <c r="AP119" s="376"/>
    </row>
    <row r="120" spans="1:42" ht="51">
      <c r="A120" s="147">
        <v>9</v>
      </c>
      <c r="B120" s="136" t="s">
        <v>417</v>
      </c>
      <c r="C120" s="175" t="s">
        <v>70</v>
      </c>
      <c r="D120" s="403"/>
      <c r="E120" s="403"/>
      <c r="F120" s="138">
        <f t="shared" si="58"/>
        <v>68000</v>
      </c>
      <c r="G120" s="138">
        <f t="shared" si="57"/>
        <v>68000</v>
      </c>
      <c r="H120" s="138">
        <v>68000</v>
      </c>
      <c r="I120" s="403"/>
      <c r="J120" s="403"/>
      <c r="K120" s="403"/>
      <c r="L120" s="403"/>
      <c r="M120" s="403"/>
      <c r="N120" s="403"/>
      <c r="O120" s="403"/>
      <c r="P120" s="403"/>
      <c r="Q120" s="138">
        <v>68000</v>
      </c>
      <c r="R120" s="138">
        <v>68000</v>
      </c>
      <c r="S120" s="138"/>
      <c r="T120" s="404"/>
      <c r="U120" s="403"/>
      <c r="V120" s="403"/>
      <c r="W120" s="404"/>
      <c r="X120" s="404"/>
      <c r="Y120" s="403"/>
      <c r="Z120" s="85"/>
      <c r="AA120" s="85"/>
      <c r="AB120" s="85"/>
      <c r="AC120" s="85"/>
      <c r="AN120" s="85"/>
      <c r="AO120" s="85"/>
      <c r="AP120" s="376"/>
    </row>
    <row r="121" spans="1:42" ht="38.25">
      <c r="A121" s="147">
        <v>10</v>
      </c>
      <c r="B121" s="102" t="s">
        <v>418</v>
      </c>
      <c r="C121" s="54" t="s">
        <v>199</v>
      </c>
      <c r="D121" s="403"/>
      <c r="E121" s="403"/>
      <c r="F121" s="140">
        <v>120000</v>
      </c>
      <c r="G121" s="140">
        <f t="shared" si="57"/>
        <v>120000</v>
      </c>
      <c r="H121" s="140">
        <v>120000</v>
      </c>
      <c r="I121" s="403"/>
      <c r="J121" s="403"/>
      <c r="K121" s="403"/>
      <c r="L121" s="403"/>
      <c r="M121" s="403"/>
      <c r="N121" s="403"/>
      <c r="O121" s="403"/>
      <c r="P121" s="403"/>
      <c r="Q121" s="140">
        <v>120000</v>
      </c>
      <c r="R121" s="140">
        <v>120000</v>
      </c>
      <c r="S121" s="140"/>
      <c r="T121" s="404"/>
      <c r="U121" s="403"/>
      <c r="V121" s="403"/>
      <c r="W121" s="404"/>
      <c r="X121" s="404"/>
      <c r="Y121" s="403"/>
      <c r="Z121" s="85"/>
      <c r="AA121" s="85"/>
      <c r="AB121" s="85"/>
      <c r="AC121" s="85"/>
      <c r="AN121" s="85"/>
      <c r="AO121" s="85"/>
      <c r="AP121" s="376"/>
    </row>
    <row r="122" spans="1:42" ht="38.25">
      <c r="A122" s="147">
        <v>11</v>
      </c>
      <c r="B122" s="102" t="s">
        <v>420</v>
      </c>
      <c r="C122" s="54" t="s">
        <v>199</v>
      </c>
      <c r="D122" s="403"/>
      <c r="E122" s="403"/>
      <c r="F122" s="140">
        <v>120000</v>
      </c>
      <c r="G122" s="140">
        <f t="shared" si="57"/>
        <v>120000</v>
      </c>
      <c r="H122" s="140">
        <v>120000</v>
      </c>
      <c r="I122" s="403"/>
      <c r="J122" s="403"/>
      <c r="K122" s="403"/>
      <c r="L122" s="403"/>
      <c r="M122" s="403"/>
      <c r="N122" s="403"/>
      <c r="O122" s="403"/>
      <c r="P122" s="403"/>
      <c r="Q122" s="140">
        <v>120000</v>
      </c>
      <c r="R122" s="140">
        <v>120000</v>
      </c>
      <c r="S122" s="140"/>
      <c r="T122" s="404"/>
      <c r="U122" s="403"/>
      <c r="V122" s="403"/>
      <c r="W122" s="404"/>
      <c r="X122" s="404"/>
      <c r="Y122" s="403"/>
      <c r="Z122" s="85"/>
      <c r="AA122" s="85"/>
      <c r="AB122" s="85"/>
      <c r="AC122" s="85"/>
      <c r="AN122" s="85"/>
      <c r="AO122" s="85"/>
      <c r="AP122" s="376"/>
    </row>
    <row r="123" spans="1:42" ht="25.5">
      <c r="A123" s="147">
        <v>12</v>
      </c>
      <c r="B123" s="102" t="s">
        <v>421</v>
      </c>
      <c r="C123" s="54" t="s">
        <v>199</v>
      </c>
      <c r="D123" s="403"/>
      <c r="E123" s="403"/>
      <c r="F123" s="140">
        <v>110000</v>
      </c>
      <c r="G123" s="140">
        <f t="shared" si="57"/>
        <v>110000</v>
      </c>
      <c r="H123" s="140">
        <v>110000</v>
      </c>
      <c r="I123" s="403"/>
      <c r="J123" s="403"/>
      <c r="K123" s="403"/>
      <c r="L123" s="403"/>
      <c r="M123" s="403"/>
      <c r="N123" s="403"/>
      <c r="O123" s="403"/>
      <c r="P123" s="403"/>
      <c r="Q123" s="140">
        <v>110000</v>
      </c>
      <c r="R123" s="140">
        <v>110000</v>
      </c>
      <c r="S123" s="140"/>
      <c r="T123" s="404"/>
      <c r="U123" s="403"/>
      <c r="V123" s="403"/>
      <c r="W123" s="404"/>
      <c r="X123" s="404"/>
      <c r="Y123" s="403"/>
      <c r="Z123" s="85"/>
      <c r="AA123" s="85"/>
      <c r="AB123" s="85"/>
      <c r="AC123" s="85"/>
      <c r="AN123" s="85"/>
      <c r="AO123" s="85"/>
      <c r="AP123" s="376"/>
    </row>
    <row r="124" spans="1:42" ht="25.5">
      <c r="A124" s="147">
        <v>13</v>
      </c>
      <c r="B124" s="136" t="s">
        <v>422</v>
      </c>
      <c r="C124" s="175" t="s">
        <v>199</v>
      </c>
      <c r="D124" s="403"/>
      <c r="E124" s="403"/>
      <c r="F124" s="138">
        <v>50000</v>
      </c>
      <c r="G124" s="138">
        <f t="shared" si="57"/>
        <v>50000</v>
      </c>
      <c r="H124" s="138">
        <v>50000</v>
      </c>
      <c r="I124" s="403"/>
      <c r="J124" s="403"/>
      <c r="K124" s="403"/>
      <c r="L124" s="403"/>
      <c r="M124" s="403"/>
      <c r="N124" s="403"/>
      <c r="O124" s="403"/>
      <c r="P124" s="403"/>
      <c r="Q124" s="138">
        <v>50000</v>
      </c>
      <c r="R124" s="138">
        <v>50000</v>
      </c>
      <c r="S124" s="138"/>
      <c r="T124" s="404"/>
      <c r="U124" s="403"/>
      <c r="V124" s="403"/>
      <c r="W124" s="404"/>
      <c r="X124" s="404"/>
      <c r="Y124" s="403"/>
      <c r="Z124" s="85"/>
      <c r="AA124" s="85"/>
      <c r="AB124" s="85"/>
      <c r="AC124" s="85"/>
      <c r="AN124" s="85"/>
      <c r="AO124" s="85"/>
      <c r="AP124" s="376"/>
    </row>
    <row r="125" spans="1:42" ht="25.5">
      <c r="A125" s="147">
        <v>14</v>
      </c>
      <c r="B125" s="102" t="s">
        <v>423</v>
      </c>
      <c r="C125" s="54" t="s">
        <v>424</v>
      </c>
      <c r="D125" s="403"/>
      <c r="E125" s="403"/>
      <c r="F125" s="140">
        <v>225000</v>
      </c>
      <c r="G125" s="140">
        <v>225000</v>
      </c>
      <c r="H125" s="140">
        <v>225000</v>
      </c>
      <c r="I125" s="403"/>
      <c r="J125" s="403"/>
      <c r="K125" s="403"/>
      <c r="L125" s="403"/>
      <c r="M125" s="403"/>
      <c r="N125" s="403"/>
      <c r="O125" s="403"/>
      <c r="P125" s="403"/>
      <c r="Q125" s="140">
        <v>225000</v>
      </c>
      <c r="R125" s="140">
        <v>225000</v>
      </c>
      <c r="S125" s="140"/>
      <c r="T125" s="404"/>
      <c r="U125" s="403"/>
      <c r="V125" s="403"/>
      <c r="W125" s="404"/>
      <c r="X125" s="404"/>
      <c r="Y125" s="403"/>
      <c r="Z125" s="85"/>
      <c r="AA125" s="85"/>
      <c r="AB125" s="85"/>
      <c r="AC125" s="85"/>
      <c r="AN125" s="85"/>
      <c r="AO125" s="85"/>
      <c r="AP125" s="376"/>
    </row>
    <row r="126" spans="1:42" ht="67.5">
      <c r="A126" s="147">
        <v>15</v>
      </c>
      <c r="B126" s="102" t="s">
        <v>426</v>
      </c>
      <c r="C126" s="54" t="s">
        <v>427</v>
      </c>
      <c r="D126" s="403"/>
      <c r="E126" s="403"/>
      <c r="F126" s="140">
        <v>550000</v>
      </c>
      <c r="G126" s="140">
        <v>550000</v>
      </c>
      <c r="H126" s="140">
        <v>550000</v>
      </c>
      <c r="I126" s="403"/>
      <c r="J126" s="403"/>
      <c r="K126" s="403"/>
      <c r="L126" s="403"/>
      <c r="M126" s="403"/>
      <c r="N126" s="403"/>
      <c r="O126" s="403"/>
      <c r="P126" s="403"/>
      <c r="Q126" s="140">
        <v>550000</v>
      </c>
      <c r="R126" s="140">
        <v>550000</v>
      </c>
      <c r="S126" s="140"/>
      <c r="T126" s="404"/>
      <c r="U126" s="403"/>
      <c r="V126" s="403"/>
      <c r="W126" s="404"/>
      <c r="X126" s="404"/>
      <c r="Y126" s="403"/>
      <c r="Z126" s="85"/>
      <c r="AA126" s="85"/>
      <c r="AB126" s="85"/>
      <c r="AC126" s="85"/>
      <c r="AN126" s="85"/>
      <c r="AO126" s="85"/>
      <c r="AP126" s="376"/>
    </row>
    <row r="127" spans="1:42" ht="78.75">
      <c r="A127" s="147">
        <v>16</v>
      </c>
      <c r="B127" s="102" t="s">
        <v>428</v>
      </c>
      <c r="C127" s="54" t="s">
        <v>429</v>
      </c>
      <c r="D127" s="403"/>
      <c r="E127" s="403"/>
      <c r="F127" s="140">
        <v>1202500</v>
      </c>
      <c r="G127" s="140">
        <v>1202500</v>
      </c>
      <c r="H127" s="140">
        <v>1202500</v>
      </c>
      <c r="I127" s="403"/>
      <c r="J127" s="403"/>
      <c r="K127" s="403"/>
      <c r="L127" s="403"/>
      <c r="M127" s="403"/>
      <c r="N127" s="403"/>
      <c r="O127" s="403"/>
      <c r="P127" s="403"/>
      <c r="Q127" s="140">
        <v>1202500</v>
      </c>
      <c r="R127" s="140">
        <v>1202500</v>
      </c>
      <c r="S127" s="140"/>
      <c r="T127" s="404"/>
      <c r="U127" s="403"/>
      <c r="V127" s="403"/>
      <c r="W127" s="404"/>
      <c r="X127" s="404"/>
      <c r="Y127" s="403"/>
      <c r="Z127" s="85"/>
      <c r="AA127" s="85"/>
      <c r="AB127" s="85"/>
      <c r="AC127" s="85"/>
      <c r="AN127" s="85"/>
      <c r="AO127" s="85"/>
      <c r="AP127" s="376"/>
    </row>
    <row r="128" spans="1:42" ht="67.5">
      <c r="A128" s="147">
        <v>17</v>
      </c>
      <c r="B128" s="102" t="s">
        <v>430</v>
      </c>
      <c r="C128" s="54" t="s">
        <v>431</v>
      </c>
      <c r="D128" s="403"/>
      <c r="E128" s="403"/>
      <c r="F128" s="140">
        <v>190000</v>
      </c>
      <c r="G128" s="140">
        <v>190000</v>
      </c>
      <c r="H128" s="140">
        <v>190000</v>
      </c>
      <c r="I128" s="403"/>
      <c r="J128" s="403"/>
      <c r="K128" s="403"/>
      <c r="L128" s="403"/>
      <c r="M128" s="403"/>
      <c r="N128" s="403"/>
      <c r="O128" s="403"/>
      <c r="P128" s="403"/>
      <c r="Q128" s="140">
        <v>190000</v>
      </c>
      <c r="R128" s="140">
        <v>190000</v>
      </c>
      <c r="S128" s="140"/>
      <c r="T128" s="404"/>
      <c r="U128" s="403"/>
      <c r="V128" s="403"/>
      <c r="W128" s="404"/>
      <c r="X128" s="404"/>
      <c r="Y128" s="403"/>
      <c r="Z128" s="85"/>
      <c r="AA128" s="85"/>
      <c r="AB128" s="85"/>
      <c r="AC128" s="85"/>
      <c r="AN128" s="85"/>
      <c r="AO128" s="85"/>
      <c r="AP128" s="376"/>
    </row>
    <row r="129" spans="1:47" ht="38.25">
      <c r="A129" s="147">
        <v>18</v>
      </c>
      <c r="B129" s="102" t="s">
        <v>432</v>
      </c>
      <c r="C129" s="54" t="s">
        <v>433</v>
      </c>
      <c r="D129" s="403"/>
      <c r="E129" s="403"/>
      <c r="F129" s="140">
        <v>320143</v>
      </c>
      <c r="G129" s="140">
        <v>320143</v>
      </c>
      <c r="H129" s="140">
        <v>320143</v>
      </c>
      <c r="I129" s="403"/>
      <c r="J129" s="403"/>
      <c r="K129" s="403"/>
      <c r="L129" s="403"/>
      <c r="M129" s="403"/>
      <c r="N129" s="403"/>
      <c r="O129" s="403"/>
      <c r="P129" s="403"/>
      <c r="Q129" s="140">
        <v>320143</v>
      </c>
      <c r="R129" s="140">
        <v>320143</v>
      </c>
      <c r="S129" s="140"/>
      <c r="T129" s="404"/>
      <c r="U129" s="403"/>
      <c r="V129" s="403"/>
      <c r="W129" s="404"/>
      <c r="X129" s="404"/>
      <c r="Y129" s="403"/>
      <c r="Z129" s="85"/>
      <c r="AA129" s="85"/>
      <c r="AB129" s="85"/>
      <c r="AC129" s="85"/>
      <c r="AN129" s="85"/>
      <c r="AO129" s="85"/>
      <c r="AP129" s="376"/>
    </row>
    <row r="130" spans="1:47" ht="33.75">
      <c r="A130" s="147">
        <v>19</v>
      </c>
      <c r="B130" s="102" t="s">
        <v>434</v>
      </c>
      <c r="C130" s="54" t="s">
        <v>435</v>
      </c>
      <c r="D130" s="403"/>
      <c r="E130" s="403"/>
      <c r="F130" s="140">
        <v>185462</v>
      </c>
      <c r="G130" s="140">
        <v>185462</v>
      </c>
      <c r="H130" s="140">
        <v>185462</v>
      </c>
      <c r="I130" s="403"/>
      <c r="J130" s="403"/>
      <c r="K130" s="403"/>
      <c r="L130" s="403"/>
      <c r="M130" s="403"/>
      <c r="N130" s="403"/>
      <c r="O130" s="403"/>
      <c r="P130" s="403"/>
      <c r="Q130" s="140">
        <v>185462</v>
      </c>
      <c r="R130" s="140">
        <v>185462</v>
      </c>
      <c r="S130" s="140"/>
      <c r="T130" s="404"/>
      <c r="U130" s="403"/>
      <c r="V130" s="403"/>
      <c r="W130" s="404"/>
      <c r="X130" s="404"/>
      <c r="Y130" s="403"/>
      <c r="Z130" s="85"/>
      <c r="AA130" s="85"/>
      <c r="AB130" s="85"/>
      <c r="AC130" s="85"/>
      <c r="AN130" s="85"/>
      <c r="AO130" s="85"/>
      <c r="AP130" s="376"/>
    </row>
    <row r="131" spans="1:47" ht="101.25">
      <c r="A131" s="147">
        <v>20</v>
      </c>
      <c r="B131" s="102" t="s">
        <v>436</v>
      </c>
      <c r="C131" s="54" t="s">
        <v>437</v>
      </c>
      <c r="D131" s="403"/>
      <c r="E131" s="403"/>
      <c r="F131" s="140">
        <v>200000</v>
      </c>
      <c r="G131" s="140">
        <v>200000</v>
      </c>
      <c r="H131" s="140">
        <v>200000</v>
      </c>
      <c r="I131" s="403"/>
      <c r="J131" s="403"/>
      <c r="K131" s="403"/>
      <c r="L131" s="403"/>
      <c r="M131" s="403"/>
      <c r="N131" s="403"/>
      <c r="O131" s="403"/>
      <c r="P131" s="403"/>
      <c r="Q131" s="140">
        <v>200000</v>
      </c>
      <c r="R131" s="140">
        <v>200000</v>
      </c>
      <c r="S131" s="140"/>
      <c r="T131" s="404"/>
      <c r="U131" s="403"/>
      <c r="V131" s="403"/>
      <c r="W131" s="404"/>
      <c r="X131" s="404"/>
      <c r="Y131" s="403"/>
      <c r="Z131" s="85"/>
      <c r="AA131" s="85"/>
      <c r="AB131" s="85"/>
      <c r="AC131" s="85"/>
      <c r="AN131" s="85"/>
      <c r="AO131" s="85"/>
      <c r="AP131" s="376"/>
    </row>
    <row r="132" spans="1:47" ht="56.25">
      <c r="A132" s="147">
        <v>21</v>
      </c>
      <c r="B132" s="102" t="s">
        <v>438</v>
      </c>
      <c r="C132" s="54" t="s">
        <v>439</v>
      </c>
      <c r="D132" s="403"/>
      <c r="E132" s="403"/>
      <c r="F132" s="140">
        <v>346000</v>
      </c>
      <c r="G132" s="140">
        <v>346000</v>
      </c>
      <c r="H132" s="140">
        <v>346000</v>
      </c>
      <c r="I132" s="403"/>
      <c r="J132" s="403"/>
      <c r="K132" s="403"/>
      <c r="L132" s="403"/>
      <c r="M132" s="403"/>
      <c r="N132" s="403"/>
      <c r="O132" s="403"/>
      <c r="P132" s="403"/>
      <c r="Q132" s="140">
        <v>346000</v>
      </c>
      <c r="R132" s="140">
        <v>346000</v>
      </c>
      <c r="S132" s="140"/>
      <c r="T132" s="404"/>
      <c r="U132" s="403"/>
      <c r="V132" s="403"/>
      <c r="W132" s="404"/>
      <c r="X132" s="404"/>
      <c r="Y132" s="403"/>
      <c r="Z132" s="85"/>
      <c r="AA132" s="85"/>
      <c r="AB132" s="85"/>
      <c r="AC132" s="85"/>
      <c r="AN132" s="85"/>
      <c r="AO132" s="85"/>
      <c r="AP132" s="376"/>
    </row>
    <row r="133" spans="1:47" ht="78.75">
      <c r="A133" s="147">
        <v>22</v>
      </c>
      <c r="B133" s="102" t="s">
        <v>440</v>
      </c>
      <c r="C133" s="54" t="s">
        <v>441</v>
      </c>
      <c r="D133" s="403"/>
      <c r="E133" s="403"/>
      <c r="F133" s="140">
        <v>79989.403999999995</v>
      </c>
      <c r="G133" s="140">
        <v>79989.403999999995</v>
      </c>
      <c r="H133" s="140">
        <v>79989.403999999995</v>
      </c>
      <c r="I133" s="403"/>
      <c r="J133" s="403"/>
      <c r="K133" s="403"/>
      <c r="L133" s="403"/>
      <c r="M133" s="403"/>
      <c r="N133" s="403"/>
      <c r="O133" s="403"/>
      <c r="P133" s="403"/>
      <c r="Q133" s="140">
        <v>79989.403999999995</v>
      </c>
      <c r="R133" s="140">
        <v>79989.403999999995</v>
      </c>
      <c r="S133" s="140"/>
      <c r="T133" s="404"/>
      <c r="U133" s="403"/>
      <c r="V133" s="403"/>
      <c r="W133" s="404"/>
      <c r="X133" s="404"/>
      <c r="Y133" s="403"/>
      <c r="Z133" s="85"/>
      <c r="AA133" s="85"/>
      <c r="AB133" s="85"/>
      <c r="AC133" s="85"/>
      <c r="AN133" s="85"/>
      <c r="AO133" s="85"/>
      <c r="AP133" s="376"/>
    </row>
    <row r="134" spans="1:47" ht="56.25">
      <c r="A134" s="147">
        <v>23</v>
      </c>
      <c r="B134" s="102" t="s">
        <v>444</v>
      </c>
      <c r="C134" s="54" t="s">
        <v>298</v>
      </c>
      <c r="D134" s="403"/>
      <c r="E134" s="403"/>
      <c r="F134" s="140">
        <v>128000</v>
      </c>
      <c r="G134" s="140">
        <v>128000</v>
      </c>
      <c r="H134" s="140">
        <v>128000</v>
      </c>
      <c r="I134" s="403"/>
      <c r="J134" s="403"/>
      <c r="K134" s="403"/>
      <c r="L134" s="403"/>
      <c r="M134" s="403"/>
      <c r="N134" s="403"/>
      <c r="O134" s="403"/>
      <c r="P134" s="403"/>
      <c r="Q134" s="140">
        <v>128000</v>
      </c>
      <c r="R134" s="140">
        <v>128000</v>
      </c>
      <c r="S134" s="140"/>
      <c r="T134" s="404"/>
      <c r="U134" s="403"/>
      <c r="V134" s="403"/>
      <c r="W134" s="404"/>
      <c r="X134" s="404"/>
      <c r="Y134" s="403"/>
      <c r="Z134" s="85"/>
      <c r="AA134" s="85"/>
      <c r="AB134" s="85"/>
      <c r="AC134" s="85"/>
      <c r="AN134" s="85"/>
      <c r="AO134" s="85"/>
      <c r="AP134" s="376"/>
    </row>
    <row r="135" spans="1:47" ht="67.5">
      <c r="A135" s="147">
        <v>24</v>
      </c>
      <c r="B135" s="102" t="s">
        <v>446</v>
      </c>
      <c r="C135" s="54" t="s">
        <v>447</v>
      </c>
      <c r="D135" s="403"/>
      <c r="E135" s="403"/>
      <c r="F135" s="140">
        <v>60000</v>
      </c>
      <c r="G135" s="140">
        <v>60000</v>
      </c>
      <c r="H135" s="140">
        <v>60000</v>
      </c>
      <c r="I135" s="403"/>
      <c r="J135" s="403"/>
      <c r="K135" s="403"/>
      <c r="L135" s="403"/>
      <c r="M135" s="403"/>
      <c r="N135" s="403"/>
      <c r="O135" s="403"/>
      <c r="P135" s="403"/>
      <c r="Q135" s="140">
        <v>60000</v>
      </c>
      <c r="R135" s="140">
        <v>60000</v>
      </c>
      <c r="S135" s="140"/>
      <c r="T135" s="404"/>
      <c r="U135" s="403"/>
      <c r="V135" s="403"/>
      <c r="W135" s="404"/>
      <c r="X135" s="404"/>
      <c r="Y135" s="403"/>
      <c r="Z135" s="85"/>
      <c r="AA135" s="85"/>
      <c r="AB135" s="85"/>
      <c r="AC135" s="85"/>
      <c r="AN135" s="85"/>
      <c r="AO135" s="85"/>
      <c r="AP135" s="376"/>
    </row>
    <row r="136" spans="1:47" ht="45">
      <c r="A136" s="147">
        <v>25</v>
      </c>
      <c r="B136" s="102" t="s">
        <v>448</v>
      </c>
      <c r="C136" s="54" t="s">
        <v>449</v>
      </c>
      <c r="D136" s="403"/>
      <c r="E136" s="403"/>
      <c r="F136" s="140">
        <v>84698</v>
      </c>
      <c r="G136" s="140">
        <v>84698</v>
      </c>
      <c r="H136" s="140">
        <v>84698</v>
      </c>
      <c r="I136" s="403"/>
      <c r="J136" s="403"/>
      <c r="K136" s="403"/>
      <c r="L136" s="403"/>
      <c r="M136" s="403"/>
      <c r="N136" s="403"/>
      <c r="O136" s="403"/>
      <c r="P136" s="403"/>
      <c r="Q136" s="140">
        <v>84698</v>
      </c>
      <c r="R136" s="140">
        <v>84698</v>
      </c>
      <c r="S136" s="140"/>
      <c r="T136" s="404"/>
      <c r="U136" s="403"/>
      <c r="V136" s="403"/>
      <c r="W136" s="404"/>
      <c r="X136" s="404"/>
      <c r="Y136" s="403"/>
      <c r="Z136" s="85"/>
      <c r="AA136" s="85"/>
      <c r="AB136" s="85"/>
      <c r="AC136" s="85"/>
      <c r="AN136" s="85"/>
      <c r="AO136" s="85"/>
      <c r="AP136" s="376"/>
    </row>
    <row r="137" spans="1:47" ht="25.5">
      <c r="A137" s="147">
        <v>26</v>
      </c>
      <c r="B137" s="102" t="s">
        <v>450</v>
      </c>
      <c r="C137" s="54" t="s">
        <v>199</v>
      </c>
      <c r="D137" s="403"/>
      <c r="E137" s="403"/>
      <c r="F137" s="140">
        <v>150000</v>
      </c>
      <c r="G137" s="140">
        <v>150000</v>
      </c>
      <c r="H137" s="140">
        <v>150000</v>
      </c>
      <c r="I137" s="403"/>
      <c r="J137" s="403"/>
      <c r="K137" s="403"/>
      <c r="L137" s="403"/>
      <c r="M137" s="403"/>
      <c r="N137" s="403"/>
      <c r="O137" s="403"/>
      <c r="P137" s="403"/>
      <c r="Q137" s="140">
        <v>150000</v>
      </c>
      <c r="R137" s="140">
        <v>150000</v>
      </c>
      <c r="S137" s="140"/>
      <c r="T137" s="404"/>
      <c r="U137" s="403"/>
      <c r="V137" s="403"/>
      <c r="W137" s="404"/>
      <c r="X137" s="404"/>
      <c r="Y137" s="403"/>
      <c r="Z137" s="85"/>
      <c r="AA137" s="85"/>
      <c r="AB137" s="85"/>
      <c r="AC137" s="85"/>
      <c r="AN137" s="85"/>
      <c r="AO137" s="85"/>
      <c r="AP137" s="376"/>
    </row>
    <row r="138" spans="1:47" ht="25.5">
      <c r="A138" s="147">
        <v>27</v>
      </c>
      <c r="B138" s="102" t="s">
        <v>451</v>
      </c>
      <c r="C138" s="54" t="s">
        <v>199</v>
      </c>
      <c r="D138" s="403"/>
      <c r="E138" s="403"/>
      <c r="F138" s="140">
        <v>65080</v>
      </c>
      <c r="G138" s="140">
        <v>65080</v>
      </c>
      <c r="H138" s="140">
        <v>65080</v>
      </c>
      <c r="I138" s="403"/>
      <c r="J138" s="403"/>
      <c r="K138" s="403"/>
      <c r="L138" s="403"/>
      <c r="M138" s="403"/>
      <c r="N138" s="403"/>
      <c r="O138" s="403"/>
      <c r="P138" s="403"/>
      <c r="Q138" s="140">
        <v>65080</v>
      </c>
      <c r="R138" s="140">
        <v>65080</v>
      </c>
      <c r="S138" s="140"/>
      <c r="T138" s="404"/>
      <c r="U138" s="403"/>
      <c r="V138" s="403"/>
      <c r="W138" s="404"/>
      <c r="X138" s="404"/>
      <c r="Y138" s="403"/>
      <c r="Z138" s="85"/>
      <c r="AA138" s="85"/>
      <c r="AB138" s="85"/>
      <c r="AC138" s="85"/>
      <c r="AN138" s="85"/>
      <c r="AO138" s="85"/>
      <c r="AP138" s="376"/>
    </row>
    <row r="139" spans="1:47" ht="25.5">
      <c r="A139" s="147">
        <v>28</v>
      </c>
      <c r="B139" s="102" t="s">
        <v>452</v>
      </c>
      <c r="C139" s="54" t="s">
        <v>199</v>
      </c>
      <c r="D139" s="403"/>
      <c r="E139" s="403"/>
      <c r="F139" s="140">
        <v>480000</v>
      </c>
      <c r="G139" s="140">
        <v>480000</v>
      </c>
      <c r="H139" s="140">
        <v>480000</v>
      </c>
      <c r="I139" s="403"/>
      <c r="J139" s="403"/>
      <c r="K139" s="403"/>
      <c r="L139" s="403"/>
      <c r="M139" s="403"/>
      <c r="N139" s="403"/>
      <c r="O139" s="403"/>
      <c r="P139" s="403"/>
      <c r="Q139" s="140">
        <v>480000</v>
      </c>
      <c r="R139" s="140">
        <v>480000</v>
      </c>
      <c r="S139" s="140"/>
      <c r="T139" s="404"/>
      <c r="U139" s="403"/>
      <c r="V139" s="403"/>
      <c r="W139" s="404"/>
      <c r="X139" s="404"/>
      <c r="Y139" s="403"/>
      <c r="Z139" s="85"/>
      <c r="AA139" s="85"/>
      <c r="AB139" s="85"/>
      <c r="AC139" s="85"/>
      <c r="AN139" s="85"/>
      <c r="AO139" s="85"/>
      <c r="AP139" s="376"/>
    </row>
    <row r="140" spans="1:47" ht="56.25">
      <c r="A140" s="147">
        <v>29</v>
      </c>
      <c r="B140" s="102" t="s">
        <v>453</v>
      </c>
      <c r="C140" s="54" t="s">
        <v>454</v>
      </c>
      <c r="D140" s="403"/>
      <c r="E140" s="403"/>
      <c r="F140" s="140">
        <v>600000</v>
      </c>
      <c r="G140" s="140">
        <v>600000</v>
      </c>
      <c r="H140" s="140">
        <v>600000</v>
      </c>
      <c r="I140" s="403"/>
      <c r="J140" s="403"/>
      <c r="K140" s="403"/>
      <c r="L140" s="403"/>
      <c r="M140" s="403"/>
      <c r="N140" s="403"/>
      <c r="O140" s="403"/>
      <c r="P140" s="403"/>
      <c r="Q140" s="140">
        <v>600000</v>
      </c>
      <c r="R140" s="140">
        <v>600000</v>
      </c>
      <c r="S140" s="140"/>
      <c r="T140" s="404"/>
      <c r="U140" s="403"/>
      <c r="V140" s="403"/>
      <c r="W140" s="404"/>
      <c r="X140" s="404"/>
      <c r="Y140" s="403"/>
      <c r="Z140" s="85"/>
      <c r="AA140" s="85"/>
      <c r="AB140" s="85"/>
      <c r="AC140" s="85"/>
      <c r="AN140" s="85"/>
      <c r="AO140" s="85"/>
      <c r="AP140" s="376"/>
    </row>
    <row r="141" spans="1:47" ht="25.5">
      <c r="A141" s="147">
        <v>30</v>
      </c>
      <c r="B141" s="102" t="s">
        <v>458</v>
      </c>
      <c r="C141" s="54" t="s">
        <v>59</v>
      </c>
      <c r="D141" s="403"/>
      <c r="E141" s="403"/>
      <c r="F141" s="140">
        <f>G141</f>
        <v>50000</v>
      </c>
      <c r="G141" s="140">
        <f t="shared" ref="G141:G142" si="59">SUM(H141:K141)</f>
        <v>50000</v>
      </c>
      <c r="H141" s="140">
        <v>50000</v>
      </c>
      <c r="I141" s="403"/>
      <c r="J141" s="403"/>
      <c r="K141" s="403"/>
      <c r="L141" s="403"/>
      <c r="M141" s="403"/>
      <c r="N141" s="403"/>
      <c r="O141" s="403"/>
      <c r="P141" s="403"/>
      <c r="Q141" s="140">
        <v>50000</v>
      </c>
      <c r="R141" s="140">
        <v>50000</v>
      </c>
      <c r="S141" s="140"/>
      <c r="T141" s="404"/>
      <c r="U141" s="403"/>
      <c r="V141" s="403"/>
      <c r="W141" s="404"/>
      <c r="X141" s="404"/>
      <c r="Y141" s="403"/>
      <c r="Z141" s="85"/>
      <c r="AA141" s="85"/>
      <c r="AB141" s="85"/>
      <c r="AC141" s="85"/>
      <c r="AN141" s="85"/>
      <c r="AO141" s="85"/>
      <c r="AP141" s="376"/>
    </row>
    <row r="142" spans="1:47" ht="22.5">
      <c r="A142" s="147">
        <v>31</v>
      </c>
      <c r="B142" s="102" t="s">
        <v>460</v>
      </c>
      <c r="C142" s="54" t="s">
        <v>59</v>
      </c>
      <c r="D142" s="403"/>
      <c r="E142" s="403"/>
      <c r="F142" s="140">
        <v>90000</v>
      </c>
      <c r="G142" s="140">
        <f t="shared" si="59"/>
        <v>45000</v>
      </c>
      <c r="H142" s="140">
        <v>45000</v>
      </c>
      <c r="I142" s="403"/>
      <c r="J142" s="403"/>
      <c r="K142" s="403"/>
      <c r="L142" s="403"/>
      <c r="M142" s="403"/>
      <c r="N142" s="403"/>
      <c r="O142" s="403"/>
      <c r="P142" s="403"/>
      <c r="Q142" s="140">
        <v>90000</v>
      </c>
      <c r="R142" s="140">
        <v>45000</v>
      </c>
      <c r="S142" s="140"/>
      <c r="T142" s="404"/>
      <c r="U142" s="403"/>
      <c r="V142" s="403"/>
      <c r="W142" s="404"/>
      <c r="X142" s="404"/>
      <c r="Y142" s="403"/>
      <c r="Z142" s="85"/>
      <c r="AA142" s="85"/>
      <c r="AB142" s="85"/>
      <c r="AC142" s="85"/>
      <c r="AN142" s="85"/>
      <c r="AO142" s="85"/>
      <c r="AP142" s="376"/>
    </row>
    <row r="143" spans="1:47" ht="38.25">
      <c r="A143" s="158">
        <v>32</v>
      </c>
      <c r="B143" s="159" t="s">
        <v>462</v>
      </c>
      <c r="C143" s="176" t="s">
        <v>208</v>
      </c>
      <c r="D143" s="390"/>
      <c r="E143" s="390"/>
      <c r="F143" s="161">
        <f>G143</f>
        <v>80945</v>
      </c>
      <c r="G143" s="161">
        <v>80945</v>
      </c>
      <c r="H143" s="161">
        <v>80945</v>
      </c>
      <c r="I143" s="390"/>
      <c r="J143" s="390"/>
      <c r="K143" s="390"/>
      <c r="L143" s="390"/>
      <c r="M143" s="390"/>
      <c r="N143" s="390"/>
      <c r="O143" s="390"/>
      <c r="P143" s="390"/>
      <c r="Q143" s="161">
        <v>80593</v>
      </c>
      <c r="R143" s="161">
        <v>80593</v>
      </c>
      <c r="S143" s="161"/>
      <c r="T143" s="391"/>
      <c r="U143" s="390"/>
      <c r="V143" s="390"/>
      <c r="W143" s="391"/>
      <c r="X143" s="391"/>
      <c r="Y143" s="390"/>
      <c r="Z143" s="85"/>
      <c r="AA143" s="85"/>
      <c r="AB143" s="85"/>
      <c r="AC143" s="85"/>
      <c r="AN143" s="85"/>
      <c r="AO143" s="85"/>
      <c r="AP143" s="376"/>
    </row>
    <row r="144" spans="1:47" s="66" customFormat="1" ht="25.5">
      <c r="A144" s="179" t="s">
        <v>67</v>
      </c>
      <c r="B144" s="79" t="s">
        <v>689</v>
      </c>
      <c r="C144" s="56"/>
      <c r="D144" s="37">
        <f t="shared" ref="D144:P144" si="60">SUM(D145:D147)</f>
        <v>0</v>
      </c>
      <c r="E144" s="37">
        <f t="shared" si="60"/>
        <v>0</v>
      </c>
      <c r="F144" s="37">
        <f t="shared" si="60"/>
        <v>0</v>
      </c>
      <c r="G144" s="37">
        <f t="shared" si="60"/>
        <v>0</v>
      </c>
      <c r="H144" s="37">
        <f t="shared" si="60"/>
        <v>0</v>
      </c>
      <c r="I144" s="37">
        <f t="shared" si="60"/>
        <v>936752</v>
      </c>
      <c r="J144" s="37">
        <f t="shared" si="60"/>
        <v>538454</v>
      </c>
      <c r="K144" s="37">
        <f t="shared" si="60"/>
        <v>448387</v>
      </c>
      <c r="L144" s="37">
        <f t="shared" si="60"/>
        <v>220144</v>
      </c>
      <c r="M144" s="37">
        <f t="shared" si="60"/>
        <v>936752</v>
      </c>
      <c r="N144" s="37">
        <f t="shared" si="60"/>
        <v>538454</v>
      </c>
      <c r="O144" s="37">
        <f t="shared" si="60"/>
        <v>0</v>
      </c>
      <c r="P144" s="37">
        <f t="shared" si="60"/>
        <v>0</v>
      </c>
      <c r="Q144" s="37">
        <f>SUM(Q145:Q147)</f>
        <v>2367000</v>
      </c>
      <c r="R144" s="37">
        <f t="shared" ref="R144:X144" si="61">SUM(R145:R147)</f>
        <v>2367000</v>
      </c>
      <c r="S144" s="37">
        <f t="shared" si="61"/>
        <v>0</v>
      </c>
      <c r="T144" s="37">
        <f t="shared" si="61"/>
        <v>0</v>
      </c>
      <c r="U144" s="37">
        <f t="shared" si="61"/>
        <v>659230</v>
      </c>
      <c r="V144" s="37">
        <f t="shared" si="61"/>
        <v>659230</v>
      </c>
      <c r="W144" s="37">
        <f t="shared" si="61"/>
        <v>0</v>
      </c>
      <c r="X144" s="37">
        <f t="shared" si="61"/>
        <v>0</v>
      </c>
      <c r="Y144" s="37">
        <f t="shared" ref="Y144:AI144" si="62">SUM(Y145:Y146)</f>
        <v>0</v>
      </c>
      <c r="Z144" s="397">
        <f t="shared" si="62"/>
        <v>0</v>
      </c>
      <c r="AA144" s="37">
        <f t="shared" si="62"/>
        <v>0</v>
      </c>
      <c r="AB144" s="37">
        <f t="shared" si="62"/>
        <v>0</v>
      </c>
      <c r="AC144" s="37">
        <f t="shared" si="62"/>
        <v>0</v>
      </c>
      <c r="AD144" s="37">
        <f t="shared" si="62"/>
        <v>0</v>
      </c>
      <c r="AE144" s="37">
        <f t="shared" si="62"/>
        <v>0</v>
      </c>
      <c r="AF144" s="37">
        <f t="shared" si="62"/>
        <v>0</v>
      </c>
      <c r="AG144" s="37">
        <f t="shared" si="62"/>
        <v>0</v>
      </c>
      <c r="AH144" s="37">
        <f t="shared" si="62"/>
        <v>0</v>
      </c>
      <c r="AI144" s="37">
        <f t="shared" si="62"/>
        <v>0</v>
      </c>
      <c r="AJ144" s="37">
        <f t="shared" ref="AJ144:AO144" si="63">SUM(AJ145:AJ146)</f>
        <v>0</v>
      </c>
      <c r="AK144" s="37">
        <f t="shared" si="63"/>
        <v>0</v>
      </c>
      <c r="AL144" s="37">
        <f t="shared" si="63"/>
        <v>0</v>
      </c>
      <c r="AM144" s="37">
        <f t="shared" si="63"/>
        <v>876550</v>
      </c>
      <c r="AN144" s="37">
        <f t="shared" si="63"/>
        <v>0</v>
      </c>
      <c r="AO144" s="37">
        <f t="shared" si="63"/>
        <v>0</v>
      </c>
      <c r="AP144" s="58"/>
      <c r="AQ144" s="22">
        <f>AM144-AH144</f>
        <v>876550</v>
      </c>
      <c r="AR144" s="22">
        <f t="shared" ref="AR144:AR146" si="64">AG144-AH144</f>
        <v>0</v>
      </c>
      <c r="AT144" s="22">
        <f t="shared" ref="AT144:AT146" si="65">V144-AH144</f>
        <v>659230</v>
      </c>
      <c r="AU144" s="22">
        <f>J144-N144</f>
        <v>0</v>
      </c>
    </row>
    <row r="145" spans="1:47" s="21" customFormat="1" ht="24">
      <c r="A145" s="73" t="s">
        <v>96</v>
      </c>
      <c r="B145" s="74" t="s">
        <v>690</v>
      </c>
      <c r="C145" s="75"/>
      <c r="D145" s="75"/>
      <c r="E145" s="76"/>
      <c r="F145" s="77"/>
      <c r="G145" s="78"/>
      <c r="H145" s="78"/>
      <c r="I145" s="78">
        <v>173342</v>
      </c>
      <c r="J145" s="78">
        <v>144624</v>
      </c>
      <c r="K145" s="78">
        <v>60418</v>
      </c>
      <c r="L145" s="78">
        <v>54407</v>
      </c>
      <c r="M145" s="78">
        <v>173342</v>
      </c>
      <c r="N145" s="78">
        <v>144624</v>
      </c>
      <c r="O145" s="78"/>
      <c r="P145" s="78"/>
      <c r="Q145" s="78">
        <v>600000</v>
      </c>
      <c r="R145" s="78">
        <v>600000</v>
      </c>
      <c r="S145" s="328"/>
      <c r="T145" s="328"/>
      <c r="U145" s="78">
        <v>92000</v>
      </c>
      <c r="V145" s="78">
        <v>92000</v>
      </c>
      <c r="W145" s="328"/>
      <c r="X145" s="328"/>
      <c r="Y145" s="430"/>
      <c r="Z145" s="399"/>
      <c r="AA145" s="59"/>
      <c r="AB145" s="59"/>
      <c r="AC145" s="59"/>
      <c r="AD145" s="50"/>
      <c r="AE145" s="50"/>
      <c r="AF145" s="50"/>
      <c r="AG145" s="50"/>
      <c r="AH145" s="50"/>
      <c r="AI145" s="50"/>
      <c r="AJ145" s="50"/>
      <c r="AK145" s="50"/>
      <c r="AL145" s="50"/>
      <c r="AM145" s="50">
        <v>14400</v>
      </c>
      <c r="AN145" s="51"/>
      <c r="AO145" s="51"/>
      <c r="AP145" s="58"/>
      <c r="AQ145" s="22">
        <f>AM145-AH145</f>
        <v>14400</v>
      </c>
      <c r="AR145" s="22">
        <f t="shared" si="64"/>
        <v>0</v>
      </c>
      <c r="AT145" s="22">
        <f t="shared" si="65"/>
        <v>92000</v>
      </c>
      <c r="AU145" s="22">
        <f>J145-N145</f>
        <v>0</v>
      </c>
    </row>
    <row r="146" spans="1:47" s="21" customFormat="1" ht="24">
      <c r="A146" s="73">
        <v>2</v>
      </c>
      <c r="B146" s="74" t="s">
        <v>692</v>
      </c>
      <c r="C146" s="75"/>
      <c r="D146" s="75"/>
      <c r="E146" s="76"/>
      <c r="F146" s="77"/>
      <c r="G146" s="78"/>
      <c r="H146" s="78"/>
      <c r="I146" s="78">
        <v>763410</v>
      </c>
      <c r="J146" s="78">
        <v>393830</v>
      </c>
      <c r="K146" s="78">
        <v>387969</v>
      </c>
      <c r="L146" s="78">
        <v>165737</v>
      </c>
      <c r="M146" s="78">
        <v>763410</v>
      </c>
      <c r="N146" s="78">
        <v>393830</v>
      </c>
      <c r="O146" s="78"/>
      <c r="P146" s="78"/>
      <c r="Q146" s="78">
        <v>900000</v>
      </c>
      <c r="R146" s="78">
        <v>900000</v>
      </c>
      <c r="S146" s="328"/>
      <c r="T146" s="328"/>
      <c r="U146" s="78">
        <v>393830</v>
      </c>
      <c r="V146" s="78">
        <v>393830</v>
      </c>
      <c r="W146" s="328"/>
      <c r="X146" s="328"/>
      <c r="Y146" s="430"/>
      <c r="Z146" s="402"/>
      <c r="AA146" s="206"/>
      <c r="AB146" s="206"/>
      <c r="AC146" s="206"/>
      <c r="AD146" s="207"/>
      <c r="AE146" s="207"/>
      <c r="AF146" s="207"/>
      <c r="AG146" s="207"/>
      <c r="AH146" s="207"/>
      <c r="AI146" s="207"/>
      <c r="AJ146" s="207"/>
      <c r="AK146" s="207"/>
      <c r="AL146" s="207"/>
      <c r="AM146" s="207">
        <v>862150</v>
      </c>
      <c r="AN146" s="208"/>
      <c r="AO146" s="208"/>
      <c r="AP146" s="86"/>
      <c r="AQ146" s="22">
        <f>AM146-AH146</f>
        <v>862150</v>
      </c>
      <c r="AR146" s="22">
        <f t="shared" si="64"/>
        <v>0</v>
      </c>
      <c r="AT146" s="22">
        <f t="shared" si="65"/>
        <v>393830</v>
      </c>
      <c r="AU146" s="22">
        <f>J146-N146</f>
        <v>0</v>
      </c>
    </row>
    <row r="147" spans="1:47" ht="36">
      <c r="A147" s="73" t="s">
        <v>102</v>
      </c>
      <c r="B147" s="74" t="s">
        <v>691</v>
      </c>
      <c r="C147" s="403"/>
      <c r="D147" s="403"/>
      <c r="E147" s="403"/>
      <c r="F147" s="403"/>
      <c r="G147" s="403"/>
      <c r="H147" s="403"/>
      <c r="I147" s="403"/>
      <c r="J147" s="403"/>
      <c r="K147" s="403"/>
      <c r="L147" s="403"/>
      <c r="M147" s="403"/>
      <c r="N147" s="403"/>
      <c r="O147" s="403"/>
      <c r="P147" s="403"/>
      <c r="Q147" s="78">
        <v>867000</v>
      </c>
      <c r="R147" s="78">
        <v>867000</v>
      </c>
      <c r="S147" s="404"/>
      <c r="T147" s="404"/>
      <c r="U147" s="78">
        <v>173400</v>
      </c>
      <c r="V147" s="78">
        <v>173400</v>
      </c>
      <c r="W147" s="404"/>
      <c r="X147" s="404"/>
      <c r="Y147" s="403"/>
      <c r="Z147" s="85"/>
      <c r="AA147" s="85"/>
      <c r="AB147" s="85"/>
      <c r="AC147" s="85"/>
      <c r="AN147" s="85"/>
      <c r="AO147" s="85"/>
      <c r="AP147" s="376"/>
      <c r="AU147" s="22">
        <f>J147-N147</f>
        <v>0</v>
      </c>
    </row>
    <row r="148" spans="1:47" s="66" customFormat="1" ht="51">
      <c r="A148" s="179" t="s">
        <v>201</v>
      </c>
      <c r="B148" s="79" t="s">
        <v>239</v>
      </c>
      <c r="C148" s="56"/>
      <c r="D148" s="56">
        <f t="shared" ref="D148:E148" si="66">SUM(D149:D151)</f>
        <v>0</v>
      </c>
      <c r="E148" s="47">
        <f t="shared" si="66"/>
        <v>0</v>
      </c>
      <c r="F148" s="37">
        <f t="shared" ref="F148:G148" si="67">F149+F174+F181+F185+F192+F195+F200+F202+F208+F216+F220+F225+F236+F240+F245+F238</f>
        <v>28586543.622000001</v>
      </c>
      <c r="G148" s="37">
        <f t="shared" si="67"/>
        <v>28541543.622000001</v>
      </c>
      <c r="H148" s="37">
        <f>H149+H174+H181+H185+H192+H195+H200+H202+H208+H216+H220+H225+H236+H240+H245+H238</f>
        <v>28541543.622000001</v>
      </c>
      <c r="I148" s="37">
        <f t="shared" ref="I148:P148" si="68">SUM(I149:I156)</f>
        <v>0</v>
      </c>
      <c r="J148" s="37">
        <f t="shared" si="68"/>
        <v>0</v>
      </c>
      <c r="K148" s="37">
        <f t="shared" si="68"/>
        <v>0</v>
      </c>
      <c r="L148" s="37">
        <f t="shared" si="68"/>
        <v>0</v>
      </c>
      <c r="M148" s="37">
        <f t="shared" si="68"/>
        <v>0</v>
      </c>
      <c r="N148" s="37">
        <f t="shared" si="68"/>
        <v>0</v>
      </c>
      <c r="O148" s="37">
        <f t="shared" si="68"/>
        <v>0</v>
      </c>
      <c r="P148" s="37">
        <f t="shared" si="68"/>
        <v>0</v>
      </c>
      <c r="Q148" s="37">
        <v>28586191.622000001</v>
      </c>
      <c r="R148" s="37">
        <v>28541191.622000001</v>
      </c>
      <c r="S148" s="37"/>
      <c r="T148" s="39">
        <f t="shared" ref="T148:Y148" si="69">SUM(T149:T156)</f>
        <v>0</v>
      </c>
      <c r="U148" s="37">
        <f t="shared" si="69"/>
        <v>0</v>
      </c>
      <c r="V148" s="37">
        <f t="shared" si="69"/>
        <v>0</v>
      </c>
      <c r="W148" s="39">
        <f t="shared" si="69"/>
        <v>0</v>
      </c>
      <c r="X148" s="39">
        <f t="shared" si="69"/>
        <v>0</v>
      </c>
      <c r="Y148" s="37">
        <f t="shared" si="69"/>
        <v>0</v>
      </c>
      <c r="Z148" s="397">
        <f t="shared" ref="Z148:AI148" si="70">SUM(Z149:Z150)</f>
        <v>0</v>
      </c>
      <c r="AA148" s="37">
        <f t="shared" si="70"/>
        <v>0</v>
      </c>
      <c r="AB148" s="37">
        <f t="shared" si="70"/>
        <v>0</v>
      </c>
      <c r="AC148" s="37">
        <f t="shared" si="70"/>
        <v>0</v>
      </c>
      <c r="AD148" s="37">
        <f t="shared" si="70"/>
        <v>0</v>
      </c>
      <c r="AE148" s="37">
        <f t="shared" si="70"/>
        <v>0</v>
      </c>
      <c r="AF148" s="37">
        <f t="shared" si="70"/>
        <v>0</v>
      </c>
      <c r="AG148" s="37">
        <f t="shared" si="70"/>
        <v>0</v>
      </c>
      <c r="AH148" s="37">
        <f t="shared" si="70"/>
        <v>0</v>
      </c>
      <c r="AI148" s="37">
        <f t="shared" si="70"/>
        <v>0</v>
      </c>
      <c r="AJ148" s="37">
        <f t="shared" ref="AJ148:AO148" si="71">SUM(AJ149:AJ150)</f>
        <v>0</v>
      </c>
      <c r="AK148" s="37">
        <f t="shared" si="71"/>
        <v>0</v>
      </c>
      <c r="AL148" s="37">
        <f t="shared" si="71"/>
        <v>0</v>
      </c>
      <c r="AM148" s="37">
        <f t="shared" si="71"/>
        <v>0</v>
      </c>
      <c r="AN148" s="37">
        <f t="shared" si="71"/>
        <v>0</v>
      </c>
      <c r="AO148" s="37">
        <f t="shared" si="71"/>
        <v>0</v>
      </c>
      <c r="AP148" s="58"/>
      <c r="AQ148" s="22">
        <f>AM148-AH148</f>
        <v>0</v>
      </c>
      <c r="AR148" s="22">
        <f t="shared" ref="AR148" si="72">AG148-AH148</f>
        <v>0</v>
      </c>
      <c r="AT148" s="22">
        <f t="shared" ref="AT148" si="73">V148-AH148</f>
        <v>0</v>
      </c>
      <c r="AU148" s="22">
        <f>J148-N148</f>
        <v>0</v>
      </c>
    </row>
    <row r="149" spans="1:47" s="66" customFormat="1">
      <c r="A149" s="179" t="s">
        <v>257</v>
      </c>
      <c r="B149" s="79" t="s">
        <v>258</v>
      </c>
      <c r="C149" s="56"/>
      <c r="D149" s="56"/>
      <c r="E149" s="47"/>
      <c r="F149" s="37">
        <f>SUM(F150:F173)</f>
        <v>12268339</v>
      </c>
      <c r="G149" s="37">
        <f t="shared" ref="G149:H149" si="74">SUM(G150:G173)</f>
        <v>12268339</v>
      </c>
      <c r="H149" s="37">
        <f t="shared" si="74"/>
        <v>12268339</v>
      </c>
      <c r="I149" s="37"/>
      <c r="J149" s="37"/>
      <c r="K149" s="37"/>
      <c r="L149" s="37"/>
      <c r="M149" s="37"/>
      <c r="N149" s="37"/>
      <c r="O149" s="37"/>
      <c r="P149" s="37"/>
      <c r="Q149" s="37">
        <v>12268339</v>
      </c>
      <c r="R149" s="37">
        <v>12268339</v>
      </c>
      <c r="S149" s="37"/>
      <c r="T149" s="39"/>
      <c r="U149" s="37"/>
      <c r="V149" s="37"/>
      <c r="W149" s="39"/>
      <c r="X149" s="39"/>
      <c r="Y149" s="37"/>
      <c r="Z149" s="397"/>
      <c r="AA149" s="37"/>
      <c r="AB149" s="37"/>
      <c r="AC149" s="37"/>
      <c r="AD149" s="37"/>
      <c r="AE149" s="37"/>
      <c r="AF149" s="37"/>
      <c r="AG149" s="37"/>
      <c r="AH149" s="37"/>
      <c r="AI149" s="37"/>
      <c r="AJ149" s="37"/>
      <c r="AK149" s="37"/>
      <c r="AL149" s="37"/>
      <c r="AM149" s="37"/>
      <c r="AN149" s="37"/>
      <c r="AO149" s="37"/>
      <c r="AP149" s="58"/>
      <c r="AQ149" s="22"/>
      <c r="AR149" s="22"/>
      <c r="AT149" s="22"/>
      <c r="AU149" s="22"/>
    </row>
    <row r="150" spans="1:47" ht="38.25">
      <c r="A150" s="135">
        <v>1</v>
      </c>
      <c r="B150" s="136" t="s">
        <v>259</v>
      </c>
      <c r="C150" s="175" t="s">
        <v>59</v>
      </c>
      <c r="D150" s="403"/>
      <c r="E150" s="403"/>
      <c r="F150" s="138">
        <f>G150+L150</f>
        <v>50000</v>
      </c>
      <c r="G150" s="138">
        <f t="shared" ref="G150:G152" si="75">SUM(H150:K150)</f>
        <v>50000</v>
      </c>
      <c r="H150" s="138">
        <v>50000</v>
      </c>
      <c r="I150" s="403"/>
      <c r="J150" s="403"/>
      <c r="K150" s="403"/>
      <c r="L150" s="403"/>
      <c r="M150" s="403"/>
      <c r="N150" s="403"/>
      <c r="O150" s="403"/>
      <c r="P150" s="403"/>
      <c r="Q150" s="138">
        <v>50000</v>
      </c>
      <c r="R150" s="138">
        <v>50000</v>
      </c>
      <c r="S150" s="138"/>
      <c r="T150" s="404"/>
      <c r="U150" s="403"/>
      <c r="V150" s="403"/>
      <c r="W150" s="404"/>
      <c r="X150" s="404"/>
      <c r="Y150" s="403"/>
      <c r="Z150" s="85"/>
      <c r="AA150" s="85"/>
      <c r="AB150" s="85"/>
      <c r="AC150" s="85"/>
      <c r="AN150" s="85"/>
      <c r="AO150" s="85"/>
      <c r="AP150" s="376"/>
    </row>
    <row r="151" spans="1:47" ht="38.25">
      <c r="A151" s="135">
        <v>2</v>
      </c>
      <c r="B151" s="136" t="s">
        <v>261</v>
      </c>
      <c r="C151" s="175" t="s">
        <v>59</v>
      </c>
      <c r="D151" s="403"/>
      <c r="E151" s="403"/>
      <c r="F151" s="138">
        <v>50000</v>
      </c>
      <c r="G151" s="138">
        <f t="shared" si="75"/>
        <v>50000</v>
      </c>
      <c r="H151" s="138">
        <v>50000</v>
      </c>
      <c r="I151" s="403"/>
      <c r="J151" s="403"/>
      <c r="K151" s="403"/>
      <c r="L151" s="403"/>
      <c r="M151" s="403"/>
      <c r="N151" s="403"/>
      <c r="O151" s="403"/>
      <c r="P151" s="403"/>
      <c r="Q151" s="138">
        <v>50000</v>
      </c>
      <c r="R151" s="138">
        <v>50000</v>
      </c>
      <c r="S151" s="138"/>
      <c r="T151" s="404"/>
      <c r="U151" s="403"/>
      <c r="V151" s="403"/>
      <c r="W151" s="404"/>
      <c r="X151" s="404"/>
      <c r="Y151" s="403"/>
      <c r="Z151" s="85"/>
      <c r="AA151" s="85"/>
      <c r="AB151" s="85"/>
      <c r="AC151" s="85"/>
      <c r="AN151" s="85"/>
      <c r="AO151" s="85"/>
      <c r="AP151" s="376"/>
    </row>
    <row r="152" spans="1:47" ht="25.5">
      <c r="A152" s="135">
        <v>3</v>
      </c>
      <c r="B152" s="136" t="s">
        <v>262</v>
      </c>
      <c r="C152" s="175" t="s">
        <v>59</v>
      </c>
      <c r="D152" s="403"/>
      <c r="E152" s="403"/>
      <c r="F152" s="138">
        <v>100000</v>
      </c>
      <c r="G152" s="138">
        <f t="shared" si="75"/>
        <v>100000</v>
      </c>
      <c r="H152" s="138">
        <v>100000</v>
      </c>
      <c r="I152" s="403"/>
      <c r="J152" s="403"/>
      <c r="K152" s="403"/>
      <c r="L152" s="403"/>
      <c r="M152" s="403"/>
      <c r="N152" s="403"/>
      <c r="O152" s="403"/>
      <c r="P152" s="403"/>
      <c r="Q152" s="138">
        <v>100000</v>
      </c>
      <c r="R152" s="138">
        <v>100000</v>
      </c>
      <c r="S152" s="138"/>
      <c r="T152" s="404"/>
      <c r="U152" s="403"/>
      <c r="V152" s="403"/>
      <c r="W152" s="404"/>
      <c r="X152" s="404"/>
      <c r="Y152" s="403"/>
      <c r="Z152" s="85"/>
      <c r="AA152" s="85"/>
      <c r="AB152" s="85"/>
      <c r="AC152" s="85"/>
      <c r="AN152" s="85"/>
      <c r="AO152" s="85"/>
      <c r="AP152" s="376"/>
    </row>
    <row r="153" spans="1:47" ht="51">
      <c r="A153" s="135">
        <v>4</v>
      </c>
      <c r="B153" s="102" t="s">
        <v>263</v>
      </c>
      <c r="C153" s="175" t="s">
        <v>59</v>
      </c>
      <c r="D153" s="403"/>
      <c r="E153" s="403"/>
      <c r="F153" s="140">
        <v>700000</v>
      </c>
      <c r="G153" s="140">
        <v>700000</v>
      </c>
      <c r="H153" s="140">
        <v>700000</v>
      </c>
      <c r="I153" s="403"/>
      <c r="J153" s="403"/>
      <c r="K153" s="403"/>
      <c r="L153" s="403"/>
      <c r="M153" s="403"/>
      <c r="N153" s="403"/>
      <c r="O153" s="403"/>
      <c r="P153" s="403"/>
      <c r="Q153" s="140">
        <v>700000</v>
      </c>
      <c r="R153" s="140">
        <v>700000</v>
      </c>
      <c r="S153" s="140"/>
      <c r="T153" s="404"/>
      <c r="U153" s="403"/>
      <c r="V153" s="403"/>
      <c r="W153" s="404"/>
      <c r="X153" s="404"/>
      <c r="Y153" s="403"/>
      <c r="Z153" s="85"/>
      <c r="AA153" s="85"/>
      <c r="AB153" s="85"/>
      <c r="AC153" s="85"/>
      <c r="AN153" s="85"/>
      <c r="AO153" s="85"/>
      <c r="AP153" s="376"/>
    </row>
    <row r="154" spans="1:47" ht="25.5">
      <c r="A154" s="135">
        <v>5</v>
      </c>
      <c r="B154" s="102" t="s">
        <v>264</v>
      </c>
      <c r="C154" s="175" t="s">
        <v>59</v>
      </c>
      <c r="D154" s="403"/>
      <c r="E154" s="403"/>
      <c r="F154" s="140">
        <v>1100000</v>
      </c>
      <c r="G154" s="140">
        <v>1100000</v>
      </c>
      <c r="H154" s="140">
        <v>1100000</v>
      </c>
      <c r="I154" s="403"/>
      <c r="J154" s="403"/>
      <c r="K154" s="403"/>
      <c r="L154" s="403"/>
      <c r="M154" s="403"/>
      <c r="N154" s="403"/>
      <c r="O154" s="403"/>
      <c r="P154" s="403"/>
      <c r="Q154" s="140">
        <v>1100000</v>
      </c>
      <c r="R154" s="140">
        <v>1100000</v>
      </c>
      <c r="S154" s="140"/>
      <c r="T154" s="404"/>
      <c r="U154" s="403"/>
      <c r="V154" s="403"/>
      <c r="W154" s="404"/>
      <c r="X154" s="404"/>
      <c r="Y154" s="403"/>
      <c r="Z154" s="85"/>
      <c r="AA154" s="85"/>
      <c r="AB154" s="85"/>
      <c r="AC154" s="85"/>
      <c r="AN154" s="85"/>
      <c r="AO154" s="85"/>
      <c r="AP154" s="376"/>
    </row>
    <row r="155" spans="1:47" ht="38.25">
      <c r="A155" s="135">
        <v>6</v>
      </c>
      <c r="B155" s="102" t="s">
        <v>265</v>
      </c>
      <c r="C155" s="175" t="s">
        <v>59</v>
      </c>
      <c r="D155" s="403"/>
      <c r="E155" s="403"/>
      <c r="F155" s="140">
        <v>2100000</v>
      </c>
      <c r="G155" s="140">
        <v>2100000</v>
      </c>
      <c r="H155" s="140">
        <v>2100000</v>
      </c>
      <c r="I155" s="403"/>
      <c r="J155" s="403"/>
      <c r="K155" s="403"/>
      <c r="L155" s="403"/>
      <c r="M155" s="403"/>
      <c r="N155" s="403"/>
      <c r="O155" s="403"/>
      <c r="P155" s="403"/>
      <c r="Q155" s="140">
        <v>2100000</v>
      </c>
      <c r="R155" s="140">
        <v>2100000</v>
      </c>
      <c r="S155" s="140"/>
      <c r="T155" s="404"/>
      <c r="U155" s="403"/>
      <c r="V155" s="403"/>
      <c r="W155" s="404"/>
      <c r="X155" s="404"/>
      <c r="Y155" s="403"/>
      <c r="Z155" s="85"/>
      <c r="AA155" s="85"/>
      <c r="AB155" s="85"/>
      <c r="AC155" s="85"/>
      <c r="AN155" s="85"/>
      <c r="AO155" s="85"/>
      <c r="AP155" s="376"/>
    </row>
    <row r="156" spans="1:47" ht="22.5">
      <c r="A156" s="135">
        <v>7</v>
      </c>
      <c r="B156" s="102" t="s">
        <v>266</v>
      </c>
      <c r="C156" s="175" t="s">
        <v>59</v>
      </c>
      <c r="D156" s="403"/>
      <c r="E156" s="403"/>
      <c r="F156" s="140">
        <v>300000</v>
      </c>
      <c r="G156" s="140">
        <v>300000</v>
      </c>
      <c r="H156" s="140">
        <v>300000</v>
      </c>
      <c r="I156" s="403"/>
      <c r="J156" s="403"/>
      <c r="K156" s="403"/>
      <c r="L156" s="403"/>
      <c r="M156" s="403"/>
      <c r="N156" s="403"/>
      <c r="O156" s="403"/>
      <c r="P156" s="403"/>
      <c r="Q156" s="140">
        <v>300000</v>
      </c>
      <c r="R156" s="140">
        <v>300000</v>
      </c>
      <c r="S156" s="140"/>
      <c r="T156" s="404"/>
      <c r="U156" s="403"/>
      <c r="V156" s="403"/>
      <c r="W156" s="404"/>
      <c r="X156" s="404"/>
      <c r="Y156" s="403"/>
      <c r="Z156" s="85"/>
      <c r="AA156" s="85"/>
      <c r="AB156" s="85"/>
      <c r="AC156" s="85"/>
      <c r="AN156" s="85"/>
      <c r="AO156" s="85"/>
      <c r="AP156" s="376"/>
    </row>
    <row r="157" spans="1:47" ht="51">
      <c r="A157" s="135">
        <v>8</v>
      </c>
      <c r="B157" s="102" t="s">
        <v>267</v>
      </c>
      <c r="C157" s="175" t="s">
        <v>59</v>
      </c>
      <c r="D157" s="403"/>
      <c r="E157" s="403"/>
      <c r="F157" s="140">
        <v>280000</v>
      </c>
      <c r="G157" s="140">
        <v>280000</v>
      </c>
      <c r="H157" s="140">
        <v>280000</v>
      </c>
      <c r="I157" s="403"/>
      <c r="J157" s="403"/>
      <c r="K157" s="403"/>
      <c r="L157" s="403"/>
      <c r="M157" s="403"/>
      <c r="N157" s="403"/>
      <c r="O157" s="403"/>
      <c r="P157" s="403"/>
      <c r="Q157" s="140">
        <v>280000</v>
      </c>
      <c r="R157" s="140">
        <v>280000</v>
      </c>
      <c r="S157" s="140"/>
      <c r="T157" s="404"/>
      <c r="U157" s="403"/>
      <c r="V157" s="403"/>
      <c r="W157" s="404"/>
      <c r="X157" s="404"/>
      <c r="Y157" s="403"/>
      <c r="Z157" s="85"/>
      <c r="AA157" s="85"/>
      <c r="AB157" s="85"/>
      <c r="AC157" s="85"/>
      <c r="AN157" s="85"/>
      <c r="AO157" s="85"/>
      <c r="AP157" s="376"/>
    </row>
    <row r="158" spans="1:47" ht="25.5">
      <c r="A158" s="135">
        <v>9</v>
      </c>
      <c r="B158" s="102" t="s">
        <v>268</v>
      </c>
      <c r="C158" s="175" t="s">
        <v>59</v>
      </c>
      <c r="D158" s="403"/>
      <c r="E158" s="403"/>
      <c r="F158" s="140">
        <v>360000</v>
      </c>
      <c r="G158" s="140">
        <v>360000</v>
      </c>
      <c r="H158" s="140">
        <v>360000</v>
      </c>
      <c r="I158" s="403"/>
      <c r="J158" s="403"/>
      <c r="K158" s="403"/>
      <c r="L158" s="403"/>
      <c r="M158" s="403"/>
      <c r="N158" s="403"/>
      <c r="O158" s="403"/>
      <c r="P158" s="403"/>
      <c r="Q158" s="140">
        <v>360000</v>
      </c>
      <c r="R158" s="140">
        <v>360000</v>
      </c>
      <c r="S158" s="140"/>
      <c r="T158" s="404"/>
      <c r="U158" s="403"/>
      <c r="V158" s="403"/>
      <c r="W158" s="404"/>
      <c r="X158" s="404"/>
      <c r="Y158" s="403"/>
      <c r="Z158" s="85"/>
      <c r="AA158" s="85"/>
      <c r="AB158" s="85"/>
      <c r="AC158" s="85"/>
      <c r="AN158" s="85"/>
      <c r="AO158" s="85"/>
      <c r="AP158" s="376"/>
    </row>
    <row r="159" spans="1:47" ht="25.5">
      <c r="A159" s="135">
        <v>10</v>
      </c>
      <c r="B159" s="102" t="s">
        <v>269</v>
      </c>
      <c r="C159" s="175" t="s">
        <v>59</v>
      </c>
      <c r="D159" s="403"/>
      <c r="E159" s="403"/>
      <c r="F159" s="140">
        <v>180000</v>
      </c>
      <c r="G159" s="140">
        <v>180000</v>
      </c>
      <c r="H159" s="140">
        <v>180000</v>
      </c>
      <c r="I159" s="403"/>
      <c r="J159" s="403"/>
      <c r="K159" s="403"/>
      <c r="L159" s="403"/>
      <c r="M159" s="403"/>
      <c r="N159" s="403"/>
      <c r="O159" s="403"/>
      <c r="P159" s="403"/>
      <c r="Q159" s="140">
        <v>180000</v>
      </c>
      <c r="R159" s="140">
        <v>180000</v>
      </c>
      <c r="S159" s="140"/>
      <c r="T159" s="404"/>
      <c r="U159" s="403"/>
      <c r="V159" s="403"/>
      <c r="W159" s="404"/>
      <c r="X159" s="404"/>
      <c r="Y159" s="403"/>
      <c r="Z159" s="85"/>
      <c r="AA159" s="85"/>
      <c r="AB159" s="85"/>
      <c r="AC159" s="85"/>
      <c r="AN159" s="85"/>
      <c r="AO159" s="85"/>
      <c r="AP159" s="376"/>
    </row>
    <row r="160" spans="1:47" ht="38.25">
      <c r="A160" s="135">
        <v>11</v>
      </c>
      <c r="B160" s="102" t="s">
        <v>270</v>
      </c>
      <c r="C160" s="175" t="s">
        <v>59</v>
      </c>
      <c r="D160" s="403"/>
      <c r="E160" s="403"/>
      <c r="F160" s="140">
        <v>150000</v>
      </c>
      <c r="G160" s="140">
        <v>150000</v>
      </c>
      <c r="H160" s="140">
        <v>150000</v>
      </c>
      <c r="I160" s="403"/>
      <c r="J160" s="403"/>
      <c r="K160" s="403"/>
      <c r="L160" s="403"/>
      <c r="M160" s="403"/>
      <c r="N160" s="403"/>
      <c r="O160" s="403"/>
      <c r="P160" s="403"/>
      <c r="Q160" s="140">
        <v>150000</v>
      </c>
      <c r="R160" s="140">
        <v>150000</v>
      </c>
      <c r="S160" s="140"/>
      <c r="T160" s="404"/>
      <c r="U160" s="403"/>
      <c r="V160" s="403"/>
      <c r="W160" s="404"/>
      <c r="X160" s="404"/>
      <c r="Y160" s="403"/>
      <c r="Z160" s="85"/>
      <c r="AA160" s="85"/>
      <c r="AB160" s="85"/>
      <c r="AC160" s="85"/>
      <c r="AN160" s="85"/>
      <c r="AO160" s="85"/>
      <c r="AP160" s="376"/>
    </row>
    <row r="161" spans="1:42" ht="25.5">
      <c r="A161" s="135">
        <v>12</v>
      </c>
      <c r="B161" s="102" t="s">
        <v>271</v>
      </c>
      <c r="C161" s="175" t="s">
        <v>59</v>
      </c>
      <c r="D161" s="403"/>
      <c r="E161" s="403"/>
      <c r="F161" s="140">
        <v>180000</v>
      </c>
      <c r="G161" s="140">
        <v>180000</v>
      </c>
      <c r="H161" s="140">
        <v>180000</v>
      </c>
      <c r="I161" s="403"/>
      <c r="J161" s="403"/>
      <c r="K161" s="403"/>
      <c r="L161" s="403"/>
      <c r="M161" s="403"/>
      <c r="N161" s="403"/>
      <c r="O161" s="403"/>
      <c r="P161" s="403"/>
      <c r="Q161" s="140">
        <v>180000</v>
      </c>
      <c r="R161" s="140">
        <v>180000</v>
      </c>
      <c r="S161" s="140"/>
      <c r="T161" s="404"/>
      <c r="U161" s="403"/>
      <c r="V161" s="403"/>
      <c r="W161" s="404"/>
      <c r="X161" s="404"/>
      <c r="Y161" s="403"/>
      <c r="Z161" s="85"/>
      <c r="AA161" s="85"/>
      <c r="AB161" s="85"/>
      <c r="AC161" s="85"/>
      <c r="AN161" s="85"/>
      <c r="AO161" s="85"/>
      <c r="AP161" s="376"/>
    </row>
    <row r="162" spans="1:42" ht="38.25">
      <c r="A162" s="135">
        <v>13</v>
      </c>
      <c r="B162" s="102" t="s">
        <v>272</v>
      </c>
      <c r="C162" s="175" t="s">
        <v>59</v>
      </c>
      <c r="D162" s="403"/>
      <c r="E162" s="403"/>
      <c r="F162" s="140">
        <v>310000</v>
      </c>
      <c r="G162" s="140">
        <v>310000</v>
      </c>
      <c r="H162" s="140">
        <v>310000</v>
      </c>
      <c r="I162" s="403"/>
      <c r="J162" s="403"/>
      <c r="K162" s="403"/>
      <c r="L162" s="403"/>
      <c r="M162" s="403"/>
      <c r="N162" s="403"/>
      <c r="O162" s="403"/>
      <c r="P162" s="403"/>
      <c r="Q162" s="140">
        <v>310000</v>
      </c>
      <c r="R162" s="140">
        <v>310000</v>
      </c>
      <c r="S162" s="140"/>
      <c r="T162" s="404"/>
      <c r="U162" s="403"/>
      <c r="V162" s="403"/>
      <c r="W162" s="404"/>
      <c r="X162" s="404"/>
      <c r="Y162" s="403"/>
      <c r="Z162" s="85"/>
      <c r="AA162" s="85"/>
      <c r="AB162" s="85"/>
      <c r="AC162" s="85"/>
      <c r="AN162" s="85"/>
      <c r="AO162" s="85"/>
      <c r="AP162" s="376"/>
    </row>
    <row r="163" spans="1:42" ht="25.5">
      <c r="A163" s="135">
        <v>14</v>
      </c>
      <c r="B163" s="102" t="s">
        <v>273</v>
      </c>
      <c r="C163" s="175" t="s">
        <v>59</v>
      </c>
      <c r="D163" s="403"/>
      <c r="E163" s="403"/>
      <c r="F163" s="140">
        <v>220000</v>
      </c>
      <c r="G163" s="140">
        <v>220000</v>
      </c>
      <c r="H163" s="140">
        <v>220000</v>
      </c>
      <c r="I163" s="403"/>
      <c r="J163" s="403"/>
      <c r="K163" s="403"/>
      <c r="L163" s="403"/>
      <c r="M163" s="403"/>
      <c r="N163" s="403"/>
      <c r="O163" s="403"/>
      <c r="P163" s="403"/>
      <c r="Q163" s="140">
        <v>220000</v>
      </c>
      <c r="R163" s="140">
        <v>220000</v>
      </c>
      <c r="S163" s="140"/>
      <c r="T163" s="404"/>
      <c r="U163" s="403"/>
      <c r="V163" s="403"/>
      <c r="W163" s="404"/>
      <c r="X163" s="404"/>
      <c r="Y163" s="403"/>
      <c r="Z163" s="85"/>
      <c r="AA163" s="85"/>
      <c r="AB163" s="85"/>
      <c r="AC163" s="85"/>
      <c r="AN163" s="85"/>
      <c r="AO163" s="85"/>
      <c r="AP163" s="376"/>
    </row>
    <row r="164" spans="1:42" ht="25.5">
      <c r="A164" s="135">
        <v>15</v>
      </c>
      <c r="B164" s="102" t="s">
        <v>274</v>
      </c>
      <c r="C164" s="175" t="s">
        <v>59</v>
      </c>
      <c r="D164" s="403"/>
      <c r="E164" s="403"/>
      <c r="F164" s="140">
        <v>130000</v>
      </c>
      <c r="G164" s="140">
        <v>130000</v>
      </c>
      <c r="H164" s="140">
        <v>130000</v>
      </c>
      <c r="I164" s="403"/>
      <c r="J164" s="403"/>
      <c r="K164" s="403"/>
      <c r="L164" s="403"/>
      <c r="M164" s="403"/>
      <c r="N164" s="403"/>
      <c r="O164" s="403"/>
      <c r="P164" s="403"/>
      <c r="Q164" s="140">
        <v>130000</v>
      </c>
      <c r="R164" s="140">
        <v>130000</v>
      </c>
      <c r="S164" s="140"/>
      <c r="T164" s="404"/>
      <c r="U164" s="403"/>
      <c r="V164" s="403"/>
      <c r="W164" s="404"/>
      <c r="X164" s="404"/>
      <c r="Y164" s="403"/>
      <c r="Z164" s="85"/>
      <c r="AA164" s="85"/>
      <c r="AB164" s="85"/>
      <c r="AC164" s="85"/>
      <c r="AN164" s="85"/>
      <c r="AO164" s="85"/>
      <c r="AP164" s="376"/>
    </row>
    <row r="165" spans="1:42" ht="38.25">
      <c r="A165" s="135">
        <v>16</v>
      </c>
      <c r="B165" s="102" t="s">
        <v>275</v>
      </c>
      <c r="C165" s="175" t="s">
        <v>59</v>
      </c>
      <c r="D165" s="403"/>
      <c r="E165" s="403"/>
      <c r="F165" s="140">
        <v>230000</v>
      </c>
      <c r="G165" s="140">
        <v>230000</v>
      </c>
      <c r="H165" s="140">
        <v>230000</v>
      </c>
      <c r="I165" s="403"/>
      <c r="J165" s="403"/>
      <c r="K165" s="403"/>
      <c r="L165" s="403"/>
      <c r="M165" s="403"/>
      <c r="N165" s="403"/>
      <c r="O165" s="403"/>
      <c r="P165" s="403"/>
      <c r="Q165" s="140">
        <v>230000</v>
      </c>
      <c r="R165" s="140">
        <v>230000</v>
      </c>
      <c r="S165" s="140"/>
      <c r="T165" s="404"/>
      <c r="U165" s="403"/>
      <c r="V165" s="403"/>
      <c r="W165" s="404"/>
      <c r="X165" s="404"/>
      <c r="Y165" s="403"/>
      <c r="Z165" s="85"/>
      <c r="AA165" s="85"/>
      <c r="AB165" s="85"/>
      <c r="AC165" s="85"/>
      <c r="AN165" s="85"/>
      <c r="AO165" s="85"/>
      <c r="AP165" s="376"/>
    </row>
    <row r="166" spans="1:42" ht="63.75">
      <c r="A166" s="135">
        <v>17</v>
      </c>
      <c r="B166" s="102" t="s">
        <v>276</v>
      </c>
      <c r="C166" s="175" t="s">
        <v>59</v>
      </c>
      <c r="D166" s="403"/>
      <c r="E166" s="403"/>
      <c r="F166" s="140">
        <v>180000</v>
      </c>
      <c r="G166" s="140">
        <v>180000</v>
      </c>
      <c r="H166" s="140">
        <v>180000</v>
      </c>
      <c r="I166" s="403"/>
      <c r="J166" s="403"/>
      <c r="K166" s="403"/>
      <c r="L166" s="403"/>
      <c r="M166" s="403"/>
      <c r="N166" s="403"/>
      <c r="O166" s="403"/>
      <c r="P166" s="403"/>
      <c r="Q166" s="140">
        <v>180000</v>
      </c>
      <c r="R166" s="140">
        <v>180000</v>
      </c>
      <c r="S166" s="140"/>
      <c r="T166" s="404"/>
      <c r="U166" s="403"/>
      <c r="V166" s="403"/>
      <c r="W166" s="404"/>
      <c r="X166" s="404"/>
      <c r="Y166" s="403"/>
      <c r="Z166" s="85"/>
      <c r="AA166" s="85"/>
      <c r="AB166" s="85"/>
      <c r="AC166" s="85"/>
      <c r="AN166" s="85"/>
      <c r="AO166" s="85"/>
      <c r="AP166" s="376"/>
    </row>
    <row r="167" spans="1:42" ht="51">
      <c r="A167" s="135">
        <v>18</v>
      </c>
      <c r="B167" s="102" t="s">
        <v>277</v>
      </c>
      <c r="C167" s="175" t="s">
        <v>59</v>
      </c>
      <c r="D167" s="403"/>
      <c r="E167" s="403"/>
      <c r="F167" s="140">
        <v>130000</v>
      </c>
      <c r="G167" s="140">
        <v>130000</v>
      </c>
      <c r="H167" s="140">
        <v>130000</v>
      </c>
      <c r="I167" s="403"/>
      <c r="J167" s="403"/>
      <c r="K167" s="403"/>
      <c r="L167" s="403"/>
      <c r="M167" s="403"/>
      <c r="N167" s="403"/>
      <c r="O167" s="403"/>
      <c r="P167" s="403"/>
      <c r="Q167" s="140">
        <v>130000</v>
      </c>
      <c r="R167" s="140">
        <v>130000</v>
      </c>
      <c r="S167" s="140"/>
      <c r="T167" s="404"/>
      <c r="U167" s="403"/>
      <c r="V167" s="403"/>
      <c r="W167" s="404"/>
      <c r="X167" s="404"/>
      <c r="Y167" s="403"/>
      <c r="Z167" s="85"/>
      <c r="AA167" s="85"/>
      <c r="AB167" s="85"/>
      <c r="AC167" s="85"/>
      <c r="AN167" s="85"/>
      <c r="AO167" s="85"/>
      <c r="AP167" s="376"/>
    </row>
    <row r="168" spans="1:42" ht="25.5">
      <c r="A168" s="135">
        <v>19</v>
      </c>
      <c r="B168" s="102" t="s">
        <v>278</v>
      </c>
      <c r="C168" s="175" t="s">
        <v>59</v>
      </c>
      <c r="D168" s="403"/>
      <c r="E168" s="403"/>
      <c r="F168" s="140">
        <v>198000</v>
      </c>
      <c r="G168" s="140">
        <v>198000</v>
      </c>
      <c r="H168" s="140">
        <v>198000</v>
      </c>
      <c r="I168" s="403"/>
      <c r="J168" s="403"/>
      <c r="K168" s="403"/>
      <c r="L168" s="403"/>
      <c r="M168" s="403"/>
      <c r="N168" s="403"/>
      <c r="O168" s="403"/>
      <c r="P168" s="403"/>
      <c r="Q168" s="140">
        <v>198000</v>
      </c>
      <c r="R168" s="140">
        <v>198000</v>
      </c>
      <c r="S168" s="140"/>
      <c r="T168" s="404"/>
      <c r="U168" s="403"/>
      <c r="V168" s="403"/>
      <c r="W168" s="404"/>
      <c r="X168" s="404"/>
      <c r="Y168" s="403"/>
      <c r="Z168" s="85"/>
      <c r="AA168" s="85"/>
      <c r="AB168" s="85"/>
      <c r="AC168" s="85"/>
      <c r="AN168" s="85"/>
      <c r="AO168" s="85"/>
      <c r="AP168" s="376"/>
    </row>
    <row r="169" spans="1:42" ht="38.25">
      <c r="A169" s="135">
        <v>20</v>
      </c>
      <c r="B169" s="102" t="s">
        <v>279</v>
      </c>
      <c r="C169" s="175" t="s">
        <v>59</v>
      </c>
      <c r="D169" s="403"/>
      <c r="E169" s="403"/>
      <c r="F169" s="140">
        <v>1900000</v>
      </c>
      <c r="G169" s="140">
        <v>1900000</v>
      </c>
      <c r="H169" s="140">
        <v>1900000</v>
      </c>
      <c r="I169" s="403"/>
      <c r="J169" s="403"/>
      <c r="K169" s="403"/>
      <c r="L169" s="403"/>
      <c r="M169" s="403"/>
      <c r="N169" s="403"/>
      <c r="O169" s="403"/>
      <c r="P169" s="403"/>
      <c r="Q169" s="140">
        <v>1900000</v>
      </c>
      <c r="R169" s="140">
        <v>1900000</v>
      </c>
      <c r="S169" s="140"/>
      <c r="T169" s="404"/>
      <c r="U169" s="403"/>
      <c r="V169" s="403"/>
      <c r="W169" s="404"/>
      <c r="X169" s="404"/>
      <c r="Y169" s="403"/>
      <c r="Z169" s="85"/>
      <c r="AA169" s="85"/>
      <c r="AB169" s="85"/>
      <c r="AC169" s="85"/>
      <c r="AN169" s="85"/>
      <c r="AO169" s="85"/>
      <c r="AP169" s="376"/>
    </row>
    <row r="170" spans="1:42" ht="38.25">
      <c r="A170" s="135">
        <v>21</v>
      </c>
      <c r="B170" s="102" t="s">
        <v>280</v>
      </c>
      <c r="C170" s="175" t="s">
        <v>59</v>
      </c>
      <c r="D170" s="403"/>
      <c r="E170" s="403"/>
      <c r="F170" s="140">
        <v>1400000</v>
      </c>
      <c r="G170" s="140">
        <v>1400000</v>
      </c>
      <c r="H170" s="140">
        <v>1400000</v>
      </c>
      <c r="I170" s="403"/>
      <c r="J170" s="403"/>
      <c r="K170" s="403"/>
      <c r="L170" s="403"/>
      <c r="M170" s="403"/>
      <c r="N170" s="403"/>
      <c r="O170" s="403"/>
      <c r="P170" s="403"/>
      <c r="Q170" s="140">
        <v>1400000</v>
      </c>
      <c r="R170" s="140">
        <v>1400000</v>
      </c>
      <c r="S170" s="140"/>
      <c r="T170" s="404"/>
      <c r="U170" s="403"/>
      <c r="V170" s="403"/>
      <c r="W170" s="404"/>
      <c r="X170" s="404"/>
      <c r="Y170" s="403"/>
      <c r="Z170" s="85"/>
      <c r="AA170" s="85"/>
      <c r="AB170" s="85"/>
      <c r="AC170" s="85"/>
      <c r="AN170" s="85"/>
      <c r="AO170" s="85"/>
      <c r="AP170" s="376"/>
    </row>
    <row r="171" spans="1:42" ht="63.75">
      <c r="A171" s="135">
        <v>22</v>
      </c>
      <c r="B171" s="102" t="s">
        <v>281</v>
      </c>
      <c r="C171" s="175" t="s">
        <v>59</v>
      </c>
      <c r="D171" s="403"/>
      <c r="E171" s="403"/>
      <c r="F171" s="140">
        <v>1422747</v>
      </c>
      <c r="G171" s="140">
        <v>1422747</v>
      </c>
      <c r="H171" s="140">
        <v>1422747</v>
      </c>
      <c r="I171" s="403"/>
      <c r="J171" s="403"/>
      <c r="K171" s="403"/>
      <c r="L171" s="403"/>
      <c r="M171" s="403"/>
      <c r="N171" s="403"/>
      <c r="O171" s="403"/>
      <c r="P171" s="403"/>
      <c r="Q171" s="140">
        <v>1422747</v>
      </c>
      <c r="R171" s="140">
        <v>1422747</v>
      </c>
      <c r="S171" s="140"/>
      <c r="T171" s="404"/>
      <c r="U171" s="403"/>
      <c r="V171" s="403"/>
      <c r="W171" s="404"/>
      <c r="X171" s="404"/>
      <c r="Y171" s="403"/>
      <c r="Z171" s="85"/>
      <c r="AA171" s="85"/>
      <c r="AB171" s="85"/>
      <c r="AC171" s="85"/>
      <c r="AN171" s="85"/>
      <c r="AO171" s="85"/>
      <c r="AP171" s="376"/>
    </row>
    <row r="172" spans="1:42" ht="51">
      <c r="A172" s="135">
        <v>23</v>
      </c>
      <c r="B172" s="102" t="s">
        <v>282</v>
      </c>
      <c r="C172" s="175" t="s">
        <v>59</v>
      </c>
      <c r="D172" s="403"/>
      <c r="E172" s="403"/>
      <c r="F172" s="140">
        <v>149168</v>
      </c>
      <c r="G172" s="140">
        <v>149168</v>
      </c>
      <c r="H172" s="140">
        <v>149168</v>
      </c>
      <c r="I172" s="403"/>
      <c r="J172" s="403"/>
      <c r="K172" s="403"/>
      <c r="L172" s="403"/>
      <c r="M172" s="403"/>
      <c r="N172" s="403"/>
      <c r="O172" s="403"/>
      <c r="P172" s="403"/>
      <c r="Q172" s="140">
        <v>149168</v>
      </c>
      <c r="R172" s="140">
        <v>149168</v>
      </c>
      <c r="S172" s="140"/>
      <c r="T172" s="404"/>
      <c r="U172" s="403"/>
      <c r="V172" s="403"/>
      <c r="W172" s="404"/>
      <c r="X172" s="404"/>
      <c r="Y172" s="403"/>
      <c r="Z172" s="85"/>
      <c r="AA172" s="85"/>
      <c r="AB172" s="85"/>
      <c r="AC172" s="85"/>
      <c r="AN172" s="85"/>
      <c r="AO172" s="85"/>
      <c r="AP172" s="376"/>
    </row>
    <row r="173" spans="1:42" ht="25.5">
      <c r="A173" s="135">
        <v>24</v>
      </c>
      <c r="B173" s="136" t="s">
        <v>284</v>
      </c>
      <c r="C173" s="175" t="s">
        <v>59</v>
      </c>
      <c r="D173" s="403"/>
      <c r="E173" s="403"/>
      <c r="F173" s="140">
        <v>448424</v>
      </c>
      <c r="G173" s="140">
        <v>448424</v>
      </c>
      <c r="H173" s="140">
        <v>448424</v>
      </c>
      <c r="I173" s="403"/>
      <c r="J173" s="403"/>
      <c r="K173" s="403"/>
      <c r="L173" s="403"/>
      <c r="M173" s="403"/>
      <c r="N173" s="403"/>
      <c r="O173" s="403"/>
      <c r="P173" s="403"/>
      <c r="Q173" s="140">
        <v>448424</v>
      </c>
      <c r="R173" s="140">
        <v>448424</v>
      </c>
      <c r="S173" s="140"/>
      <c r="T173" s="404"/>
      <c r="U173" s="403"/>
      <c r="V173" s="403"/>
      <c r="W173" s="404"/>
      <c r="X173" s="404"/>
      <c r="Y173" s="403"/>
      <c r="Z173" s="85"/>
      <c r="AA173" s="85"/>
      <c r="AB173" s="85"/>
      <c r="AC173" s="85"/>
      <c r="AN173" s="85"/>
      <c r="AO173" s="85"/>
      <c r="AP173" s="376"/>
    </row>
    <row r="174" spans="1:42">
      <c r="A174" s="133" t="s">
        <v>61</v>
      </c>
      <c r="B174" s="79" t="s">
        <v>286</v>
      </c>
      <c r="C174" s="174"/>
      <c r="D174" s="403"/>
      <c r="E174" s="403"/>
      <c r="F174" s="145">
        <f>SUM(F175:F180)</f>
        <v>1009624</v>
      </c>
      <c r="G174" s="145">
        <f t="shared" ref="G174:H174" si="76">SUM(G175:G180)</f>
        <v>1009624</v>
      </c>
      <c r="H174" s="145">
        <f t="shared" si="76"/>
        <v>1009624</v>
      </c>
      <c r="I174" s="403"/>
      <c r="J174" s="403"/>
      <c r="K174" s="403"/>
      <c r="L174" s="403"/>
      <c r="M174" s="403"/>
      <c r="N174" s="403"/>
      <c r="O174" s="403"/>
      <c r="P174" s="403"/>
      <c r="Q174" s="145">
        <v>1009624</v>
      </c>
      <c r="R174" s="145">
        <v>1009624</v>
      </c>
      <c r="S174" s="145"/>
      <c r="T174" s="404"/>
      <c r="U174" s="403"/>
      <c r="V174" s="403"/>
      <c r="W174" s="404"/>
      <c r="X174" s="404"/>
      <c r="Y174" s="403"/>
      <c r="Z174" s="85"/>
      <c r="AA174" s="85"/>
      <c r="AB174" s="85"/>
      <c r="AC174" s="85"/>
      <c r="AN174" s="85"/>
      <c r="AO174" s="85"/>
      <c r="AP174" s="376"/>
    </row>
    <row r="175" spans="1:42">
      <c r="A175" s="147">
        <v>1</v>
      </c>
      <c r="B175" s="102" t="s">
        <v>287</v>
      </c>
      <c r="C175" s="54" t="s">
        <v>476</v>
      </c>
      <c r="D175" s="403"/>
      <c r="E175" s="403"/>
      <c r="F175" s="140">
        <v>502562</v>
      </c>
      <c r="G175" s="140">
        <f t="shared" ref="G175:G176" si="77">SUM(H175:K175)</f>
        <v>502562</v>
      </c>
      <c r="H175" s="140">
        <v>502562</v>
      </c>
      <c r="I175" s="403"/>
      <c r="J175" s="403"/>
      <c r="K175" s="403"/>
      <c r="L175" s="403"/>
      <c r="M175" s="403"/>
      <c r="N175" s="403"/>
      <c r="O175" s="403"/>
      <c r="P175" s="403"/>
      <c r="Q175" s="140">
        <v>502562</v>
      </c>
      <c r="R175" s="140">
        <v>502562</v>
      </c>
      <c r="S175" s="140"/>
      <c r="T175" s="404"/>
      <c r="U175" s="403"/>
      <c r="V175" s="403"/>
      <c r="W175" s="404"/>
      <c r="X175" s="404"/>
      <c r="Y175" s="403"/>
      <c r="Z175" s="85"/>
      <c r="AA175" s="85"/>
      <c r="AB175" s="85"/>
      <c r="AC175" s="85"/>
      <c r="AN175" s="85"/>
      <c r="AO175" s="85"/>
      <c r="AP175" s="376"/>
    </row>
    <row r="176" spans="1:42" ht="25.5">
      <c r="A176" s="147">
        <v>2</v>
      </c>
      <c r="B176" s="102" t="s">
        <v>289</v>
      </c>
      <c r="C176" s="54" t="s">
        <v>476</v>
      </c>
      <c r="D176" s="403"/>
      <c r="E176" s="403"/>
      <c r="F176" s="140">
        <v>106000</v>
      </c>
      <c r="G176" s="140">
        <f t="shared" si="77"/>
        <v>106000</v>
      </c>
      <c r="H176" s="140">
        <v>106000</v>
      </c>
      <c r="I176" s="403"/>
      <c r="J176" s="403"/>
      <c r="K176" s="403"/>
      <c r="L176" s="403"/>
      <c r="M176" s="403"/>
      <c r="N176" s="403"/>
      <c r="O176" s="403"/>
      <c r="P176" s="403"/>
      <c r="Q176" s="140">
        <v>106000</v>
      </c>
      <c r="R176" s="140">
        <v>106000</v>
      </c>
      <c r="S176" s="140"/>
      <c r="T176" s="404"/>
      <c r="U176" s="403"/>
      <c r="V176" s="403"/>
      <c r="W176" s="404"/>
      <c r="X176" s="404"/>
      <c r="Y176" s="403"/>
      <c r="Z176" s="85"/>
      <c r="AA176" s="85"/>
      <c r="AB176" s="85"/>
      <c r="AC176" s="85"/>
      <c r="AN176" s="85"/>
      <c r="AO176" s="85"/>
      <c r="AP176" s="376"/>
    </row>
    <row r="177" spans="1:42" ht="38.25">
      <c r="A177" s="147">
        <v>3</v>
      </c>
      <c r="B177" s="102" t="s">
        <v>291</v>
      </c>
      <c r="C177" s="54" t="s">
        <v>476</v>
      </c>
      <c r="D177" s="403"/>
      <c r="E177" s="403"/>
      <c r="F177" s="140">
        <v>80000</v>
      </c>
      <c r="G177" s="140">
        <v>80000</v>
      </c>
      <c r="H177" s="140">
        <v>80000</v>
      </c>
      <c r="I177" s="403"/>
      <c r="J177" s="403"/>
      <c r="K177" s="403"/>
      <c r="L177" s="403"/>
      <c r="M177" s="403"/>
      <c r="N177" s="403"/>
      <c r="O177" s="403"/>
      <c r="P177" s="403"/>
      <c r="Q177" s="140">
        <v>80000</v>
      </c>
      <c r="R177" s="140">
        <v>80000</v>
      </c>
      <c r="S177" s="140"/>
      <c r="T177" s="404"/>
      <c r="U177" s="403"/>
      <c r="V177" s="403"/>
      <c r="W177" s="404"/>
      <c r="X177" s="404"/>
      <c r="Y177" s="403"/>
      <c r="Z177" s="85"/>
      <c r="AA177" s="85"/>
      <c r="AB177" s="85"/>
      <c r="AC177" s="85"/>
      <c r="AN177" s="85"/>
      <c r="AO177" s="85"/>
      <c r="AP177" s="376"/>
    </row>
    <row r="178" spans="1:42" ht="25.5">
      <c r="A178" s="147">
        <v>4</v>
      </c>
      <c r="B178" s="102" t="s">
        <v>294</v>
      </c>
      <c r="C178" s="54" t="s">
        <v>476</v>
      </c>
      <c r="D178" s="403"/>
      <c r="E178" s="403"/>
      <c r="F178" s="140">
        <v>94170</v>
      </c>
      <c r="G178" s="140">
        <v>94170</v>
      </c>
      <c r="H178" s="140">
        <v>94170</v>
      </c>
      <c r="I178" s="403"/>
      <c r="J178" s="403"/>
      <c r="K178" s="403"/>
      <c r="L178" s="403"/>
      <c r="M178" s="403"/>
      <c r="N178" s="403"/>
      <c r="O178" s="403"/>
      <c r="P178" s="403"/>
      <c r="Q178" s="140">
        <v>94170</v>
      </c>
      <c r="R178" s="140">
        <v>94170</v>
      </c>
      <c r="S178" s="140"/>
      <c r="T178" s="404"/>
      <c r="U178" s="403"/>
      <c r="V178" s="403"/>
      <c r="W178" s="404"/>
      <c r="X178" s="404"/>
      <c r="Y178" s="403"/>
      <c r="Z178" s="85"/>
      <c r="AA178" s="85"/>
      <c r="AB178" s="85"/>
      <c r="AC178" s="85"/>
      <c r="AN178" s="85"/>
      <c r="AO178" s="85"/>
      <c r="AP178" s="376"/>
    </row>
    <row r="179" spans="1:42" ht="25.5">
      <c r="A179" s="147">
        <v>5</v>
      </c>
      <c r="B179" s="102" t="s">
        <v>295</v>
      </c>
      <c r="C179" s="54" t="s">
        <v>476</v>
      </c>
      <c r="D179" s="403"/>
      <c r="E179" s="403"/>
      <c r="F179" s="140">
        <v>116169</v>
      </c>
      <c r="G179" s="140">
        <v>116169</v>
      </c>
      <c r="H179" s="140">
        <v>116169</v>
      </c>
      <c r="I179" s="403"/>
      <c r="J179" s="403"/>
      <c r="K179" s="403"/>
      <c r="L179" s="403"/>
      <c r="M179" s="403"/>
      <c r="N179" s="403"/>
      <c r="O179" s="403"/>
      <c r="P179" s="403"/>
      <c r="Q179" s="140">
        <v>116169</v>
      </c>
      <c r="R179" s="140">
        <v>116169</v>
      </c>
      <c r="S179" s="140"/>
      <c r="T179" s="404"/>
      <c r="U179" s="403"/>
      <c r="V179" s="403"/>
      <c r="W179" s="404"/>
      <c r="X179" s="404"/>
      <c r="Y179" s="403"/>
      <c r="Z179" s="85"/>
      <c r="AA179" s="85"/>
      <c r="AB179" s="85"/>
      <c r="AC179" s="85"/>
      <c r="AN179" s="85"/>
      <c r="AO179" s="85"/>
      <c r="AP179" s="376"/>
    </row>
    <row r="180" spans="1:42" ht="38.25">
      <c r="A180" s="147">
        <v>6</v>
      </c>
      <c r="B180" s="102" t="s">
        <v>296</v>
      </c>
      <c r="C180" s="54" t="s">
        <v>476</v>
      </c>
      <c r="D180" s="403"/>
      <c r="E180" s="403"/>
      <c r="F180" s="140">
        <v>110723</v>
      </c>
      <c r="G180" s="140">
        <v>110723</v>
      </c>
      <c r="H180" s="140">
        <v>110723</v>
      </c>
      <c r="I180" s="403"/>
      <c r="J180" s="403"/>
      <c r="K180" s="403"/>
      <c r="L180" s="403"/>
      <c r="M180" s="403"/>
      <c r="N180" s="403"/>
      <c r="O180" s="403"/>
      <c r="P180" s="403"/>
      <c r="Q180" s="140">
        <v>110723</v>
      </c>
      <c r="R180" s="140">
        <v>110723</v>
      </c>
      <c r="S180" s="140"/>
      <c r="T180" s="404"/>
      <c r="U180" s="403"/>
      <c r="V180" s="403"/>
      <c r="W180" s="404"/>
      <c r="X180" s="404"/>
      <c r="Y180" s="403"/>
      <c r="Z180" s="85"/>
      <c r="AA180" s="85"/>
      <c r="AB180" s="85"/>
      <c r="AC180" s="85"/>
      <c r="AN180" s="85"/>
      <c r="AO180" s="85"/>
      <c r="AP180" s="376"/>
    </row>
    <row r="181" spans="1:42">
      <c r="A181" s="133" t="s">
        <v>65</v>
      </c>
      <c r="B181" s="79" t="s">
        <v>219</v>
      </c>
      <c r="C181" s="174"/>
      <c r="D181" s="403"/>
      <c r="E181" s="403"/>
      <c r="F181" s="149">
        <f>SUM(F182:F184)</f>
        <v>564280</v>
      </c>
      <c r="G181" s="149">
        <f t="shared" ref="G181:H181" si="78">SUM(G182:G184)</f>
        <v>564280</v>
      </c>
      <c r="H181" s="149">
        <f t="shared" si="78"/>
        <v>564280</v>
      </c>
      <c r="I181" s="403"/>
      <c r="J181" s="403"/>
      <c r="K181" s="403"/>
      <c r="L181" s="403"/>
      <c r="M181" s="403"/>
      <c r="N181" s="403"/>
      <c r="O181" s="403"/>
      <c r="P181" s="403"/>
      <c r="Q181" s="149">
        <v>564280</v>
      </c>
      <c r="R181" s="149">
        <v>564280</v>
      </c>
      <c r="S181" s="149"/>
      <c r="T181" s="404"/>
      <c r="U181" s="403"/>
      <c r="V181" s="403"/>
      <c r="W181" s="404"/>
      <c r="X181" s="404"/>
      <c r="Y181" s="403"/>
      <c r="Z181" s="85"/>
      <c r="AA181" s="85"/>
      <c r="AB181" s="85"/>
      <c r="AC181" s="85"/>
      <c r="AN181" s="85"/>
      <c r="AO181" s="85"/>
      <c r="AP181" s="376"/>
    </row>
    <row r="182" spans="1:42" ht="38.25">
      <c r="A182" s="147">
        <v>1</v>
      </c>
      <c r="B182" s="102" t="s">
        <v>297</v>
      </c>
      <c r="C182" s="54" t="s">
        <v>158</v>
      </c>
      <c r="D182" s="403"/>
      <c r="E182" s="403"/>
      <c r="F182" s="140">
        <v>326000</v>
      </c>
      <c r="G182" s="140">
        <v>326000</v>
      </c>
      <c r="H182" s="140">
        <v>326000</v>
      </c>
      <c r="I182" s="403"/>
      <c r="J182" s="403"/>
      <c r="K182" s="403"/>
      <c r="L182" s="403"/>
      <c r="M182" s="403"/>
      <c r="N182" s="403"/>
      <c r="O182" s="403"/>
      <c r="P182" s="403"/>
      <c r="Q182" s="140">
        <v>326000</v>
      </c>
      <c r="R182" s="140">
        <v>326000</v>
      </c>
      <c r="S182" s="140"/>
      <c r="T182" s="404"/>
      <c r="U182" s="403"/>
      <c r="V182" s="403"/>
      <c r="W182" s="404"/>
      <c r="X182" s="404"/>
      <c r="Y182" s="403"/>
      <c r="Z182" s="85"/>
      <c r="AA182" s="85"/>
      <c r="AB182" s="85"/>
      <c r="AC182" s="85"/>
      <c r="AN182" s="85"/>
      <c r="AO182" s="85"/>
      <c r="AP182" s="376"/>
    </row>
    <row r="183" spans="1:42" ht="38.25">
      <c r="A183" s="147">
        <v>2</v>
      </c>
      <c r="B183" s="102" t="s">
        <v>300</v>
      </c>
      <c r="C183" s="54" t="s">
        <v>158</v>
      </c>
      <c r="D183" s="403"/>
      <c r="E183" s="403"/>
      <c r="F183" s="140">
        <v>144084</v>
      </c>
      <c r="G183" s="140">
        <v>144084</v>
      </c>
      <c r="H183" s="140">
        <v>144084</v>
      </c>
      <c r="I183" s="403"/>
      <c r="J183" s="403"/>
      <c r="K183" s="403"/>
      <c r="L183" s="403"/>
      <c r="M183" s="403"/>
      <c r="N183" s="403"/>
      <c r="O183" s="403"/>
      <c r="P183" s="403"/>
      <c r="Q183" s="140">
        <v>144084</v>
      </c>
      <c r="R183" s="140">
        <v>144084</v>
      </c>
      <c r="S183" s="140"/>
      <c r="T183" s="404"/>
      <c r="U183" s="403"/>
      <c r="V183" s="403"/>
      <c r="W183" s="404"/>
      <c r="X183" s="404"/>
      <c r="Y183" s="403"/>
      <c r="Z183" s="85"/>
      <c r="AA183" s="85"/>
      <c r="AB183" s="85"/>
      <c r="AC183" s="85"/>
      <c r="AN183" s="85"/>
      <c r="AO183" s="85"/>
      <c r="AP183" s="376"/>
    </row>
    <row r="184" spans="1:42" ht="51">
      <c r="A184" s="147">
        <v>3</v>
      </c>
      <c r="B184" s="102" t="s">
        <v>303</v>
      </c>
      <c r="C184" s="54" t="s">
        <v>158</v>
      </c>
      <c r="D184" s="403"/>
      <c r="E184" s="403"/>
      <c r="F184" s="140">
        <v>94196</v>
      </c>
      <c r="G184" s="140">
        <v>94196</v>
      </c>
      <c r="H184" s="140">
        <v>94196</v>
      </c>
      <c r="I184" s="403"/>
      <c r="J184" s="403"/>
      <c r="K184" s="403"/>
      <c r="L184" s="403"/>
      <c r="M184" s="403"/>
      <c r="N184" s="403"/>
      <c r="O184" s="403"/>
      <c r="P184" s="403"/>
      <c r="Q184" s="140">
        <v>94196</v>
      </c>
      <c r="R184" s="140">
        <v>94196</v>
      </c>
      <c r="S184" s="140"/>
      <c r="T184" s="404"/>
      <c r="U184" s="403"/>
      <c r="V184" s="403"/>
      <c r="W184" s="404"/>
      <c r="X184" s="404"/>
      <c r="Y184" s="403"/>
      <c r="Z184" s="85"/>
      <c r="AA184" s="85"/>
      <c r="AB184" s="85"/>
      <c r="AC184" s="85"/>
      <c r="AN184" s="85"/>
      <c r="AO184" s="85"/>
      <c r="AP184" s="376"/>
    </row>
    <row r="185" spans="1:42">
      <c r="A185" s="151" t="s">
        <v>66</v>
      </c>
      <c r="B185" s="152" t="s">
        <v>305</v>
      </c>
      <c r="C185" s="54"/>
      <c r="D185" s="403"/>
      <c r="E185" s="403"/>
      <c r="F185" s="145">
        <f>SUM(F186:F191)</f>
        <v>1074010</v>
      </c>
      <c r="G185" s="145">
        <f t="shared" ref="G185:H185" si="79">SUM(G186:G191)</f>
        <v>1074010</v>
      </c>
      <c r="H185" s="145">
        <f t="shared" si="79"/>
        <v>1074010</v>
      </c>
      <c r="I185" s="403"/>
      <c r="J185" s="403"/>
      <c r="K185" s="403"/>
      <c r="L185" s="403"/>
      <c r="M185" s="403"/>
      <c r="N185" s="403"/>
      <c r="O185" s="403"/>
      <c r="P185" s="403"/>
      <c r="Q185" s="145">
        <v>1074010</v>
      </c>
      <c r="R185" s="145">
        <v>1074010</v>
      </c>
      <c r="S185" s="145"/>
      <c r="T185" s="404"/>
      <c r="U185" s="403"/>
      <c r="V185" s="403"/>
      <c r="W185" s="404"/>
      <c r="X185" s="404"/>
      <c r="Y185" s="403"/>
      <c r="Z185" s="85"/>
      <c r="AA185" s="85"/>
      <c r="AB185" s="85"/>
      <c r="AC185" s="85"/>
      <c r="AN185" s="85"/>
      <c r="AO185" s="85"/>
      <c r="AP185" s="376"/>
    </row>
    <row r="186" spans="1:42" ht="38.25">
      <c r="A186" s="147">
        <v>1</v>
      </c>
      <c r="B186" s="102" t="s">
        <v>306</v>
      </c>
      <c r="C186" s="54" t="s">
        <v>305</v>
      </c>
      <c r="D186" s="403"/>
      <c r="E186" s="403"/>
      <c r="F186" s="140">
        <v>130000</v>
      </c>
      <c r="G186" s="140">
        <f t="shared" ref="G186" si="80">SUM(H186:K186)</f>
        <v>130000</v>
      </c>
      <c r="H186" s="140">
        <v>130000</v>
      </c>
      <c r="I186" s="403"/>
      <c r="J186" s="403"/>
      <c r="K186" s="403"/>
      <c r="L186" s="403"/>
      <c r="M186" s="403"/>
      <c r="N186" s="403"/>
      <c r="O186" s="403"/>
      <c r="P186" s="403"/>
      <c r="Q186" s="140">
        <v>130000</v>
      </c>
      <c r="R186" s="140">
        <v>130000</v>
      </c>
      <c r="S186" s="140"/>
      <c r="T186" s="404"/>
      <c r="U186" s="403"/>
      <c r="V186" s="403"/>
      <c r="W186" s="404"/>
      <c r="X186" s="404"/>
      <c r="Y186" s="403"/>
      <c r="Z186" s="85"/>
      <c r="AA186" s="85"/>
      <c r="AB186" s="85"/>
      <c r="AC186" s="85"/>
      <c r="AN186" s="85"/>
      <c r="AO186" s="85"/>
      <c r="AP186" s="376"/>
    </row>
    <row r="187" spans="1:42" ht="25.5">
      <c r="A187" s="147">
        <v>2</v>
      </c>
      <c r="B187" s="102" t="s">
        <v>308</v>
      </c>
      <c r="C187" s="54" t="s">
        <v>305</v>
      </c>
      <c r="D187" s="403"/>
      <c r="E187" s="403"/>
      <c r="F187" s="140">
        <v>250000</v>
      </c>
      <c r="G187" s="140">
        <v>250000</v>
      </c>
      <c r="H187" s="140">
        <v>250000</v>
      </c>
      <c r="I187" s="403"/>
      <c r="J187" s="403"/>
      <c r="K187" s="403"/>
      <c r="L187" s="403"/>
      <c r="M187" s="403"/>
      <c r="N187" s="403"/>
      <c r="O187" s="403"/>
      <c r="P187" s="403"/>
      <c r="Q187" s="140">
        <v>250000</v>
      </c>
      <c r="R187" s="140">
        <v>250000</v>
      </c>
      <c r="S187" s="140"/>
      <c r="T187" s="404"/>
      <c r="U187" s="403"/>
      <c r="V187" s="403"/>
      <c r="W187" s="404"/>
      <c r="X187" s="404"/>
      <c r="Y187" s="403"/>
      <c r="Z187" s="85"/>
      <c r="AA187" s="85"/>
      <c r="AB187" s="85"/>
      <c r="AC187" s="85"/>
      <c r="AN187" s="85"/>
      <c r="AO187" s="85"/>
      <c r="AP187" s="376"/>
    </row>
    <row r="188" spans="1:42" ht="38.25">
      <c r="A188" s="147">
        <v>3</v>
      </c>
      <c r="B188" s="102" t="s">
        <v>310</v>
      </c>
      <c r="C188" s="54" t="s">
        <v>305</v>
      </c>
      <c r="D188" s="403"/>
      <c r="E188" s="403"/>
      <c r="F188" s="140">
        <v>201171</v>
      </c>
      <c r="G188" s="140">
        <v>201171</v>
      </c>
      <c r="H188" s="140">
        <v>201171</v>
      </c>
      <c r="I188" s="403"/>
      <c r="J188" s="403"/>
      <c r="K188" s="403"/>
      <c r="L188" s="403"/>
      <c r="M188" s="403"/>
      <c r="N188" s="403"/>
      <c r="O188" s="403"/>
      <c r="P188" s="403"/>
      <c r="Q188" s="140">
        <v>201171</v>
      </c>
      <c r="R188" s="140">
        <v>201171</v>
      </c>
      <c r="S188" s="140"/>
      <c r="T188" s="404"/>
      <c r="U188" s="403"/>
      <c r="V188" s="403"/>
      <c r="W188" s="404"/>
      <c r="X188" s="404"/>
      <c r="Y188" s="403"/>
      <c r="Z188" s="85"/>
      <c r="AA188" s="85"/>
      <c r="AB188" s="85"/>
      <c r="AC188" s="85"/>
      <c r="AN188" s="85"/>
      <c r="AO188" s="85"/>
      <c r="AP188" s="376"/>
    </row>
    <row r="189" spans="1:42" ht="38.25">
      <c r="A189" s="147">
        <v>4</v>
      </c>
      <c r="B189" s="102" t="s">
        <v>312</v>
      </c>
      <c r="C189" s="54" t="s">
        <v>305</v>
      </c>
      <c r="D189" s="403"/>
      <c r="E189" s="403"/>
      <c r="F189" s="140">
        <v>159306</v>
      </c>
      <c r="G189" s="140">
        <v>159306</v>
      </c>
      <c r="H189" s="140">
        <v>159306</v>
      </c>
      <c r="I189" s="403"/>
      <c r="J189" s="403"/>
      <c r="K189" s="403"/>
      <c r="L189" s="403"/>
      <c r="M189" s="403"/>
      <c r="N189" s="403"/>
      <c r="O189" s="403"/>
      <c r="P189" s="403"/>
      <c r="Q189" s="140">
        <v>159306</v>
      </c>
      <c r="R189" s="140">
        <v>159306</v>
      </c>
      <c r="S189" s="140"/>
      <c r="T189" s="404"/>
      <c r="U189" s="403"/>
      <c r="V189" s="403"/>
      <c r="W189" s="404"/>
      <c r="X189" s="404"/>
      <c r="Y189" s="403"/>
      <c r="Z189" s="85"/>
      <c r="AA189" s="85"/>
      <c r="AB189" s="85"/>
      <c r="AC189" s="85"/>
      <c r="AN189" s="85"/>
      <c r="AO189" s="85"/>
      <c r="AP189" s="376"/>
    </row>
    <row r="190" spans="1:42" ht="25.5">
      <c r="A190" s="147">
        <v>5</v>
      </c>
      <c r="B190" s="102" t="s">
        <v>313</v>
      </c>
      <c r="C190" s="54" t="s">
        <v>305</v>
      </c>
      <c r="D190" s="403"/>
      <c r="E190" s="403"/>
      <c r="F190" s="140">
        <v>195146</v>
      </c>
      <c r="G190" s="140">
        <v>195146</v>
      </c>
      <c r="H190" s="140">
        <v>195146</v>
      </c>
      <c r="I190" s="403"/>
      <c r="J190" s="403"/>
      <c r="K190" s="403"/>
      <c r="L190" s="403"/>
      <c r="M190" s="403"/>
      <c r="N190" s="403"/>
      <c r="O190" s="403"/>
      <c r="P190" s="403"/>
      <c r="Q190" s="140">
        <v>195146</v>
      </c>
      <c r="R190" s="140">
        <v>195146</v>
      </c>
      <c r="S190" s="140"/>
      <c r="T190" s="404"/>
      <c r="U190" s="403"/>
      <c r="V190" s="403"/>
      <c r="W190" s="404"/>
      <c r="X190" s="404"/>
      <c r="Y190" s="403"/>
      <c r="Z190" s="85"/>
      <c r="AA190" s="85"/>
      <c r="AB190" s="85"/>
      <c r="AC190" s="85"/>
      <c r="AN190" s="85"/>
      <c r="AO190" s="85"/>
      <c r="AP190" s="376"/>
    </row>
    <row r="191" spans="1:42" ht="25.5">
      <c r="A191" s="147">
        <v>6</v>
      </c>
      <c r="B191" s="102" t="s">
        <v>314</v>
      </c>
      <c r="C191" s="54" t="s">
        <v>305</v>
      </c>
      <c r="D191" s="403"/>
      <c r="E191" s="403"/>
      <c r="F191" s="140">
        <v>138387</v>
      </c>
      <c r="G191" s="140">
        <v>138387</v>
      </c>
      <c r="H191" s="140">
        <v>138387</v>
      </c>
      <c r="I191" s="403"/>
      <c r="J191" s="403"/>
      <c r="K191" s="403"/>
      <c r="L191" s="403"/>
      <c r="M191" s="403"/>
      <c r="N191" s="403"/>
      <c r="O191" s="403"/>
      <c r="P191" s="403"/>
      <c r="Q191" s="140">
        <v>138387</v>
      </c>
      <c r="R191" s="140">
        <v>138387</v>
      </c>
      <c r="S191" s="140"/>
      <c r="T191" s="404"/>
      <c r="U191" s="403"/>
      <c r="V191" s="403"/>
      <c r="W191" s="404"/>
      <c r="X191" s="404"/>
      <c r="Y191" s="403"/>
      <c r="Z191" s="85"/>
      <c r="AA191" s="85"/>
      <c r="AB191" s="85"/>
      <c r="AC191" s="85"/>
      <c r="AN191" s="85"/>
      <c r="AO191" s="85"/>
      <c r="AP191" s="376"/>
    </row>
    <row r="192" spans="1:42">
      <c r="A192" s="133" t="s">
        <v>164</v>
      </c>
      <c r="B192" s="79" t="s">
        <v>316</v>
      </c>
      <c r="C192" s="174"/>
      <c r="D192" s="403"/>
      <c r="E192" s="403"/>
      <c r="F192" s="149">
        <f>SUM(F193:F194)</f>
        <v>187000</v>
      </c>
      <c r="G192" s="149">
        <f t="shared" ref="G192:H192" si="81">SUM(G193:G194)</f>
        <v>187000</v>
      </c>
      <c r="H192" s="149">
        <f t="shared" si="81"/>
        <v>187000</v>
      </c>
      <c r="I192" s="403"/>
      <c r="J192" s="403"/>
      <c r="K192" s="403"/>
      <c r="L192" s="403"/>
      <c r="M192" s="403"/>
      <c r="N192" s="403"/>
      <c r="O192" s="403"/>
      <c r="P192" s="403"/>
      <c r="Q192" s="149">
        <v>187000</v>
      </c>
      <c r="R192" s="149">
        <v>187000</v>
      </c>
      <c r="S192" s="149"/>
      <c r="T192" s="404"/>
      <c r="U192" s="403"/>
      <c r="V192" s="403"/>
      <c r="W192" s="404"/>
      <c r="X192" s="404"/>
      <c r="Y192" s="403"/>
      <c r="Z192" s="85"/>
      <c r="AA192" s="85"/>
      <c r="AB192" s="85"/>
      <c r="AC192" s="85"/>
      <c r="AN192" s="85"/>
      <c r="AO192" s="85"/>
      <c r="AP192" s="376"/>
    </row>
    <row r="193" spans="1:42" ht="38.25">
      <c r="A193" s="147">
        <v>1</v>
      </c>
      <c r="B193" s="102" t="s">
        <v>317</v>
      </c>
      <c r="C193" s="54" t="s">
        <v>134</v>
      </c>
      <c r="D193" s="403"/>
      <c r="E193" s="403"/>
      <c r="F193" s="140">
        <v>90000</v>
      </c>
      <c r="G193" s="140">
        <f t="shared" ref="G193" si="82">SUM(H193:K193)</f>
        <v>90000</v>
      </c>
      <c r="H193" s="140">
        <v>90000</v>
      </c>
      <c r="I193" s="403"/>
      <c r="J193" s="403"/>
      <c r="K193" s="403"/>
      <c r="L193" s="403"/>
      <c r="M193" s="403"/>
      <c r="N193" s="403"/>
      <c r="O193" s="403"/>
      <c r="P193" s="403"/>
      <c r="Q193" s="140">
        <v>90000</v>
      </c>
      <c r="R193" s="140">
        <v>90000</v>
      </c>
      <c r="S193" s="140"/>
      <c r="T193" s="404"/>
      <c r="U193" s="403"/>
      <c r="V193" s="403"/>
      <c r="W193" s="404"/>
      <c r="X193" s="404"/>
      <c r="Y193" s="403"/>
      <c r="Z193" s="85"/>
      <c r="AA193" s="85"/>
      <c r="AB193" s="85"/>
      <c r="AC193" s="85"/>
      <c r="AN193" s="85"/>
      <c r="AO193" s="85"/>
      <c r="AP193" s="376"/>
    </row>
    <row r="194" spans="1:42" ht="25.5">
      <c r="A194" s="147">
        <v>2</v>
      </c>
      <c r="B194" s="102" t="s">
        <v>318</v>
      </c>
      <c r="C194" s="54" t="s">
        <v>134</v>
      </c>
      <c r="D194" s="403"/>
      <c r="E194" s="403"/>
      <c r="F194" s="140">
        <v>97000</v>
      </c>
      <c r="G194" s="140">
        <v>97000</v>
      </c>
      <c r="H194" s="140">
        <v>97000</v>
      </c>
      <c r="I194" s="403"/>
      <c r="J194" s="403"/>
      <c r="K194" s="403"/>
      <c r="L194" s="403"/>
      <c r="M194" s="403"/>
      <c r="N194" s="403"/>
      <c r="O194" s="403"/>
      <c r="P194" s="403"/>
      <c r="Q194" s="140">
        <v>97000</v>
      </c>
      <c r="R194" s="140">
        <v>97000</v>
      </c>
      <c r="S194" s="140"/>
      <c r="T194" s="404"/>
      <c r="U194" s="403"/>
      <c r="V194" s="403"/>
      <c r="W194" s="404"/>
      <c r="X194" s="404"/>
      <c r="Y194" s="403"/>
      <c r="Z194" s="85"/>
      <c r="AA194" s="85"/>
      <c r="AB194" s="85"/>
      <c r="AC194" s="85"/>
      <c r="AN194" s="85"/>
      <c r="AO194" s="85"/>
      <c r="AP194" s="376"/>
    </row>
    <row r="195" spans="1:42">
      <c r="A195" s="133" t="s">
        <v>173</v>
      </c>
      <c r="B195" s="153" t="s">
        <v>321</v>
      </c>
      <c r="C195" s="174"/>
      <c r="D195" s="403"/>
      <c r="E195" s="403"/>
      <c r="F195" s="149">
        <f>SUM(F196:F199)</f>
        <v>627221</v>
      </c>
      <c r="G195" s="149">
        <f t="shared" ref="G195:H195" si="83">SUM(G196:G199)</f>
        <v>627221</v>
      </c>
      <c r="H195" s="149">
        <f t="shared" si="83"/>
        <v>627221</v>
      </c>
      <c r="I195" s="403"/>
      <c r="J195" s="403"/>
      <c r="K195" s="403"/>
      <c r="L195" s="403"/>
      <c r="M195" s="403"/>
      <c r="N195" s="403"/>
      <c r="O195" s="403"/>
      <c r="P195" s="403"/>
      <c r="Q195" s="149">
        <v>627221</v>
      </c>
      <c r="R195" s="149">
        <v>627221</v>
      </c>
      <c r="S195" s="149"/>
      <c r="T195" s="404"/>
      <c r="U195" s="403"/>
      <c r="V195" s="403"/>
      <c r="W195" s="404"/>
      <c r="X195" s="404"/>
      <c r="Y195" s="403"/>
      <c r="Z195" s="85"/>
      <c r="AA195" s="85"/>
      <c r="AB195" s="85"/>
      <c r="AC195" s="85"/>
      <c r="AN195" s="85"/>
      <c r="AO195" s="85"/>
      <c r="AP195" s="376"/>
    </row>
    <row r="196" spans="1:42" ht="51">
      <c r="A196" s="147">
        <v>1</v>
      </c>
      <c r="B196" s="102" t="s">
        <v>322</v>
      </c>
      <c r="C196" s="54" t="s">
        <v>98</v>
      </c>
      <c r="D196" s="403"/>
      <c r="E196" s="403"/>
      <c r="F196" s="140">
        <v>166517</v>
      </c>
      <c r="G196" s="140">
        <v>166517</v>
      </c>
      <c r="H196" s="140">
        <v>166517</v>
      </c>
      <c r="I196" s="403"/>
      <c r="J196" s="403"/>
      <c r="K196" s="403"/>
      <c r="L196" s="403"/>
      <c r="M196" s="403"/>
      <c r="N196" s="403"/>
      <c r="O196" s="403"/>
      <c r="P196" s="403"/>
      <c r="Q196" s="140">
        <v>166517</v>
      </c>
      <c r="R196" s="140">
        <v>166517</v>
      </c>
      <c r="S196" s="140"/>
      <c r="T196" s="404"/>
      <c r="U196" s="403"/>
      <c r="V196" s="403"/>
      <c r="W196" s="404"/>
      <c r="X196" s="404"/>
      <c r="Y196" s="403"/>
      <c r="Z196" s="85"/>
      <c r="AA196" s="85"/>
      <c r="AB196" s="85"/>
      <c r="AC196" s="85"/>
      <c r="AN196" s="85"/>
      <c r="AO196" s="85"/>
      <c r="AP196" s="376"/>
    </row>
    <row r="197" spans="1:42" ht="51">
      <c r="A197" s="147">
        <v>2</v>
      </c>
      <c r="B197" s="102" t="s">
        <v>325</v>
      </c>
      <c r="C197" s="54" t="s">
        <v>98</v>
      </c>
      <c r="D197" s="403"/>
      <c r="E197" s="403"/>
      <c r="F197" s="140">
        <v>157309</v>
      </c>
      <c r="G197" s="140">
        <v>157309</v>
      </c>
      <c r="H197" s="140">
        <v>157309</v>
      </c>
      <c r="I197" s="403"/>
      <c r="J197" s="403"/>
      <c r="K197" s="403"/>
      <c r="L197" s="403"/>
      <c r="M197" s="403"/>
      <c r="N197" s="403"/>
      <c r="O197" s="403"/>
      <c r="P197" s="403"/>
      <c r="Q197" s="140">
        <v>157309</v>
      </c>
      <c r="R197" s="140">
        <v>157309</v>
      </c>
      <c r="S197" s="140"/>
      <c r="T197" s="404"/>
      <c r="U197" s="403"/>
      <c r="V197" s="403"/>
      <c r="W197" s="404"/>
      <c r="X197" s="404"/>
      <c r="Y197" s="403"/>
      <c r="Z197" s="85"/>
      <c r="AA197" s="85"/>
      <c r="AB197" s="85"/>
      <c r="AC197" s="85"/>
      <c r="AN197" s="85"/>
      <c r="AO197" s="85"/>
      <c r="AP197" s="376"/>
    </row>
    <row r="198" spans="1:42" ht="25.5">
      <c r="A198" s="147">
        <v>3</v>
      </c>
      <c r="B198" s="102" t="s">
        <v>327</v>
      </c>
      <c r="C198" s="54" t="s">
        <v>98</v>
      </c>
      <c r="D198" s="403"/>
      <c r="E198" s="403"/>
      <c r="F198" s="140">
        <v>110000</v>
      </c>
      <c r="G198" s="140">
        <v>110000</v>
      </c>
      <c r="H198" s="140">
        <v>110000</v>
      </c>
      <c r="I198" s="403"/>
      <c r="J198" s="403"/>
      <c r="K198" s="403"/>
      <c r="L198" s="403"/>
      <c r="M198" s="403"/>
      <c r="N198" s="403"/>
      <c r="O198" s="403"/>
      <c r="P198" s="403"/>
      <c r="Q198" s="140">
        <v>110000</v>
      </c>
      <c r="R198" s="140">
        <v>110000</v>
      </c>
      <c r="S198" s="140"/>
      <c r="T198" s="404"/>
      <c r="U198" s="403"/>
      <c r="V198" s="403"/>
      <c r="W198" s="404"/>
      <c r="X198" s="404"/>
      <c r="Y198" s="403"/>
      <c r="Z198" s="85"/>
      <c r="AA198" s="85"/>
      <c r="AB198" s="85"/>
      <c r="AC198" s="85"/>
      <c r="AN198" s="85"/>
      <c r="AO198" s="85"/>
      <c r="AP198" s="376"/>
    </row>
    <row r="199" spans="1:42" ht="25.5">
      <c r="A199" s="147">
        <v>4</v>
      </c>
      <c r="B199" s="102" t="s">
        <v>329</v>
      </c>
      <c r="C199" s="54" t="s">
        <v>98</v>
      </c>
      <c r="D199" s="403"/>
      <c r="E199" s="403"/>
      <c r="F199" s="140">
        <v>193395</v>
      </c>
      <c r="G199" s="140">
        <v>193395</v>
      </c>
      <c r="H199" s="140">
        <v>193395</v>
      </c>
      <c r="I199" s="403"/>
      <c r="J199" s="403"/>
      <c r="K199" s="403"/>
      <c r="L199" s="403"/>
      <c r="M199" s="403"/>
      <c r="N199" s="403"/>
      <c r="O199" s="403"/>
      <c r="P199" s="403"/>
      <c r="Q199" s="140">
        <v>193395</v>
      </c>
      <c r="R199" s="140">
        <v>193395</v>
      </c>
      <c r="S199" s="140"/>
      <c r="T199" s="404"/>
      <c r="U199" s="403"/>
      <c r="V199" s="403"/>
      <c r="W199" s="404"/>
      <c r="X199" s="404"/>
      <c r="Y199" s="403"/>
      <c r="Z199" s="85"/>
      <c r="AA199" s="85"/>
      <c r="AB199" s="85"/>
      <c r="AC199" s="85"/>
      <c r="AN199" s="85"/>
      <c r="AO199" s="85"/>
      <c r="AP199" s="376"/>
    </row>
    <row r="200" spans="1:42">
      <c r="A200" s="29" t="s">
        <v>177</v>
      </c>
      <c r="B200" s="153" t="s">
        <v>331</v>
      </c>
      <c r="C200" s="174"/>
      <c r="D200" s="403"/>
      <c r="E200" s="403"/>
      <c r="F200" s="149">
        <f t="shared" ref="F200:H200" si="84">SUM(F201:F201)</f>
        <v>129086</v>
      </c>
      <c r="G200" s="149">
        <f t="shared" si="84"/>
        <v>129086</v>
      </c>
      <c r="H200" s="149">
        <f t="shared" si="84"/>
        <v>129086</v>
      </c>
      <c r="I200" s="403"/>
      <c r="J200" s="403"/>
      <c r="K200" s="403"/>
      <c r="L200" s="403"/>
      <c r="M200" s="403"/>
      <c r="N200" s="403"/>
      <c r="O200" s="403"/>
      <c r="P200" s="403"/>
      <c r="Q200" s="149">
        <v>129086</v>
      </c>
      <c r="R200" s="149">
        <v>129086</v>
      </c>
      <c r="S200" s="149"/>
      <c r="T200" s="404"/>
      <c r="U200" s="403"/>
      <c r="V200" s="403"/>
      <c r="W200" s="404"/>
      <c r="X200" s="404"/>
      <c r="Y200" s="403"/>
      <c r="Z200" s="85"/>
      <c r="AA200" s="85"/>
      <c r="AB200" s="85"/>
      <c r="AC200" s="85"/>
      <c r="AN200" s="85"/>
      <c r="AO200" s="85"/>
      <c r="AP200" s="376"/>
    </row>
    <row r="201" spans="1:42" ht="25.5">
      <c r="A201" s="135">
        <v>1</v>
      </c>
      <c r="B201" s="136" t="s">
        <v>332</v>
      </c>
      <c r="C201" s="175" t="s">
        <v>333</v>
      </c>
      <c r="D201" s="403"/>
      <c r="E201" s="403"/>
      <c r="F201" s="138">
        <v>129086</v>
      </c>
      <c r="G201" s="138">
        <f t="shared" ref="G201" si="85">SUM(H201:K201)</f>
        <v>129086</v>
      </c>
      <c r="H201" s="138">
        <v>129086</v>
      </c>
      <c r="I201" s="403"/>
      <c r="J201" s="403"/>
      <c r="K201" s="403"/>
      <c r="L201" s="403"/>
      <c r="M201" s="403"/>
      <c r="N201" s="403"/>
      <c r="O201" s="403"/>
      <c r="P201" s="403"/>
      <c r="Q201" s="138">
        <v>129086</v>
      </c>
      <c r="R201" s="138">
        <v>129086</v>
      </c>
      <c r="S201" s="138"/>
      <c r="T201" s="404"/>
      <c r="U201" s="403"/>
      <c r="V201" s="403"/>
      <c r="W201" s="404"/>
      <c r="X201" s="404"/>
      <c r="Y201" s="403"/>
      <c r="Z201" s="85"/>
      <c r="AA201" s="85"/>
      <c r="AB201" s="85"/>
      <c r="AC201" s="85"/>
      <c r="AN201" s="85"/>
      <c r="AO201" s="85"/>
      <c r="AP201" s="376"/>
    </row>
    <row r="202" spans="1:42" ht="25.5">
      <c r="A202" s="133" t="s">
        <v>180</v>
      </c>
      <c r="B202" s="153" t="s">
        <v>119</v>
      </c>
      <c r="C202" s="174"/>
      <c r="D202" s="403"/>
      <c r="E202" s="403"/>
      <c r="F202" s="149">
        <f>SUM(F203:F207)</f>
        <v>893997.24100000004</v>
      </c>
      <c r="G202" s="149">
        <f t="shared" ref="G202:H202" si="86">SUM(G203:G207)</f>
        <v>893997.24100000004</v>
      </c>
      <c r="H202" s="149">
        <f t="shared" si="86"/>
        <v>893997.24100000004</v>
      </c>
      <c r="I202" s="403"/>
      <c r="J202" s="403"/>
      <c r="K202" s="403"/>
      <c r="L202" s="403"/>
      <c r="M202" s="403"/>
      <c r="N202" s="403"/>
      <c r="O202" s="403"/>
      <c r="P202" s="403"/>
      <c r="Q202" s="149">
        <v>893997.24100000004</v>
      </c>
      <c r="R202" s="149">
        <v>893997.24100000004</v>
      </c>
      <c r="S202" s="149"/>
      <c r="T202" s="404"/>
      <c r="U202" s="403"/>
      <c r="V202" s="403"/>
      <c r="W202" s="404"/>
      <c r="X202" s="404"/>
      <c r="Y202" s="403"/>
      <c r="Z202" s="85"/>
      <c r="AA202" s="85"/>
      <c r="AB202" s="85"/>
      <c r="AC202" s="85"/>
      <c r="AN202" s="85"/>
      <c r="AO202" s="85"/>
      <c r="AP202" s="376"/>
    </row>
    <row r="203" spans="1:42" ht="25.5">
      <c r="A203" s="147">
        <v>1</v>
      </c>
      <c r="B203" s="102" t="s">
        <v>334</v>
      </c>
      <c r="C203" s="54" t="s">
        <v>119</v>
      </c>
      <c r="D203" s="403"/>
      <c r="E203" s="403"/>
      <c r="F203" s="140">
        <v>286680</v>
      </c>
      <c r="G203" s="140">
        <f t="shared" ref="G203:G210" si="87">SUM(H203:K203)</f>
        <v>286680</v>
      </c>
      <c r="H203" s="140">
        <v>286680</v>
      </c>
      <c r="I203" s="403"/>
      <c r="J203" s="403"/>
      <c r="K203" s="403"/>
      <c r="L203" s="403"/>
      <c r="M203" s="403"/>
      <c r="N203" s="403"/>
      <c r="O203" s="403"/>
      <c r="P203" s="403"/>
      <c r="Q203" s="140">
        <v>286680</v>
      </c>
      <c r="R203" s="140">
        <v>286680</v>
      </c>
      <c r="S203" s="140"/>
      <c r="T203" s="404"/>
      <c r="U203" s="403"/>
      <c r="V203" s="403"/>
      <c r="W203" s="404"/>
      <c r="X203" s="404"/>
      <c r="Y203" s="403"/>
      <c r="Z203" s="85"/>
      <c r="AA203" s="85"/>
      <c r="AB203" s="85"/>
      <c r="AC203" s="85"/>
      <c r="AN203" s="85"/>
      <c r="AO203" s="85"/>
      <c r="AP203" s="376"/>
    </row>
    <row r="204" spans="1:42" ht="38.25">
      <c r="A204" s="147">
        <v>2</v>
      </c>
      <c r="B204" s="102" t="s">
        <v>335</v>
      </c>
      <c r="C204" s="54" t="s">
        <v>119</v>
      </c>
      <c r="D204" s="403"/>
      <c r="E204" s="403"/>
      <c r="F204" s="140">
        <v>210000</v>
      </c>
      <c r="G204" s="140">
        <f t="shared" si="87"/>
        <v>210000</v>
      </c>
      <c r="H204" s="140">
        <v>210000</v>
      </c>
      <c r="I204" s="403"/>
      <c r="J204" s="403"/>
      <c r="K204" s="403"/>
      <c r="L204" s="403"/>
      <c r="M204" s="403"/>
      <c r="N204" s="403"/>
      <c r="O204" s="403"/>
      <c r="P204" s="403"/>
      <c r="Q204" s="140">
        <v>210000</v>
      </c>
      <c r="R204" s="140">
        <v>210000</v>
      </c>
      <c r="S204" s="140"/>
      <c r="T204" s="404"/>
      <c r="U204" s="403"/>
      <c r="V204" s="403"/>
      <c r="W204" s="404"/>
      <c r="X204" s="404"/>
      <c r="Y204" s="403"/>
      <c r="Z204" s="85"/>
      <c r="AA204" s="85"/>
      <c r="AB204" s="85"/>
      <c r="AC204" s="85"/>
      <c r="AN204" s="85"/>
      <c r="AO204" s="85"/>
      <c r="AP204" s="376"/>
    </row>
    <row r="205" spans="1:42" ht="25.5">
      <c r="A205" s="147">
        <v>3</v>
      </c>
      <c r="B205" s="102" t="s">
        <v>336</v>
      </c>
      <c r="C205" s="54" t="s">
        <v>119</v>
      </c>
      <c r="D205" s="403"/>
      <c r="E205" s="403"/>
      <c r="F205" s="140">
        <v>109056</v>
      </c>
      <c r="G205" s="140">
        <f t="shared" si="87"/>
        <v>109056</v>
      </c>
      <c r="H205" s="140">
        <v>109056</v>
      </c>
      <c r="I205" s="403"/>
      <c r="J205" s="403"/>
      <c r="K205" s="403"/>
      <c r="L205" s="403"/>
      <c r="M205" s="403"/>
      <c r="N205" s="403"/>
      <c r="O205" s="403"/>
      <c r="P205" s="403"/>
      <c r="Q205" s="140">
        <v>109056</v>
      </c>
      <c r="R205" s="140">
        <v>109056</v>
      </c>
      <c r="S205" s="140"/>
      <c r="T205" s="404"/>
      <c r="U205" s="403"/>
      <c r="V205" s="403"/>
      <c r="W205" s="404"/>
      <c r="X205" s="404"/>
      <c r="Y205" s="403"/>
      <c r="Z205" s="85"/>
      <c r="AA205" s="85"/>
      <c r="AB205" s="85"/>
      <c r="AC205" s="85"/>
      <c r="AN205" s="85"/>
      <c r="AO205" s="85"/>
      <c r="AP205" s="376"/>
    </row>
    <row r="206" spans="1:42" ht="38.25">
      <c r="A206" s="147">
        <v>4</v>
      </c>
      <c r="B206" s="102" t="s">
        <v>337</v>
      </c>
      <c r="C206" s="54" t="s">
        <v>119</v>
      </c>
      <c r="D206" s="403"/>
      <c r="E206" s="403"/>
      <c r="F206" s="140">
        <v>120178</v>
      </c>
      <c r="G206" s="140">
        <f t="shared" si="87"/>
        <v>120178</v>
      </c>
      <c r="H206" s="140">
        <v>120178</v>
      </c>
      <c r="I206" s="403"/>
      <c r="J206" s="403"/>
      <c r="K206" s="403"/>
      <c r="L206" s="403"/>
      <c r="M206" s="403"/>
      <c r="N206" s="403"/>
      <c r="O206" s="403"/>
      <c r="P206" s="403"/>
      <c r="Q206" s="140">
        <v>120178</v>
      </c>
      <c r="R206" s="140">
        <v>120178</v>
      </c>
      <c r="S206" s="140"/>
      <c r="T206" s="404"/>
      <c r="U206" s="403"/>
      <c r="V206" s="403"/>
      <c r="W206" s="404"/>
      <c r="X206" s="404"/>
      <c r="Y206" s="403"/>
      <c r="Z206" s="85"/>
      <c r="AA206" s="85"/>
      <c r="AB206" s="85"/>
      <c r="AC206" s="85"/>
      <c r="AN206" s="85"/>
      <c r="AO206" s="85"/>
      <c r="AP206" s="376"/>
    </row>
    <row r="207" spans="1:42">
      <c r="A207" s="147">
        <v>5</v>
      </c>
      <c r="B207" s="102" t="s">
        <v>338</v>
      </c>
      <c r="C207" s="54" t="s">
        <v>119</v>
      </c>
      <c r="D207" s="403"/>
      <c r="E207" s="403"/>
      <c r="F207" s="140">
        <v>168083.24100000001</v>
      </c>
      <c r="G207" s="140">
        <v>168083.24100000001</v>
      </c>
      <c r="H207" s="140">
        <v>168083.24100000001</v>
      </c>
      <c r="I207" s="403"/>
      <c r="J207" s="403"/>
      <c r="K207" s="403"/>
      <c r="L207" s="403"/>
      <c r="M207" s="403"/>
      <c r="N207" s="403"/>
      <c r="O207" s="403"/>
      <c r="P207" s="403"/>
      <c r="Q207" s="140">
        <v>168083.24100000001</v>
      </c>
      <c r="R207" s="140">
        <v>168083.24100000001</v>
      </c>
      <c r="S207" s="140"/>
      <c r="T207" s="404"/>
      <c r="U207" s="403"/>
      <c r="V207" s="403"/>
      <c r="W207" s="404"/>
      <c r="X207" s="404"/>
      <c r="Y207" s="403"/>
      <c r="Z207" s="85"/>
      <c r="AA207" s="85"/>
      <c r="AB207" s="85"/>
      <c r="AC207" s="85"/>
      <c r="AN207" s="85"/>
      <c r="AO207" s="85"/>
      <c r="AP207" s="376"/>
    </row>
    <row r="208" spans="1:42">
      <c r="A208" s="133" t="s">
        <v>184</v>
      </c>
      <c r="B208" s="153" t="s">
        <v>213</v>
      </c>
      <c r="C208" s="174"/>
      <c r="D208" s="403"/>
      <c r="E208" s="403"/>
      <c r="F208" s="149">
        <f>SUM(F209:F215)</f>
        <v>944093</v>
      </c>
      <c r="G208" s="149">
        <f t="shared" ref="G208:H208" si="88">SUM(G209:G215)</f>
        <v>944093</v>
      </c>
      <c r="H208" s="149">
        <f t="shared" si="88"/>
        <v>944093</v>
      </c>
      <c r="I208" s="403"/>
      <c r="J208" s="403"/>
      <c r="K208" s="403"/>
      <c r="L208" s="403"/>
      <c r="M208" s="403"/>
      <c r="N208" s="403"/>
      <c r="O208" s="403"/>
      <c r="P208" s="403"/>
      <c r="Q208" s="149">
        <v>944093</v>
      </c>
      <c r="R208" s="149">
        <v>944093</v>
      </c>
      <c r="S208" s="149"/>
      <c r="T208" s="404"/>
      <c r="U208" s="403"/>
      <c r="V208" s="403"/>
      <c r="W208" s="404"/>
      <c r="X208" s="404"/>
      <c r="Y208" s="403"/>
      <c r="Z208" s="85"/>
      <c r="AA208" s="85"/>
      <c r="AB208" s="85"/>
      <c r="AC208" s="85"/>
      <c r="AN208" s="85"/>
      <c r="AO208" s="85"/>
      <c r="AP208" s="376"/>
    </row>
    <row r="209" spans="1:42" ht="38.25">
      <c r="A209" s="147">
        <v>1</v>
      </c>
      <c r="B209" s="102" t="s">
        <v>341</v>
      </c>
      <c r="C209" s="54" t="s">
        <v>108</v>
      </c>
      <c r="D209" s="403"/>
      <c r="E209" s="403"/>
      <c r="F209" s="140">
        <v>142530</v>
      </c>
      <c r="G209" s="140">
        <f t="shared" si="87"/>
        <v>142530</v>
      </c>
      <c r="H209" s="140">
        <v>142530</v>
      </c>
      <c r="I209" s="403"/>
      <c r="J209" s="403"/>
      <c r="K209" s="403"/>
      <c r="L209" s="403"/>
      <c r="M209" s="403"/>
      <c r="N209" s="403"/>
      <c r="O209" s="403"/>
      <c r="P209" s="403"/>
      <c r="Q209" s="140">
        <v>142530</v>
      </c>
      <c r="R209" s="140">
        <v>142530</v>
      </c>
      <c r="S209" s="140"/>
      <c r="T209" s="404"/>
      <c r="U209" s="403"/>
      <c r="V209" s="403"/>
      <c r="W209" s="404"/>
      <c r="X209" s="404"/>
      <c r="Y209" s="403"/>
      <c r="Z209" s="85"/>
      <c r="AA209" s="85"/>
      <c r="AB209" s="85"/>
      <c r="AC209" s="85"/>
      <c r="AN209" s="85"/>
      <c r="AO209" s="85"/>
      <c r="AP209" s="376"/>
    </row>
    <row r="210" spans="1:42" ht="38.25">
      <c r="A210" s="147">
        <v>2</v>
      </c>
      <c r="B210" s="102" t="s">
        <v>343</v>
      </c>
      <c r="C210" s="54" t="s">
        <v>108</v>
      </c>
      <c r="D210" s="403"/>
      <c r="E210" s="403"/>
      <c r="F210" s="140">
        <v>182763</v>
      </c>
      <c r="G210" s="140">
        <f t="shared" si="87"/>
        <v>182763</v>
      </c>
      <c r="H210" s="140">
        <v>182763</v>
      </c>
      <c r="I210" s="403"/>
      <c r="J210" s="403"/>
      <c r="K210" s="403"/>
      <c r="L210" s="403"/>
      <c r="M210" s="403"/>
      <c r="N210" s="403"/>
      <c r="O210" s="403"/>
      <c r="P210" s="403"/>
      <c r="Q210" s="140">
        <v>182763</v>
      </c>
      <c r="R210" s="140">
        <v>182763</v>
      </c>
      <c r="S210" s="140"/>
      <c r="T210" s="404"/>
      <c r="U210" s="403"/>
      <c r="V210" s="403"/>
      <c r="W210" s="404"/>
      <c r="X210" s="404"/>
      <c r="Y210" s="403"/>
      <c r="Z210" s="85"/>
      <c r="AA210" s="85"/>
      <c r="AB210" s="85"/>
      <c r="AC210" s="85"/>
      <c r="AN210" s="85"/>
      <c r="AO210" s="85"/>
      <c r="AP210" s="376"/>
    </row>
    <row r="211" spans="1:42" ht="25.5">
      <c r="A211" s="147">
        <v>3</v>
      </c>
      <c r="B211" s="102" t="s">
        <v>344</v>
      </c>
      <c r="C211" s="54" t="s">
        <v>108</v>
      </c>
      <c r="D211" s="403"/>
      <c r="E211" s="403"/>
      <c r="F211" s="140">
        <v>95000</v>
      </c>
      <c r="G211" s="140">
        <v>95000</v>
      </c>
      <c r="H211" s="140">
        <v>95000</v>
      </c>
      <c r="I211" s="403"/>
      <c r="J211" s="403"/>
      <c r="K211" s="403"/>
      <c r="L211" s="403"/>
      <c r="M211" s="403"/>
      <c r="N211" s="403"/>
      <c r="O211" s="403"/>
      <c r="P211" s="403"/>
      <c r="Q211" s="140">
        <v>95000</v>
      </c>
      <c r="R211" s="140">
        <v>95000</v>
      </c>
      <c r="S211" s="140"/>
      <c r="T211" s="404"/>
      <c r="U211" s="403"/>
      <c r="V211" s="403"/>
      <c r="W211" s="404"/>
      <c r="X211" s="404"/>
      <c r="Y211" s="403"/>
      <c r="Z211" s="85"/>
      <c r="AA211" s="85"/>
      <c r="AB211" s="85"/>
      <c r="AC211" s="85"/>
      <c r="AN211" s="85"/>
      <c r="AO211" s="85"/>
      <c r="AP211" s="376"/>
    </row>
    <row r="212" spans="1:42" ht="38.25">
      <c r="A212" s="147">
        <v>4</v>
      </c>
      <c r="B212" s="102" t="s">
        <v>346</v>
      </c>
      <c r="C212" s="54" t="s">
        <v>108</v>
      </c>
      <c r="D212" s="403"/>
      <c r="E212" s="403"/>
      <c r="F212" s="140">
        <v>143199</v>
      </c>
      <c r="G212" s="140">
        <v>143199</v>
      </c>
      <c r="H212" s="140">
        <v>143199</v>
      </c>
      <c r="I212" s="403"/>
      <c r="J212" s="403"/>
      <c r="K212" s="403"/>
      <c r="L212" s="403"/>
      <c r="M212" s="403"/>
      <c r="N212" s="403"/>
      <c r="O212" s="403"/>
      <c r="P212" s="403"/>
      <c r="Q212" s="140">
        <v>143199</v>
      </c>
      <c r="R212" s="140">
        <v>143199</v>
      </c>
      <c r="S212" s="140"/>
      <c r="T212" s="404"/>
      <c r="U212" s="403"/>
      <c r="V212" s="403"/>
      <c r="W212" s="404"/>
      <c r="X212" s="404"/>
      <c r="Y212" s="403"/>
      <c r="Z212" s="85"/>
      <c r="AA212" s="85"/>
      <c r="AB212" s="85"/>
      <c r="AC212" s="85"/>
      <c r="AN212" s="85"/>
      <c r="AO212" s="85"/>
      <c r="AP212" s="376"/>
    </row>
    <row r="213" spans="1:42" ht="25.5">
      <c r="A213" s="147">
        <v>5</v>
      </c>
      <c r="B213" s="102" t="s">
        <v>347</v>
      </c>
      <c r="C213" s="54" t="s">
        <v>108</v>
      </c>
      <c r="D213" s="403"/>
      <c r="E213" s="403"/>
      <c r="F213" s="140">
        <v>99936</v>
      </c>
      <c r="G213" s="140">
        <v>99936</v>
      </c>
      <c r="H213" s="140">
        <v>99936</v>
      </c>
      <c r="I213" s="403"/>
      <c r="J213" s="403"/>
      <c r="K213" s="403"/>
      <c r="L213" s="403"/>
      <c r="M213" s="403"/>
      <c r="N213" s="403"/>
      <c r="O213" s="403"/>
      <c r="P213" s="403"/>
      <c r="Q213" s="140">
        <v>99936</v>
      </c>
      <c r="R213" s="140">
        <v>99936</v>
      </c>
      <c r="S213" s="140"/>
      <c r="T213" s="404"/>
      <c r="U213" s="403"/>
      <c r="V213" s="403"/>
      <c r="W213" s="404"/>
      <c r="X213" s="404"/>
      <c r="Y213" s="403"/>
      <c r="Z213" s="85"/>
      <c r="AA213" s="85"/>
      <c r="AB213" s="85"/>
      <c r="AC213" s="85"/>
      <c r="AN213" s="85"/>
      <c r="AO213" s="85"/>
      <c r="AP213" s="376"/>
    </row>
    <row r="214" spans="1:42" ht="25.5">
      <c r="A214" s="147">
        <v>6</v>
      </c>
      <c r="B214" s="102" t="s">
        <v>511</v>
      </c>
      <c r="C214" s="54" t="s">
        <v>108</v>
      </c>
      <c r="D214" s="403"/>
      <c r="E214" s="403"/>
      <c r="F214" s="140">
        <v>130665</v>
      </c>
      <c r="G214" s="140">
        <v>130665</v>
      </c>
      <c r="H214" s="140">
        <v>130665</v>
      </c>
      <c r="I214" s="403"/>
      <c r="J214" s="403"/>
      <c r="K214" s="403"/>
      <c r="L214" s="403"/>
      <c r="M214" s="403"/>
      <c r="N214" s="403"/>
      <c r="O214" s="403"/>
      <c r="P214" s="403"/>
      <c r="Q214" s="140">
        <v>130665</v>
      </c>
      <c r="R214" s="140">
        <v>130665</v>
      </c>
      <c r="S214" s="140"/>
      <c r="T214" s="404"/>
      <c r="U214" s="403"/>
      <c r="V214" s="403"/>
      <c r="W214" s="404"/>
      <c r="X214" s="404"/>
      <c r="Y214" s="403"/>
      <c r="Z214" s="85"/>
      <c r="AA214" s="85"/>
      <c r="AB214" s="85"/>
      <c r="AC214" s="85"/>
      <c r="AN214" s="85"/>
      <c r="AO214" s="85"/>
      <c r="AP214" s="376"/>
    </row>
    <row r="215" spans="1:42" ht="51">
      <c r="A215" s="147">
        <v>7</v>
      </c>
      <c r="B215" s="102" t="s">
        <v>349</v>
      </c>
      <c r="C215" s="54" t="s">
        <v>108</v>
      </c>
      <c r="D215" s="403"/>
      <c r="E215" s="403"/>
      <c r="F215" s="140">
        <v>150000</v>
      </c>
      <c r="G215" s="140">
        <v>150000</v>
      </c>
      <c r="H215" s="140">
        <v>150000</v>
      </c>
      <c r="I215" s="403"/>
      <c r="J215" s="403"/>
      <c r="K215" s="403"/>
      <c r="L215" s="403"/>
      <c r="M215" s="403"/>
      <c r="N215" s="403"/>
      <c r="O215" s="403"/>
      <c r="P215" s="403"/>
      <c r="Q215" s="140">
        <v>150000</v>
      </c>
      <c r="R215" s="140">
        <v>150000</v>
      </c>
      <c r="S215" s="140"/>
      <c r="T215" s="404"/>
      <c r="U215" s="403"/>
      <c r="V215" s="403"/>
      <c r="W215" s="404"/>
      <c r="X215" s="404"/>
      <c r="Y215" s="403"/>
      <c r="Z215" s="85"/>
      <c r="AA215" s="85"/>
      <c r="AB215" s="85"/>
      <c r="AC215" s="85"/>
      <c r="AN215" s="85"/>
      <c r="AO215" s="85"/>
      <c r="AP215" s="376"/>
    </row>
    <row r="216" spans="1:42">
      <c r="A216" s="133" t="s">
        <v>188</v>
      </c>
      <c r="B216" s="153" t="s">
        <v>208</v>
      </c>
      <c r="C216" s="174"/>
      <c r="D216" s="403"/>
      <c r="E216" s="403"/>
      <c r="F216" s="149">
        <f>SUM(F217:F219)</f>
        <v>393190</v>
      </c>
      <c r="G216" s="149">
        <f t="shared" ref="G216:H216" si="89">SUM(G217:G219)</f>
        <v>393190</v>
      </c>
      <c r="H216" s="149">
        <f t="shared" si="89"/>
        <v>393190</v>
      </c>
      <c r="I216" s="403"/>
      <c r="J216" s="403"/>
      <c r="K216" s="403"/>
      <c r="L216" s="403"/>
      <c r="M216" s="403"/>
      <c r="N216" s="403"/>
      <c r="O216" s="403"/>
      <c r="P216" s="403"/>
      <c r="Q216" s="149">
        <v>393190</v>
      </c>
      <c r="R216" s="149">
        <v>393190</v>
      </c>
      <c r="S216" s="149"/>
      <c r="T216" s="404"/>
      <c r="U216" s="403"/>
      <c r="V216" s="403"/>
      <c r="W216" s="404"/>
      <c r="X216" s="404"/>
      <c r="Y216" s="403"/>
      <c r="Z216" s="85"/>
      <c r="AA216" s="85"/>
      <c r="AB216" s="85"/>
      <c r="AC216" s="85"/>
      <c r="AN216" s="85"/>
      <c r="AO216" s="85"/>
      <c r="AP216" s="376"/>
    </row>
    <row r="217" spans="1:42" ht="25.5">
      <c r="A217" s="147">
        <v>1</v>
      </c>
      <c r="B217" s="102" t="s">
        <v>351</v>
      </c>
      <c r="C217" s="54" t="s">
        <v>192</v>
      </c>
      <c r="D217" s="403"/>
      <c r="E217" s="403"/>
      <c r="F217" s="140">
        <v>86800</v>
      </c>
      <c r="G217" s="140">
        <f t="shared" ref="G217" si="90">SUM(H217:K217)</f>
        <v>86800</v>
      </c>
      <c r="H217" s="140">
        <f>F217</f>
        <v>86800</v>
      </c>
      <c r="I217" s="403"/>
      <c r="J217" s="403"/>
      <c r="K217" s="403"/>
      <c r="L217" s="403"/>
      <c r="M217" s="403"/>
      <c r="N217" s="403"/>
      <c r="O217" s="403"/>
      <c r="P217" s="403"/>
      <c r="Q217" s="140">
        <v>86800</v>
      </c>
      <c r="R217" s="140">
        <v>86800</v>
      </c>
      <c r="S217" s="140"/>
      <c r="T217" s="404"/>
      <c r="U217" s="403"/>
      <c r="V217" s="403"/>
      <c r="W217" s="404"/>
      <c r="X217" s="404"/>
      <c r="Y217" s="403"/>
      <c r="Z217" s="85"/>
      <c r="AA217" s="85"/>
      <c r="AB217" s="85"/>
      <c r="AC217" s="85"/>
      <c r="AN217" s="85"/>
      <c r="AO217" s="85"/>
      <c r="AP217" s="376"/>
    </row>
    <row r="218" spans="1:42" ht="25.5">
      <c r="A218" s="147">
        <v>2</v>
      </c>
      <c r="B218" s="102" t="s">
        <v>353</v>
      </c>
      <c r="C218" s="54" t="s">
        <v>192</v>
      </c>
      <c r="D218" s="403"/>
      <c r="E218" s="403"/>
      <c r="F218" s="140">
        <v>98000</v>
      </c>
      <c r="G218" s="140">
        <v>98000</v>
      </c>
      <c r="H218" s="140">
        <v>98000</v>
      </c>
      <c r="I218" s="403"/>
      <c r="J218" s="403"/>
      <c r="K218" s="403"/>
      <c r="L218" s="403"/>
      <c r="M218" s="403"/>
      <c r="N218" s="403"/>
      <c r="O218" s="403"/>
      <c r="P218" s="403"/>
      <c r="Q218" s="140">
        <v>98000</v>
      </c>
      <c r="R218" s="140">
        <v>98000</v>
      </c>
      <c r="S218" s="140"/>
      <c r="T218" s="404"/>
      <c r="U218" s="403"/>
      <c r="V218" s="403"/>
      <c r="W218" s="404"/>
      <c r="X218" s="404"/>
      <c r="Y218" s="403"/>
      <c r="Z218" s="85"/>
      <c r="AA218" s="85"/>
      <c r="AB218" s="85"/>
      <c r="AC218" s="85"/>
      <c r="AN218" s="85"/>
      <c r="AO218" s="85"/>
      <c r="AP218" s="376"/>
    </row>
    <row r="219" spans="1:42" ht="25.5">
      <c r="A219" s="147">
        <v>3</v>
      </c>
      <c r="B219" s="102" t="s">
        <v>355</v>
      </c>
      <c r="C219" s="54" t="s">
        <v>192</v>
      </c>
      <c r="D219" s="403"/>
      <c r="E219" s="403"/>
      <c r="F219" s="140">
        <v>208390</v>
      </c>
      <c r="G219" s="140">
        <v>208390</v>
      </c>
      <c r="H219" s="140">
        <v>208390</v>
      </c>
      <c r="I219" s="403"/>
      <c r="J219" s="403"/>
      <c r="K219" s="403"/>
      <c r="L219" s="403"/>
      <c r="M219" s="403"/>
      <c r="N219" s="403"/>
      <c r="O219" s="403"/>
      <c r="P219" s="403"/>
      <c r="Q219" s="140">
        <v>208390</v>
      </c>
      <c r="R219" s="140">
        <v>208390</v>
      </c>
      <c r="S219" s="140"/>
      <c r="T219" s="404"/>
      <c r="U219" s="403"/>
      <c r="V219" s="403"/>
      <c r="W219" s="404"/>
      <c r="X219" s="404"/>
      <c r="Y219" s="403"/>
      <c r="Z219" s="85"/>
      <c r="AA219" s="85"/>
      <c r="AB219" s="85"/>
      <c r="AC219" s="85"/>
      <c r="AN219" s="85"/>
      <c r="AO219" s="85"/>
      <c r="AP219" s="376"/>
    </row>
    <row r="220" spans="1:42">
      <c r="A220" s="133" t="s">
        <v>196</v>
      </c>
      <c r="B220" s="153" t="s">
        <v>89</v>
      </c>
      <c r="C220" s="174"/>
      <c r="D220" s="403"/>
      <c r="E220" s="403"/>
      <c r="F220" s="149">
        <f t="shared" ref="F220:H220" si="91">SUM(F221:F224)</f>
        <v>1185138.977</v>
      </c>
      <c r="G220" s="149">
        <f t="shared" si="91"/>
        <v>1185138.977</v>
      </c>
      <c r="H220" s="149">
        <f t="shared" si="91"/>
        <v>1185138.977</v>
      </c>
      <c r="I220" s="403"/>
      <c r="J220" s="403"/>
      <c r="K220" s="403"/>
      <c r="L220" s="403"/>
      <c r="M220" s="403"/>
      <c r="N220" s="403"/>
      <c r="O220" s="403"/>
      <c r="P220" s="403"/>
      <c r="Q220" s="149">
        <v>1185138.977</v>
      </c>
      <c r="R220" s="149">
        <v>1185138.977</v>
      </c>
      <c r="S220" s="149"/>
      <c r="T220" s="404"/>
      <c r="U220" s="403"/>
      <c r="V220" s="403"/>
      <c r="W220" s="404"/>
      <c r="X220" s="404"/>
      <c r="Y220" s="403"/>
      <c r="Z220" s="85"/>
      <c r="AA220" s="85"/>
      <c r="AB220" s="85"/>
      <c r="AC220" s="85"/>
      <c r="AN220" s="85"/>
      <c r="AO220" s="85"/>
      <c r="AP220" s="376"/>
    </row>
    <row r="221" spans="1:42" ht="51">
      <c r="A221" s="147">
        <v>1</v>
      </c>
      <c r="B221" s="102" t="s">
        <v>357</v>
      </c>
      <c r="C221" s="54" t="s">
        <v>89</v>
      </c>
      <c r="D221" s="403"/>
      <c r="E221" s="403"/>
      <c r="F221" s="140">
        <v>172676</v>
      </c>
      <c r="G221" s="140">
        <v>172676</v>
      </c>
      <c r="H221" s="140">
        <v>172676</v>
      </c>
      <c r="I221" s="403"/>
      <c r="J221" s="403"/>
      <c r="K221" s="403"/>
      <c r="L221" s="403"/>
      <c r="M221" s="403"/>
      <c r="N221" s="403"/>
      <c r="O221" s="403"/>
      <c r="P221" s="403"/>
      <c r="Q221" s="140">
        <v>172676</v>
      </c>
      <c r="R221" s="140">
        <v>172676</v>
      </c>
      <c r="S221" s="140"/>
      <c r="T221" s="404"/>
      <c r="U221" s="403"/>
      <c r="V221" s="403"/>
      <c r="W221" s="404"/>
      <c r="X221" s="404"/>
      <c r="Y221" s="403"/>
      <c r="Z221" s="85"/>
      <c r="AA221" s="85"/>
      <c r="AB221" s="85"/>
      <c r="AC221" s="85"/>
      <c r="AN221" s="85"/>
      <c r="AO221" s="85"/>
      <c r="AP221" s="376"/>
    </row>
    <row r="222" spans="1:42" ht="25.5">
      <c r="A222" s="147">
        <v>2</v>
      </c>
      <c r="B222" s="102" t="s">
        <v>360</v>
      </c>
      <c r="C222" s="54" t="s">
        <v>89</v>
      </c>
      <c r="D222" s="403"/>
      <c r="E222" s="403"/>
      <c r="F222" s="140">
        <v>300000</v>
      </c>
      <c r="G222" s="140">
        <v>300000</v>
      </c>
      <c r="H222" s="140">
        <v>300000</v>
      </c>
      <c r="I222" s="403"/>
      <c r="J222" s="403"/>
      <c r="K222" s="403"/>
      <c r="L222" s="403"/>
      <c r="M222" s="403"/>
      <c r="N222" s="403"/>
      <c r="O222" s="403"/>
      <c r="P222" s="403"/>
      <c r="Q222" s="140">
        <v>300000</v>
      </c>
      <c r="R222" s="140">
        <v>300000</v>
      </c>
      <c r="S222" s="140"/>
      <c r="T222" s="404"/>
      <c r="U222" s="403"/>
      <c r="V222" s="403"/>
      <c r="W222" s="404"/>
      <c r="X222" s="404"/>
      <c r="Y222" s="403"/>
      <c r="Z222" s="85"/>
      <c r="AA222" s="85"/>
      <c r="AB222" s="85"/>
      <c r="AC222" s="85"/>
      <c r="AN222" s="85"/>
      <c r="AO222" s="85"/>
      <c r="AP222" s="376"/>
    </row>
    <row r="223" spans="1:42" ht="51">
      <c r="A223" s="147">
        <v>3</v>
      </c>
      <c r="B223" s="102" t="s">
        <v>362</v>
      </c>
      <c r="C223" s="54" t="s">
        <v>363</v>
      </c>
      <c r="D223" s="403"/>
      <c r="E223" s="403"/>
      <c r="F223" s="157">
        <v>355000</v>
      </c>
      <c r="G223" s="157">
        <v>355000</v>
      </c>
      <c r="H223" s="157">
        <v>355000</v>
      </c>
      <c r="I223" s="403"/>
      <c r="J223" s="403"/>
      <c r="K223" s="403"/>
      <c r="L223" s="403"/>
      <c r="M223" s="403"/>
      <c r="N223" s="403"/>
      <c r="O223" s="403"/>
      <c r="P223" s="403"/>
      <c r="Q223" s="157">
        <v>355000</v>
      </c>
      <c r="R223" s="157">
        <v>355000</v>
      </c>
      <c r="S223" s="157"/>
      <c r="T223" s="404"/>
      <c r="U223" s="403"/>
      <c r="V223" s="403"/>
      <c r="W223" s="404"/>
      <c r="X223" s="404"/>
      <c r="Y223" s="403"/>
      <c r="Z223" s="85"/>
      <c r="AA223" s="85"/>
      <c r="AB223" s="85"/>
      <c r="AC223" s="85"/>
      <c r="AN223" s="85"/>
      <c r="AO223" s="85"/>
      <c r="AP223" s="376"/>
    </row>
    <row r="224" spans="1:42" ht="38.25">
      <c r="A224" s="147">
        <v>4</v>
      </c>
      <c r="B224" s="102" t="s">
        <v>364</v>
      </c>
      <c r="C224" s="54" t="s">
        <v>89</v>
      </c>
      <c r="D224" s="403"/>
      <c r="E224" s="403"/>
      <c r="F224" s="157">
        <v>357462.97700000001</v>
      </c>
      <c r="G224" s="157">
        <v>357462.97700000001</v>
      </c>
      <c r="H224" s="157">
        <v>357462.97700000001</v>
      </c>
      <c r="I224" s="403"/>
      <c r="J224" s="403"/>
      <c r="K224" s="403"/>
      <c r="L224" s="403"/>
      <c r="M224" s="403"/>
      <c r="N224" s="403"/>
      <c r="O224" s="403"/>
      <c r="P224" s="403"/>
      <c r="Q224" s="157">
        <v>357462.97700000001</v>
      </c>
      <c r="R224" s="157">
        <v>357462.97700000001</v>
      </c>
      <c r="S224" s="157"/>
      <c r="T224" s="404"/>
      <c r="U224" s="403"/>
      <c r="V224" s="403"/>
      <c r="W224" s="404"/>
      <c r="X224" s="404"/>
      <c r="Y224" s="403"/>
      <c r="Z224" s="85"/>
      <c r="AA224" s="85"/>
      <c r="AB224" s="85"/>
      <c r="AC224" s="85"/>
      <c r="AN224" s="85"/>
      <c r="AO224" s="85"/>
      <c r="AP224" s="376"/>
    </row>
    <row r="225" spans="1:42">
      <c r="A225" s="133" t="s">
        <v>368</v>
      </c>
      <c r="B225" s="153" t="s">
        <v>129</v>
      </c>
      <c r="C225" s="174"/>
      <c r="D225" s="403"/>
      <c r="E225" s="403"/>
      <c r="F225" s="149">
        <f>SUM(F226:F235)</f>
        <v>1601420</v>
      </c>
      <c r="G225" s="149">
        <f t="shared" ref="G225:H225" si="92">SUM(G226:G235)</f>
        <v>1601420</v>
      </c>
      <c r="H225" s="149">
        <f t="shared" si="92"/>
        <v>1601420</v>
      </c>
      <c r="I225" s="403"/>
      <c r="J225" s="403"/>
      <c r="K225" s="403"/>
      <c r="L225" s="403"/>
      <c r="M225" s="403"/>
      <c r="N225" s="403"/>
      <c r="O225" s="403"/>
      <c r="P225" s="403"/>
      <c r="Q225" s="149">
        <v>1601420</v>
      </c>
      <c r="R225" s="149">
        <v>1601420</v>
      </c>
      <c r="S225" s="149"/>
      <c r="T225" s="404"/>
      <c r="U225" s="403"/>
      <c r="V225" s="403"/>
      <c r="W225" s="404"/>
      <c r="X225" s="404"/>
      <c r="Y225" s="403"/>
      <c r="Z225" s="85"/>
      <c r="AA225" s="85"/>
      <c r="AB225" s="85"/>
      <c r="AC225" s="85"/>
      <c r="AN225" s="85"/>
      <c r="AO225" s="85"/>
      <c r="AP225" s="376"/>
    </row>
    <row r="226" spans="1:42" ht="25.5">
      <c r="A226" s="147">
        <v>1</v>
      </c>
      <c r="B226" s="102" t="s">
        <v>369</v>
      </c>
      <c r="C226" s="54" t="s">
        <v>129</v>
      </c>
      <c r="D226" s="403"/>
      <c r="E226" s="403"/>
      <c r="F226" s="140">
        <v>160000</v>
      </c>
      <c r="G226" s="140">
        <f t="shared" ref="G226:G258" si="93">SUM(H226:K226)</f>
        <v>160000</v>
      </c>
      <c r="H226" s="140">
        <v>160000</v>
      </c>
      <c r="I226" s="403"/>
      <c r="J226" s="403"/>
      <c r="K226" s="403"/>
      <c r="L226" s="403"/>
      <c r="M226" s="403"/>
      <c r="N226" s="403"/>
      <c r="O226" s="403"/>
      <c r="P226" s="403"/>
      <c r="Q226" s="140">
        <v>160000</v>
      </c>
      <c r="R226" s="140">
        <v>160000</v>
      </c>
      <c r="S226" s="140"/>
      <c r="T226" s="404"/>
      <c r="U226" s="403"/>
      <c r="V226" s="403"/>
      <c r="W226" s="404"/>
      <c r="X226" s="404"/>
      <c r="Y226" s="403"/>
      <c r="Z226" s="85"/>
      <c r="AA226" s="85"/>
      <c r="AB226" s="85"/>
      <c r="AC226" s="85"/>
      <c r="AN226" s="85"/>
      <c r="AO226" s="85"/>
      <c r="AP226" s="376"/>
    </row>
    <row r="227" spans="1:42" ht="38.25">
      <c r="A227" s="147">
        <v>2</v>
      </c>
      <c r="B227" s="102" t="s">
        <v>371</v>
      </c>
      <c r="C227" s="54" t="s">
        <v>129</v>
      </c>
      <c r="D227" s="403"/>
      <c r="E227" s="403"/>
      <c r="F227" s="140">
        <v>153417</v>
      </c>
      <c r="G227" s="140">
        <f t="shared" si="93"/>
        <v>153417</v>
      </c>
      <c r="H227" s="140">
        <v>153417</v>
      </c>
      <c r="I227" s="403"/>
      <c r="J227" s="403"/>
      <c r="K227" s="403"/>
      <c r="L227" s="403"/>
      <c r="M227" s="403"/>
      <c r="N227" s="403"/>
      <c r="O227" s="403"/>
      <c r="P227" s="403"/>
      <c r="Q227" s="140">
        <v>153417</v>
      </c>
      <c r="R227" s="140">
        <v>153417</v>
      </c>
      <c r="S227" s="140"/>
      <c r="T227" s="404"/>
      <c r="U227" s="403"/>
      <c r="V227" s="403"/>
      <c r="W227" s="404"/>
      <c r="X227" s="404"/>
      <c r="Y227" s="403"/>
      <c r="Z227" s="85"/>
      <c r="AA227" s="85"/>
      <c r="AB227" s="85"/>
      <c r="AC227" s="85"/>
      <c r="AN227" s="85"/>
      <c r="AO227" s="85"/>
      <c r="AP227" s="376"/>
    </row>
    <row r="228" spans="1:42" ht="25.5">
      <c r="A228" s="147">
        <v>3</v>
      </c>
      <c r="B228" s="102" t="s">
        <v>372</v>
      </c>
      <c r="C228" s="54" t="s">
        <v>129</v>
      </c>
      <c r="D228" s="403"/>
      <c r="E228" s="403"/>
      <c r="F228" s="140">
        <v>85500</v>
      </c>
      <c r="G228" s="140">
        <v>85500</v>
      </c>
      <c r="H228" s="140">
        <v>85500</v>
      </c>
      <c r="I228" s="403"/>
      <c r="J228" s="403"/>
      <c r="K228" s="403"/>
      <c r="L228" s="403"/>
      <c r="M228" s="403"/>
      <c r="N228" s="403"/>
      <c r="O228" s="403"/>
      <c r="P228" s="403"/>
      <c r="Q228" s="140">
        <v>85500</v>
      </c>
      <c r="R228" s="140">
        <v>85500</v>
      </c>
      <c r="S228" s="140"/>
      <c r="T228" s="404"/>
      <c r="U228" s="403"/>
      <c r="V228" s="403"/>
      <c r="W228" s="404"/>
      <c r="X228" s="404"/>
      <c r="Y228" s="403"/>
      <c r="Z228" s="85"/>
      <c r="AA228" s="85"/>
      <c r="AB228" s="85"/>
      <c r="AC228" s="85"/>
      <c r="AN228" s="85"/>
      <c r="AO228" s="85"/>
      <c r="AP228" s="376"/>
    </row>
    <row r="229" spans="1:42" ht="25.5">
      <c r="A229" s="147">
        <v>4</v>
      </c>
      <c r="B229" s="102" t="s">
        <v>374</v>
      </c>
      <c r="C229" s="54" t="s">
        <v>129</v>
      </c>
      <c r="D229" s="403"/>
      <c r="E229" s="403"/>
      <c r="F229" s="140">
        <v>336916</v>
      </c>
      <c r="G229" s="140">
        <v>336916</v>
      </c>
      <c r="H229" s="140">
        <v>336916</v>
      </c>
      <c r="I229" s="403"/>
      <c r="J229" s="403"/>
      <c r="K229" s="403"/>
      <c r="L229" s="403"/>
      <c r="M229" s="403"/>
      <c r="N229" s="403"/>
      <c r="O229" s="403"/>
      <c r="P229" s="403"/>
      <c r="Q229" s="140">
        <v>336916</v>
      </c>
      <c r="R229" s="140">
        <v>336916</v>
      </c>
      <c r="S229" s="140"/>
      <c r="T229" s="404"/>
      <c r="U229" s="403"/>
      <c r="V229" s="403"/>
      <c r="W229" s="404"/>
      <c r="X229" s="404"/>
      <c r="Y229" s="403"/>
      <c r="Z229" s="85"/>
      <c r="AA229" s="85"/>
      <c r="AB229" s="85"/>
      <c r="AC229" s="85"/>
      <c r="AN229" s="85"/>
      <c r="AO229" s="85"/>
      <c r="AP229" s="376"/>
    </row>
    <row r="230" spans="1:42" ht="51">
      <c r="A230" s="147">
        <v>5</v>
      </c>
      <c r="B230" s="102" t="s">
        <v>376</v>
      </c>
      <c r="C230" s="54" t="s">
        <v>129</v>
      </c>
      <c r="D230" s="403"/>
      <c r="E230" s="403"/>
      <c r="F230" s="140">
        <v>122987</v>
      </c>
      <c r="G230" s="140">
        <v>122987</v>
      </c>
      <c r="H230" s="140">
        <v>122987</v>
      </c>
      <c r="I230" s="403"/>
      <c r="J230" s="403"/>
      <c r="K230" s="403"/>
      <c r="L230" s="403"/>
      <c r="M230" s="403"/>
      <c r="N230" s="403"/>
      <c r="O230" s="403"/>
      <c r="P230" s="403"/>
      <c r="Q230" s="140">
        <v>122987</v>
      </c>
      <c r="R230" s="140">
        <v>122987</v>
      </c>
      <c r="S230" s="140"/>
      <c r="T230" s="404"/>
      <c r="U230" s="403"/>
      <c r="V230" s="403"/>
      <c r="W230" s="404"/>
      <c r="X230" s="404"/>
      <c r="Y230" s="403"/>
      <c r="Z230" s="85"/>
      <c r="AA230" s="85"/>
      <c r="AB230" s="85"/>
      <c r="AC230" s="85"/>
      <c r="AN230" s="85"/>
      <c r="AO230" s="85"/>
      <c r="AP230" s="376"/>
    </row>
    <row r="231" spans="1:42" ht="25.5">
      <c r="A231" s="147">
        <v>6</v>
      </c>
      <c r="B231" s="102" t="s">
        <v>378</v>
      </c>
      <c r="C231" s="54" t="s">
        <v>129</v>
      </c>
      <c r="D231" s="403"/>
      <c r="E231" s="403"/>
      <c r="F231" s="140">
        <v>130000</v>
      </c>
      <c r="G231" s="140">
        <v>130000</v>
      </c>
      <c r="H231" s="140">
        <v>130000</v>
      </c>
      <c r="I231" s="403"/>
      <c r="J231" s="403"/>
      <c r="K231" s="403"/>
      <c r="L231" s="403"/>
      <c r="M231" s="403"/>
      <c r="N231" s="403"/>
      <c r="O231" s="403"/>
      <c r="P231" s="403"/>
      <c r="Q231" s="140">
        <v>130000</v>
      </c>
      <c r="R231" s="140">
        <v>130000</v>
      </c>
      <c r="S231" s="140"/>
      <c r="T231" s="404"/>
      <c r="U231" s="403"/>
      <c r="V231" s="403"/>
      <c r="W231" s="404"/>
      <c r="X231" s="404"/>
      <c r="Y231" s="403"/>
      <c r="Z231" s="85"/>
      <c r="AA231" s="85"/>
      <c r="AB231" s="85"/>
      <c r="AC231" s="85"/>
      <c r="AN231" s="85"/>
      <c r="AO231" s="85"/>
      <c r="AP231" s="376"/>
    </row>
    <row r="232" spans="1:42" ht="25.5">
      <c r="A232" s="147">
        <v>7</v>
      </c>
      <c r="B232" s="102" t="s">
        <v>380</v>
      </c>
      <c r="C232" s="54" t="s">
        <v>129</v>
      </c>
      <c r="D232" s="403"/>
      <c r="E232" s="403"/>
      <c r="F232" s="140">
        <v>155000</v>
      </c>
      <c r="G232" s="140">
        <v>155000</v>
      </c>
      <c r="H232" s="140">
        <v>155000</v>
      </c>
      <c r="I232" s="403"/>
      <c r="J232" s="403"/>
      <c r="K232" s="403"/>
      <c r="L232" s="403"/>
      <c r="M232" s="403"/>
      <c r="N232" s="403"/>
      <c r="O232" s="403"/>
      <c r="P232" s="403"/>
      <c r="Q232" s="140">
        <v>155000</v>
      </c>
      <c r="R232" s="140">
        <v>155000</v>
      </c>
      <c r="S232" s="140"/>
      <c r="T232" s="404"/>
      <c r="U232" s="403"/>
      <c r="V232" s="403"/>
      <c r="W232" s="404"/>
      <c r="X232" s="404"/>
      <c r="Y232" s="403"/>
      <c r="Z232" s="85"/>
      <c r="AA232" s="85"/>
      <c r="AB232" s="85"/>
      <c r="AC232" s="85"/>
      <c r="AN232" s="85"/>
      <c r="AO232" s="85"/>
      <c r="AP232" s="376"/>
    </row>
    <row r="233" spans="1:42" ht="38.25">
      <c r="A233" s="147">
        <v>8</v>
      </c>
      <c r="B233" s="102" t="s">
        <v>382</v>
      </c>
      <c r="C233" s="54" t="s">
        <v>129</v>
      </c>
      <c r="D233" s="403"/>
      <c r="E233" s="403"/>
      <c r="F233" s="140">
        <v>198000</v>
      </c>
      <c r="G233" s="140">
        <v>198000</v>
      </c>
      <c r="H233" s="140">
        <v>198000</v>
      </c>
      <c r="I233" s="403"/>
      <c r="J233" s="403"/>
      <c r="K233" s="403"/>
      <c r="L233" s="403"/>
      <c r="M233" s="403"/>
      <c r="N233" s="403"/>
      <c r="O233" s="403"/>
      <c r="P233" s="403"/>
      <c r="Q233" s="140">
        <v>198000</v>
      </c>
      <c r="R233" s="140">
        <v>198000</v>
      </c>
      <c r="S233" s="140"/>
      <c r="T233" s="404"/>
      <c r="U233" s="403"/>
      <c r="V233" s="403"/>
      <c r="W233" s="404"/>
      <c r="X233" s="404"/>
      <c r="Y233" s="403"/>
      <c r="Z233" s="85"/>
      <c r="AA233" s="85"/>
      <c r="AB233" s="85"/>
      <c r="AC233" s="85"/>
      <c r="AN233" s="85"/>
      <c r="AO233" s="85"/>
      <c r="AP233" s="376"/>
    </row>
    <row r="234" spans="1:42" ht="25.5">
      <c r="A234" s="147">
        <v>9</v>
      </c>
      <c r="B234" s="102" t="s">
        <v>384</v>
      </c>
      <c r="C234" s="54" t="s">
        <v>129</v>
      </c>
      <c r="D234" s="403"/>
      <c r="E234" s="403"/>
      <c r="F234" s="140">
        <v>160000</v>
      </c>
      <c r="G234" s="140">
        <v>160000</v>
      </c>
      <c r="H234" s="140">
        <v>160000</v>
      </c>
      <c r="I234" s="403"/>
      <c r="J234" s="403"/>
      <c r="K234" s="403"/>
      <c r="L234" s="403"/>
      <c r="M234" s="403"/>
      <c r="N234" s="403"/>
      <c r="O234" s="403"/>
      <c r="P234" s="403"/>
      <c r="Q234" s="140">
        <v>160000</v>
      </c>
      <c r="R234" s="140">
        <v>160000</v>
      </c>
      <c r="S234" s="140"/>
      <c r="T234" s="404"/>
      <c r="U234" s="403"/>
      <c r="V234" s="403"/>
      <c r="W234" s="404"/>
      <c r="X234" s="404"/>
      <c r="Y234" s="403"/>
      <c r="Z234" s="85"/>
      <c r="AA234" s="85"/>
      <c r="AB234" s="85"/>
      <c r="AC234" s="85"/>
      <c r="AN234" s="85"/>
      <c r="AO234" s="85"/>
      <c r="AP234" s="376"/>
    </row>
    <row r="235" spans="1:42" ht="25.5">
      <c r="A235" s="147">
        <v>10</v>
      </c>
      <c r="B235" s="102" t="s">
        <v>386</v>
      </c>
      <c r="C235" s="54" t="s">
        <v>129</v>
      </c>
      <c r="D235" s="403"/>
      <c r="E235" s="403"/>
      <c r="F235" s="140">
        <v>99600</v>
      </c>
      <c r="G235" s="140">
        <v>99600</v>
      </c>
      <c r="H235" s="140">
        <v>99600</v>
      </c>
      <c r="I235" s="403"/>
      <c r="J235" s="403"/>
      <c r="K235" s="403"/>
      <c r="L235" s="403"/>
      <c r="M235" s="403"/>
      <c r="N235" s="403"/>
      <c r="O235" s="403"/>
      <c r="P235" s="403"/>
      <c r="Q235" s="140">
        <v>99600</v>
      </c>
      <c r="R235" s="140">
        <v>99600</v>
      </c>
      <c r="S235" s="140"/>
      <c r="T235" s="404"/>
      <c r="U235" s="403"/>
      <c r="V235" s="403"/>
      <c r="W235" s="404"/>
      <c r="X235" s="404"/>
      <c r="Y235" s="403"/>
      <c r="Z235" s="85"/>
      <c r="AA235" s="85"/>
      <c r="AB235" s="85"/>
      <c r="AC235" s="85"/>
      <c r="AN235" s="85"/>
      <c r="AO235" s="85"/>
      <c r="AP235" s="376"/>
    </row>
    <row r="236" spans="1:42" ht="25.5">
      <c r="A236" s="133" t="s">
        <v>388</v>
      </c>
      <c r="B236" s="153" t="s">
        <v>210</v>
      </c>
      <c r="C236" s="174"/>
      <c r="D236" s="403"/>
      <c r="E236" s="403"/>
      <c r="F236" s="149">
        <f>SUM(F237)</f>
        <v>81600</v>
      </c>
      <c r="G236" s="149">
        <f t="shared" ref="G236:H238" si="94">SUM(G237)</f>
        <v>81600</v>
      </c>
      <c r="H236" s="149">
        <f t="shared" si="94"/>
        <v>81600</v>
      </c>
      <c r="I236" s="403"/>
      <c r="J236" s="403"/>
      <c r="K236" s="403"/>
      <c r="L236" s="403"/>
      <c r="M236" s="403"/>
      <c r="N236" s="403"/>
      <c r="O236" s="403"/>
      <c r="P236" s="403"/>
      <c r="Q236" s="149">
        <v>81600</v>
      </c>
      <c r="R236" s="149">
        <v>81600</v>
      </c>
      <c r="S236" s="149"/>
      <c r="T236" s="404"/>
      <c r="U236" s="403"/>
      <c r="V236" s="403"/>
      <c r="W236" s="404"/>
      <c r="X236" s="404"/>
      <c r="Y236" s="403"/>
      <c r="Z236" s="85"/>
      <c r="AA236" s="85"/>
      <c r="AB236" s="85"/>
      <c r="AC236" s="85"/>
      <c r="AN236" s="85"/>
      <c r="AO236" s="85"/>
      <c r="AP236" s="376"/>
    </row>
    <row r="237" spans="1:42" ht="25.5">
      <c r="A237" s="147">
        <v>1</v>
      </c>
      <c r="B237" s="102" t="s">
        <v>389</v>
      </c>
      <c r="C237" s="54" t="s">
        <v>126</v>
      </c>
      <c r="D237" s="403"/>
      <c r="E237" s="403"/>
      <c r="F237" s="140">
        <v>81600</v>
      </c>
      <c r="G237" s="140">
        <v>81600</v>
      </c>
      <c r="H237" s="140">
        <v>81600</v>
      </c>
      <c r="I237" s="403"/>
      <c r="J237" s="403"/>
      <c r="K237" s="403"/>
      <c r="L237" s="403"/>
      <c r="M237" s="403"/>
      <c r="N237" s="403"/>
      <c r="O237" s="403"/>
      <c r="P237" s="403"/>
      <c r="Q237" s="140">
        <v>81600</v>
      </c>
      <c r="R237" s="140">
        <v>81600</v>
      </c>
      <c r="S237" s="140"/>
      <c r="T237" s="404"/>
      <c r="U237" s="403"/>
      <c r="V237" s="403"/>
      <c r="W237" s="404"/>
      <c r="X237" s="404"/>
      <c r="Y237" s="403"/>
      <c r="Z237" s="85"/>
      <c r="AA237" s="85"/>
      <c r="AB237" s="85"/>
      <c r="AC237" s="85"/>
      <c r="AN237" s="85"/>
      <c r="AO237" s="85"/>
      <c r="AP237" s="376"/>
    </row>
    <row r="238" spans="1:42" ht="25.5">
      <c r="A238" s="133" t="s">
        <v>392</v>
      </c>
      <c r="B238" s="153" t="s">
        <v>544</v>
      </c>
      <c r="C238" s="174"/>
      <c r="D238" s="403"/>
      <c r="E238" s="403"/>
      <c r="F238" s="149">
        <f>SUM(F239)</f>
        <v>120000</v>
      </c>
      <c r="G238" s="149">
        <f t="shared" si="94"/>
        <v>120000</v>
      </c>
      <c r="H238" s="149">
        <f t="shared" si="94"/>
        <v>120000</v>
      </c>
      <c r="I238" s="403"/>
      <c r="J238" s="403"/>
      <c r="K238" s="403"/>
      <c r="L238" s="403"/>
      <c r="M238" s="403"/>
      <c r="N238" s="403"/>
      <c r="O238" s="403"/>
      <c r="P238" s="403"/>
      <c r="Q238" s="149">
        <v>120000</v>
      </c>
      <c r="R238" s="149">
        <v>120000</v>
      </c>
      <c r="S238" s="149"/>
      <c r="T238" s="404"/>
      <c r="U238" s="403"/>
      <c r="V238" s="403"/>
      <c r="W238" s="404"/>
      <c r="X238" s="404"/>
      <c r="Y238" s="403"/>
      <c r="Z238" s="85"/>
      <c r="AA238" s="85"/>
      <c r="AB238" s="85"/>
      <c r="AC238" s="85"/>
      <c r="AN238" s="85"/>
      <c r="AO238" s="85"/>
      <c r="AP238" s="376"/>
    </row>
    <row r="239" spans="1:42" ht="25.5">
      <c r="A239" s="147">
        <v>1</v>
      </c>
      <c r="B239" s="102" t="s">
        <v>546</v>
      </c>
      <c r="C239" s="54" t="s">
        <v>544</v>
      </c>
      <c r="D239" s="403"/>
      <c r="E239" s="403"/>
      <c r="F239" s="140">
        <v>120000</v>
      </c>
      <c r="G239" s="140">
        <v>120000</v>
      </c>
      <c r="H239" s="140">
        <v>120000</v>
      </c>
      <c r="I239" s="403"/>
      <c r="J239" s="403"/>
      <c r="K239" s="403"/>
      <c r="L239" s="403"/>
      <c r="M239" s="403"/>
      <c r="N239" s="403"/>
      <c r="O239" s="403"/>
      <c r="P239" s="403"/>
      <c r="Q239" s="140">
        <v>120000</v>
      </c>
      <c r="R239" s="140">
        <v>120000</v>
      </c>
      <c r="S239" s="140"/>
      <c r="T239" s="404"/>
      <c r="U239" s="403"/>
      <c r="V239" s="403"/>
      <c r="W239" s="404"/>
      <c r="X239" s="404"/>
      <c r="Y239" s="403"/>
      <c r="Z239" s="85"/>
      <c r="AA239" s="85"/>
      <c r="AB239" s="85"/>
      <c r="AC239" s="85"/>
      <c r="AN239" s="85"/>
      <c r="AO239" s="85"/>
      <c r="AP239" s="376"/>
    </row>
    <row r="240" spans="1:42">
      <c r="A240" s="133" t="s">
        <v>403</v>
      </c>
      <c r="B240" s="153" t="s">
        <v>393</v>
      </c>
      <c r="C240" s="174"/>
      <c r="D240" s="403"/>
      <c r="E240" s="403"/>
      <c r="F240" s="149">
        <f>SUM(F241:F244)</f>
        <v>564036</v>
      </c>
      <c r="G240" s="149">
        <f t="shared" ref="G240:H240" si="95">SUM(G241:G244)</f>
        <v>564036</v>
      </c>
      <c r="H240" s="149">
        <f t="shared" si="95"/>
        <v>564036</v>
      </c>
      <c r="I240" s="403"/>
      <c r="J240" s="403"/>
      <c r="K240" s="403"/>
      <c r="L240" s="403"/>
      <c r="M240" s="403"/>
      <c r="N240" s="403"/>
      <c r="O240" s="403"/>
      <c r="P240" s="403"/>
      <c r="Q240" s="149">
        <v>564036</v>
      </c>
      <c r="R240" s="149">
        <v>564036</v>
      </c>
      <c r="S240" s="149"/>
      <c r="T240" s="404"/>
      <c r="U240" s="403"/>
      <c r="V240" s="403"/>
      <c r="W240" s="404"/>
      <c r="X240" s="404"/>
      <c r="Y240" s="403"/>
      <c r="Z240" s="85"/>
      <c r="AA240" s="85"/>
      <c r="AB240" s="85"/>
      <c r="AC240" s="85"/>
      <c r="AN240" s="85"/>
      <c r="AO240" s="85"/>
      <c r="AP240" s="376"/>
    </row>
    <row r="241" spans="1:42" ht="56.25">
      <c r="A241" s="147">
        <v>1</v>
      </c>
      <c r="B241" s="102" t="s">
        <v>394</v>
      </c>
      <c r="C241" s="54" t="s">
        <v>395</v>
      </c>
      <c r="D241" s="403"/>
      <c r="E241" s="403"/>
      <c r="F241" s="140">
        <v>168000</v>
      </c>
      <c r="G241" s="140">
        <v>168000</v>
      </c>
      <c r="H241" s="140">
        <v>168000</v>
      </c>
      <c r="I241" s="403"/>
      <c r="J241" s="403"/>
      <c r="K241" s="403"/>
      <c r="L241" s="403"/>
      <c r="M241" s="403"/>
      <c r="N241" s="403"/>
      <c r="O241" s="403"/>
      <c r="P241" s="403"/>
      <c r="Q241" s="140">
        <v>168000</v>
      </c>
      <c r="R241" s="140">
        <v>168000</v>
      </c>
      <c r="S241" s="140"/>
      <c r="T241" s="404"/>
      <c r="U241" s="403"/>
      <c r="V241" s="403"/>
      <c r="W241" s="404"/>
      <c r="X241" s="404"/>
      <c r="Y241" s="403"/>
      <c r="Z241" s="85"/>
      <c r="AA241" s="85"/>
      <c r="AB241" s="85"/>
      <c r="AC241" s="85"/>
      <c r="AN241" s="85"/>
      <c r="AO241" s="85"/>
      <c r="AP241" s="376"/>
    </row>
    <row r="242" spans="1:42" ht="101.25">
      <c r="A242" s="147">
        <v>2</v>
      </c>
      <c r="B242" s="102" t="s">
        <v>397</v>
      </c>
      <c r="C242" s="54" t="s">
        <v>398</v>
      </c>
      <c r="D242" s="403"/>
      <c r="E242" s="403"/>
      <c r="F242" s="140">
        <v>166036</v>
      </c>
      <c r="G242" s="140">
        <v>166036</v>
      </c>
      <c r="H242" s="140">
        <v>166036</v>
      </c>
      <c r="I242" s="403"/>
      <c r="J242" s="403"/>
      <c r="K242" s="403"/>
      <c r="L242" s="403"/>
      <c r="M242" s="403"/>
      <c r="N242" s="403"/>
      <c r="O242" s="403"/>
      <c r="P242" s="403"/>
      <c r="Q242" s="140">
        <v>166036</v>
      </c>
      <c r="R242" s="140">
        <v>166036</v>
      </c>
      <c r="S242" s="140"/>
      <c r="T242" s="404"/>
      <c r="U242" s="403"/>
      <c r="V242" s="403"/>
      <c r="W242" s="404"/>
      <c r="X242" s="404"/>
      <c r="Y242" s="403"/>
      <c r="Z242" s="85"/>
      <c r="AA242" s="85"/>
      <c r="AB242" s="85"/>
      <c r="AC242" s="85"/>
      <c r="AN242" s="85"/>
      <c r="AO242" s="85"/>
      <c r="AP242" s="376"/>
    </row>
    <row r="243" spans="1:42" ht="78.75">
      <c r="A243" s="147">
        <v>3</v>
      </c>
      <c r="B243" s="102" t="s">
        <v>399</v>
      </c>
      <c r="C243" s="54" t="s">
        <v>400</v>
      </c>
      <c r="D243" s="403"/>
      <c r="E243" s="403"/>
      <c r="F243" s="140">
        <v>90000</v>
      </c>
      <c r="G243" s="140">
        <v>90000</v>
      </c>
      <c r="H243" s="140">
        <v>90000</v>
      </c>
      <c r="I243" s="403"/>
      <c r="J243" s="403"/>
      <c r="K243" s="403"/>
      <c r="L243" s="403"/>
      <c r="M243" s="403"/>
      <c r="N243" s="403"/>
      <c r="O243" s="403"/>
      <c r="P243" s="403"/>
      <c r="Q243" s="140">
        <v>90000</v>
      </c>
      <c r="R243" s="140">
        <v>90000</v>
      </c>
      <c r="S243" s="140"/>
      <c r="T243" s="404"/>
      <c r="U243" s="403"/>
      <c r="V243" s="403"/>
      <c r="W243" s="404"/>
      <c r="X243" s="404"/>
      <c r="Y243" s="403"/>
      <c r="Z243" s="85"/>
      <c r="AA243" s="85"/>
      <c r="AB243" s="85"/>
      <c r="AC243" s="85"/>
      <c r="AN243" s="85"/>
      <c r="AO243" s="85"/>
      <c r="AP243" s="376"/>
    </row>
    <row r="244" spans="1:42" ht="101.25">
      <c r="A244" s="147">
        <v>4</v>
      </c>
      <c r="B244" s="102" t="s">
        <v>401</v>
      </c>
      <c r="C244" s="54" t="s">
        <v>402</v>
      </c>
      <c r="D244" s="403"/>
      <c r="E244" s="403"/>
      <c r="F244" s="140">
        <v>140000</v>
      </c>
      <c r="G244" s="140">
        <v>140000</v>
      </c>
      <c r="H244" s="140">
        <v>140000</v>
      </c>
      <c r="I244" s="403"/>
      <c r="J244" s="403"/>
      <c r="K244" s="403"/>
      <c r="L244" s="403"/>
      <c r="M244" s="403"/>
      <c r="N244" s="403"/>
      <c r="O244" s="403"/>
      <c r="P244" s="403"/>
      <c r="Q244" s="140">
        <v>140000</v>
      </c>
      <c r="R244" s="140">
        <v>140000</v>
      </c>
      <c r="S244" s="140"/>
      <c r="T244" s="404"/>
      <c r="U244" s="403"/>
      <c r="V244" s="403"/>
      <c r="W244" s="404"/>
      <c r="X244" s="404"/>
      <c r="Y244" s="403"/>
      <c r="Z244" s="85"/>
      <c r="AA244" s="85"/>
      <c r="AB244" s="85"/>
      <c r="AC244" s="85"/>
      <c r="AN244" s="85"/>
      <c r="AO244" s="85"/>
      <c r="AP244" s="376"/>
    </row>
    <row r="245" spans="1:42">
      <c r="A245" s="133" t="s">
        <v>403</v>
      </c>
      <c r="B245" s="79" t="s">
        <v>404</v>
      </c>
      <c r="C245" s="174"/>
      <c r="D245" s="403"/>
      <c r="E245" s="403"/>
      <c r="F245" s="149">
        <f t="shared" ref="F245:H245" si="96">SUM(F246:F277)</f>
        <v>6943508.4040000001</v>
      </c>
      <c r="G245" s="149">
        <f t="shared" si="96"/>
        <v>6898508.4040000001</v>
      </c>
      <c r="H245" s="149">
        <f t="shared" si="96"/>
        <v>6898508.4040000001</v>
      </c>
      <c r="I245" s="403"/>
      <c r="J245" s="403"/>
      <c r="K245" s="403"/>
      <c r="L245" s="403"/>
      <c r="M245" s="403"/>
      <c r="N245" s="403"/>
      <c r="O245" s="403"/>
      <c r="P245" s="403"/>
      <c r="Q245" s="149">
        <v>6943156.4040000001</v>
      </c>
      <c r="R245" s="149">
        <v>6898156.4040000001</v>
      </c>
      <c r="S245" s="149"/>
      <c r="T245" s="404"/>
      <c r="U245" s="403"/>
      <c r="V245" s="403"/>
      <c r="W245" s="404"/>
      <c r="X245" s="404"/>
      <c r="Y245" s="403"/>
      <c r="Z245" s="85"/>
      <c r="AA245" s="85"/>
      <c r="AB245" s="85"/>
      <c r="AC245" s="85"/>
      <c r="AN245" s="85"/>
      <c r="AO245" s="85"/>
      <c r="AP245" s="376"/>
    </row>
    <row r="246" spans="1:42" ht="25.5">
      <c r="A246" s="147">
        <v>1</v>
      </c>
      <c r="B246" s="102" t="s">
        <v>405</v>
      </c>
      <c r="C246" s="54" t="s">
        <v>70</v>
      </c>
      <c r="D246" s="403"/>
      <c r="E246" s="403"/>
      <c r="F246" s="140">
        <v>150000</v>
      </c>
      <c r="G246" s="140">
        <f t="shared" si="93"/>
        <v>150000</v>
      </c>
      <c r="H246" s="140">
        <v>150000</v>
      </c>
      <c r="I246" s="403"/>
      <c r="J246" s="403"/>
      <c r="K246" s="403"/>
      <c r="L246" s="403"/>
      <c r="M246" s="403"/>
      <c r="N246" s="403"/>
      <c r="O246" s="403"/>
      <c r="P246" s="403"/>
      <c r="Q246" s="140">
        <v>150000</v>
      </c>
      <c r="R246" s="140">
        <v>150000</v>
      </c>
      <c r="S246" s="140"/>
      <c r="T246" s="404"/>
      <c r="U246" s="403"/>
      <c r="V246" s="403"/>
      <c r="W246" s="404"/>
      <c r="X246" s="404"/>
      <c r="Y246" s="403"/>
      <c r="Z246" s="85"/>
      <c r="AA246" s="85"/>
      <c r="AB246" s="85"/>
      <c r="AC246" s="85"/>
      <c r="AN246" s="85"/>
      <c r="AO246" s="85"/>
      <c r="AP246" s="376"/>
    </row>
    <row r="247" spans="1:42" ht="38.25">
      <c r="A247" s="147">
        <v>2</v>
      </c>
      <c r="B247" s="102" t="s">
        <v>407</v>
      </c>
      <c r="C247" s="54" t="s">
        <v>70</v>
      </c>
      <c r="D247" s="403"/>
      <c r="E247" s="403"/>
      <c r="F247" s="140">
        <v>655149</v>
      </c>
      <c r="G247" s="140">
        <f t="shared" si="93"/>
        <v>655149</v>
      </c>
      <c r="H247" s="140">
        <v>655149</v>
      </c>
      <c r="I247" s="403"/>
      <c r="J247" s="403"/>
      <c r="K247" s="403"/>
      <c r="L247" s="403"/>
      <c r="M247" s="403"/>
      <c r="N247" s="403"/>
      <c r="O247" s="403"/>
      <c r="P247" s="403"/>
      <c r="Q247" s="140">
        <v>655149</v>
      </c>
      <c r="R247" s="140">
        <v>655149</v>
      </c>
      <c r="S247" s="140"/>
      <c r="T247" s="404"/>
      <c r="U247" s="403"/>
      <c r="V247" s="403"/>
      <c r="W247" s="404"/>
      <c r="X247" s="404"/>
      <c r="Y247" s="403"/>
      <c r="Z247" s="85"/>
      <c r="AA247" s="85"/>
      <c r="AB247" s="85"/>
      <c r="AC247" s="85"/>
      <c r="AN247" s="85"/>
      <c r="AO247" s="85"/>
      <c r="AP247" s="376"/>
    </row>
    <row r="248" spans="1:42">
      <c r="A248" s="147">
        <v>3</v>
      </c>
      <c r="B248" s="102" t="s">
        <v>408</v>
      </c>
      <c r="C248" s="54" t="s">
        <v>70</v>
      </c>
      <c r="D248" s="403"/>
      <c r="E248" s="403"/>
      <c r="F248" s="140">
        <v>68288</v>
      </c>
      <c r="G248" s="140">
        <f t="shared" si="93"/>
        <v>68288</v>
      </c>
      <c r="H248" s="140">
        <v>68288</v>
      </c>
      <c r="I248" s="403"/>
      <c r="J248" s="403"/>
      <c r="K248" s="403"/>
      <c r="L248" s="403"/>
      <c r="M248" s="403"/>
      <c r="N248" s="403"/>
      <c r="O248" s="403"/>
      <c r="P248" s="403"/>
      <c r="Q248" s="140">
        <v>68288</v>
      </c>
      <c r="R248" s="140">
        <v>68288</v>
      </c>
      <c r="S248" s="140"/>
      <c r="T248" s="404"/>
      <c r="U248" s="403"/>
      <c r="V248" s="403"/>
      <c r="W248" s="404"/>
      <c r="X248" s="404"/>
      <c r="Y248" s="403"/>
      <c r="Z248" s="85"/>
      <c r="AA248" s="85"/>
      <c r="AB248" s="85"/>
      <c r="AC248" s="85"/>
      <c r="AN248" s="85"/>
      <c r="AO248" s="85"/>
      <c r="AP248" s="376"/>
    </row>
    <row r="249" spans="1:42">
      <c r="A249" s="147">
        <v>4</v>
      </c>
      <c r="B249" s="102" t="s">
        <v>409</v>
      </c>
      <c r="C249" s="54" t="s">
        <v>70</v>
      </c>
      <c r="D249" s="403"/>
      <c r="E249" s="403"/>
      <c r="F249" s="140">
        <v>47964</v>
      </c>
      <c r="G249" s="140">
        <f t="shared" si="93"/>
        <v>47964</v>
      </c>
      <c r="H249" s="140">
        <v>47964</v>
      </c>
      <c r="I249" s="403"/>
      <c r="J249" s="403"/>
      <c r="K249" s="403"/>
      <c r="L249" s="403"/>
      <c r="M249" s="403"/>
      <c r="N249" s="403"/>
      <c r="O249" s="403"/>
      <c r="P249" s="403"/>
      <c r="Q249" s="140">
        <v>47964</v>
      </c>
      <c r="R249" s="140">
        <v>47964</v>
      </c>
      <c r="S249" s="140"/>
      <c r="T249" s="404"/>
      <c r="U249" s="403"/>
      <c r="V249" s="403"/>
      <c r="W249" s="404"/>
      <c r="X249" s="404"/>
      <c r="Y249" s="403"/>
      <c r="Z249" s="85"/>
      <c r="AA249" s="85"/>
      <c r="AB249" s="85"/>
      <c r="AC249" s="85"/>
      <c r="AN249" s="85"/>
      <c r="AO249" s="85"/>
      <c r="AP249" s="376"/>
    </row>
    <row r="250" spans="1:42" ht="38.25">
      <c r="A250" s="147">
        <v>5</v>
      </c>
      <c r="B250" s="102" t="s">
        <v>410</v>
      </c>
      <c r="C250" s="54" t="s">
        <v>70</v>
      </c>
      <c r="D250" s="403"/>
      <c r="E250" s="403"/>
      <c r="F250" s="140">
        <v>200000</v>
      </c>
      <c r="G250" s="140">
        <f t="shared" si="93"/>
        <v>200000</v>
      </c>
      <c r="H250" s="140">
        <v>200000</v>
      </c>
      <c r="I250" s="403"/>
      <c r="J250" s="403"/>
      <c r="K250" s="403"/>
      <c r="L250" s="403"/>
      <c r="M250" s="403"/>
      <c r="N250" s="403"/>
      <c r="O250" s="403"/>
      <c r="P250" s="403"/>
      <c r="Q250" s="140">
        <v>200000</v>
      </c>
      <c r="R250" s="140">
        <v>200000</v>
      </c>
      <c r="S250" s="140"/>
      <c r="T250" s="404"/>
      <c r="U250" s="403"/>
      <c r="V250" s="403"/>
      <c r="W250" s="404"/>
      <c r="X250" s="404"/>
      <c r="Y250" s="403"/>
      <c r="Z250" s="85"/>
      <c r="AA250" s="85"/>
      <c r="AB250" s="85"/>
      <c r="AC250" s="85"/>
      <c r="AN250" s="85"/>
      <c r="AO250" s="85"/>
      <c r="AP250" s="376"/>
    </row>
    <row r="251" spans="1:42" ht="25.5">
      <c r="A251" s="147">
        <v>6</v>
      </c>
      <c r="B251" s="102" t="s">
        <v>412</v>
      </c>
      <c r="C251" s="54" t="s">
        <v>70</v>
      </c>
      <c r="D251" s="403"/>
      <c r="E251" s="403"/>
      <c r="F251" s="140">
        <v>53729</v>
      </c>
      <c r="G251" s="140">
        <f t="shared" si="93"/>
        <v>53729</v>
      </c>
      <c r="H251" s="140">
        <v>53729</v>
      </c>
      <c r="I251" s="403"/>
      <c r="J251" s="403"/>
      <c r="K251" s="403"/>
      <c r="L251" s="403"/>
      <c r="M251" s="403"/>
      <c r="N251" s="403"/>
      <c r="O251" s="403"/>
      <c r="P251" s="403"/>
      <c r="Q251" s="140">
        <v>53729</v>
      </c>
      <c r="R251" s="140">
        <v>53729</v>
      </c>
      <c r="S251" s="140"/>
      <c r="T251" s="404"/>
      <c r="U251" s="403"/>
      <c r="V251" s="403"/>
      <c r="W251" s="404"/>
      <c r="X251" s="404"/>
      <c r="Y251" s="403"/>
      <c r="Z251" s="85"/>
      <c r="AA251" s="85"/>
      <c r="AB251" s="85"/>
      <c r="AC251" s="85"/>
      <c r="AN251" s="85"/>
      <c r="AO251" s="85"/>
      <c r="AP251" s="376"/>
    </row>
    <row r="252" spans="1:42" ht="38.25">
      <c r="A252" s="147">
        <v>7</v>
      </c>
      <c r="B252" s="102" t="s">
        <v>413</v>
      </c>
      <c r="C252" s="54" t="s">
        <v>70</v>
      </c>
      <c r="D252" s="403"/>
      <c r="E252" s="403"/>
      <c r="F252" s="140">
        <v>122561</v>
      </c>
      <c r="G252" s="140">
        <f t="shared" si="93"/>
        <v>122561</v>
      </c>
      <c r="H252" s="140">
        <v>122561</v>
      </c>
      <c r="I252" s="403"/>
      <c r="J252" s="403"/>
      <c r="K252" s="403"/>
      <c r="L252" s="403"/>
      <c r="M252" s="403"/>
      <c r="N252" s="403"/>
      <c r="O252" s="403"/>
      <c r="P252" s="403"/>
      <c r="Q252" s="140">
        <v>122561</v>
      </c>
      <c r="R252" s="140">
        <v>122561</v>
      </c>
      <c r="S252" s="140"/>
      <c r="T252" s="404"/>
      <c r="U252" s="403"/>
      <c r="V252" s="403"/>
      <c r="W252" s="404"/>
      <c r="X252" s="404"/>
      <c r="Y252" s="403"/>
      <c r="Z252" s="85"/>
      <c r="AA252" s="85"/>
      <c r="AB252" s="85"/>
      <c r="AC252" s="85"/>
      <c r="AN252" s="85"/>
      <c r="AO252" s="85"/>
      <c r="AP252" s="376"/>
    </row>
    <row r="253" spans="1:42" ht="51">
      <c r="A253" s="147">
        <v>8</v>
      </c>
      <c r="B253" s="136" t="s">
        <v>415</v>
      </c>
      <c r="C253" s="175" t="s">
        <v>70</v>
      </c>
      <c r="D253" s="403"/>
      <c r="E253" s="403"/>
      <c r="F253" s="138">
        <f t="shared" ref="F253:F254" si="97">G253+L253</f>
        <v>90000</v>
      </c>
      <c r="G253" s="138">
        <f t="shared" si="93"/>
        <v>90000</v>
      </c>
      <c r="H253" s="138">
        <v>90000</v>
      </c>
      <c r="I253" s="403"/>
      <c r="J253" s="403"/>
      <c r="K253" s="403"/>
      <c r="L253" s="403"/>
      <c r="M253" s="403"/>
      <c r="N253" s="403"/>
      <c r="O253" s="403"/>
      <c r="P253" s="403"/>
      <c r="Q253" s="138">
        <v>90000</v>
      </c>
      <c r="R253" s="138">
        <v>90000</v>
      </c>
      <c r="S253" s="138"/>
      <c r="T253" s="404"/>
      <c r="U253" s="403"/>
      <c r="V253" s="403"/>
      <c r="W253" s="404"/>
      <c r="X253" s="404"/>
      <c r="Y253" s="403"/>
      <c r="Z253" s="85"/>
      <c r="AA253" s="85"/>
      <c r="AB253" s="85"/>
      <c r="AC253" s="85"/>
      <c r="AN253" s="85"/>
      <c r="AO253" s="85"/>
      <c r="AP253" s="376"/>
    </row>
    <row r="254" spans="1:42" ht="51">
      <c r="A254" s="147">
        <v>9</v>
      </c>
      <c r="B254" s="136" t="s">
        <v>417</v>
      </c>
      <c r="C254" s="175" t="s">
        <v>70</v>
      </c>
      <c r="D254" s="403"/>
      <c r="E254" s="403"/>
      <c r="F254" s="138">
        <f t="shared" si="97"/>
        <v>68000</v>
      </c>
      <c r="G254" s="138">
        <f t="shared" si="93"/>
        <v>68000</v>
      </c>
      <c r="H254" s="138">
        <v>68000</v>
      </c>
      <c r="I254" s="403"/>
      <c r="J254" s="403"/>
      <c r="K254" s="403"/>
      <c r="L254" s="403"/>
      <c r="M254" s="403"/>
      <c r="N254" s="403"/>
      <c r="O254" s="403"/>
      <c r="P254" s="403"/>
      <c r="Q254" s="138">
        <v>68000</v>
      </c>
      <c r="R254" s="138">
        <v>68000</v>
      </c>
      <c r="S254" s="138"/>
      <c r="T254" s="404"/>
      <c r="U254" s="403"/>
      <c r="V254" s="403"/>
      <c r="W254" s="404"/>
      <c r="X254" s="404"/>
      <c r="Y254" s="403"/>
      <c r="Z254" s="85"/>
      <c r="AA254" s="85"/>
      <c r="AB254" s="85"/>
      <c r="AC254" s="85"/>
      <c r="AN254" s="85"/>
      <c r="AO254" s="85"/>
      <c r="AP254" s="376"/>
    </row>
    <row r="255" spans="1:42" ht="38.25">
      <c r="A255" s="147">
        <v>10</v>
      </c>
      <c r="B255" s="102" t="s">
        <v>418</v>
      </c>
      <c r="C255" s="54" t="s">
        <v>199</v>
      </c>
      <c r="D255" s="403"/>
      <c r="E255" s="403"/>
      <c r="F255" s="140">
        <v>120000</v>
      </c>
      <c r="G255" s="140">
        <f t="shared" si="93"/>
        <v>120000</v>
      </c>
      <c r="H255" s="140">
        <v>120000</v>
      </c>
      <c r="I255" s="403"/>
      <c r="J255" s="403"/>
      <c r="K255" s="403"/>
      <c r="L255" s="403"/>
      <c r="M255" s="403"/>
      <c r="N255" s="403"/>
      <c r="O255" s="403"/>
      <c r="P255" s="403"/>
      <c r="Q255" s="140">
        <v>120000</v>
      </c>
      <c r="R255" s="140">
        <v>120000</v>
      </c>
      <c r="S255" s="140"/>
      <c r="T255" s="404"/>
      <c r="U255" s="403"/>
      <c r="V255" s="403"/>
      <c r="W255" s="404"/>
      <c r="X255" s="404"/>
      <c r="Y255" s="403"/>
      <c r="Z255" s="85"/>
      <c r="AA255" s="85"/>
      <c r="AB255" s="85"/>
      <c r="AC255" s="85"/>
      <c r="AN255" s="85"/>
      <c r="AO255" s="85"/>
      <c r="AP255" s="376"/>
    </row>
    <row r="256" spans="1:42" ht="38.25">
      <c r="A256" s="147">
        <v>11</v>
      </c>
      <c r="B256" s="102" t="s">
        <v>420</v>
      </c>
      <c r="C256" s="54" t="s">
        <v>199</v>
      </c>
      <c r="D256" s="403"/>
      <c r="E256" s="403"/>
      <c r="F256" s="140">
        <v>120000</v>
      </c>
      <c r="G256" s="140">
        <f t="shared" si="93"/>
        <v>120000</v>
      </c>
      <c r="H256" s="140">
        <v>120000</v>
      </c>
      <c r="I256" s="403"/>
      <c r="J256" s="403"/>
      <c r="K256" s="403"/>
      <c r="L256" s="403"/>
      <c r="M256" s="403"/>
      <c r="N256" s="403"/>
      <c r="O256" s="403"/>
      <c r="P256" s="403"/>
      <c r="Q256" s="140">
        <v>120000</v>
      </c>
      <c r="R256" s="140">
        <v>120000</v>
      </c>
      <c r="S256" s="140"/>
      <c r="T256" s="404"/>
      <c r="U256" s="403"/>
      <c r="V256" s="403"/>
      <c r="W256" s="404"/>
      <c r="X256" s="404"/>
      <c r="Y256" s="403"/>
      <c r="Z256" s="85"/>
      <c r="AA256" s="85"/>
      <c r="AB256" s="85"/>
      <c r="AC256" s="85"/>
      <c r="AN256" s="85"/>
      <c r="AO256" s="85"/>
      <c r="AP256" s="376"/>
    </row>
    <row r="257" spans="1:42" ht="25.5">
      <c r="A257" s="147">
        <v>12</v>
      </c>
      <c r="B257" s="102" t="s">
        <v>421</v>
      </c>
      <c r="C257" s="54" t="s">
        <v>199</v>
      </c>
      <c r="D257" s="403"/>
      <c r="E257" s="403"/>
      <c r="F257" s="140">
        <v>110000</v>
      </c>
      <c r="G257" s="140">
        <f t="shared" si="93"/>
        <v>110000</v>
      </c>
      <c r="H257" s="140">
        <v>110000</v>
      </c>
      <c r="I257" s="403"/>
      <c r="J257" s="403"/>
      <c r="K257" s="403"/>
      <c r="L257" s="403"/>
      <c r="M257" s="403"/>
      <c r="N257" s="403"/>
      <c r="O257" s="403"/>
      <c r="P257" s="403"/>
      <c r="Q257" s="140">
        <v>110000</v>
      </c>
      <c r="R257" s="140">
        <v>110000</v>
      </c>
      <c r="S257" s="140"/>
      <c r="T257" s="404"/>
      <c r="U257" s="403"/>
      <c r="V257" s="403"/>
      <c r="W257" s="404"/>
      <c r="X257" s="404"/>
      <c r="Y257" s="403"/>
      <c r="Z257" s="85"/>
      <c r="AA257" s="85"/>
      <c r="AB257" s="85"/>
      <c r="AC257" s="85"/>
      <c r="AN257" s="85"/>
      <c r="AO257" s="85"/>
      <c r="AP257" s="376"/>
    </row>
    <row r="258" spans="1:42" ht="25.5">
      <c r="A258" s="147">
        <v>13</v>
      </c>
      <c r="B258" s="136" t="s">
        <v>422</v>
      </c>
      <c r="C258" s="175" t="s">
        <v>199</v>
      </c>
      <c r="D258" s="403"/>
      <c r="E258" s="403"/>
      <c r="F258" s="138">
        <v>50000</v>
      </c>
      <c r="G258" s="138">
        <f t="shared" si="93"/>
        <v>50000</v>
      </c>
      <c r="H258" s="138">
        <v>50000</v>
      </c>
      <c r="I258" s="403"/>
      <c r="J258" s="403"/>
      <c r="K258" s="403"/>
      <c r="L258" s="403"/>
      <c r="M258" s="403"/>
      <c r="N258" s="403"/>
      <c r="O258" s="403"/>
      <c r="P258" s="403"/>
      <c r="Q258" s="138">
        <v>50000</v>
      </c>
      <c r="R258" s="138">
        <v>50000</v>
      </c>
      <c r="S258" s="138"/>
      <c r="T258" s="404"/>
      <c r="U258" s="403"/>
      <c r="V258" s="403"/>
      <c r="W258" s="404"/>
      <c r="X258" s="404"/>
      <c r="Y258" s="403"/>
      <c r="Z258" s="85"/>
      <c r="AA258" s="85"/>
      <c r="AB258" s="85"/>
      <c r="AC258" s="85"/>
      <c r="AN258" s="85"/>
      <c r="AO258" s="85"/>
      <c r="AP258" s="376"/>
    </row>
    <row r="259" spans="1:42" ht="25.5">
      <c r="A259" s="147">
        <v>14</v>
      </c>
      <c r="B259" s="102" t="s">
        <v>423</v>
      </c>
      <c r="C259" s="54" t="s">
        <v>424</v>
      </c>
      <c r="D259" s="403"/>
      <c r="E259" s="403"/>
      <c r="F259" s="140">
        <v>225000</v>
      </c>
      <c r="G259" s="140">
        <v>225000</v>
      </c>
      <c r="H259" s="140">
        <v>225000</v>
      </c>
      <c r="I259" s="403"/>
      <c r="J259" s="403"/>
      <c r="K259" s="403"/>
      <c r="L259" s="403"/>
      <c r="M259" s="403"/>
      <c r="N259" s="403"/>
      <c r="O259" s="403"/>
      <c r="P259" s="403"/>
      <c r="Q259" s="140">
        <v>225000</v>
      </c>
      <c r="R259" s="140">
        <v>225000</v>
      </c>
      <c r="S259" s="140"/>
      <c r="T259" s="404"/>
      <c r="U259" s="403"/>
      <c r="V259" s="403"/>
      <c r="W259" s="404"/>
      <c r="X259" s="404"/>
      <c r="Y259" s="403"/>
      <c r="Z259" s="85"/>
      <c r="AA259" s="85"/>
      <c r="AB259" s="85"/>
      <c r="AC259" s="85"/>
      <c r="AN259" s="85"/>
      <c r="AO259" s="85"/>
      <c r="AP259" s="376"/>
    </row>
    <row r="260" spans="1:42" ht="67.5">
      <c r="A260" s="147">
        <v>15</v>
      </c>
      <c r="B260" s="102" t="s">
        <v>426</v>
      </c>
      <c r="C260" s="54" t="s">
        <v>427</v>
      </c>
      <c r="D260" s="403"/>
      <c r="E260" s="403"/>
      <c r="F260" s="140">
        <v>550000</v>
      </c>
      <c r="G260" s="140">
        <v>550000</v>
      </c>
      <c r="H260" s="140">
        <v>550000</v>
      </c>
      <c r="I260" s="403"/>
      <c r="J260" s="403"/>
      <c r="K260" s="403"/>
      <c r="L260" s="403"/>
      <c r="M260" s="403"/>
      <c r="N260" s="403"/>
      <c r="O260" s="403"/>
      <c r="P260" s="403"/>
      <c r="Q260" s="140">
        <v>550000</v>
      </c>
      <c r="R260" s="140">
        <v>550000</v>
      </c>
      <c r="S260" s="140"/>
      <c r="T260" s="404"/>
      <c r="U260" s="403"/>
      <c r="V260" s="403"/>
      <c r="W260" s="404"/>
      <c r="X260" s="404"/>
      <c r="Y260" s="403"/>
      <c r="Z260" s="85"/>
      <c r="AA260" s="85"/>
      <c r="AB260" s="85"/>
      <c r="AC260" s="85"/>
      <c r="AN260" s="85"/>
      <c r="AO260" s="85"/>
      <c r="AP260" s="376"/>
    </row>
    <row r="261" spans="1:42" ht="78.75">
      <c r="A261" s="147">
        <v>16</v>
      </c>
      <c r="B261" s="102" t="s">
        <v>428</v>
      </c>
      <c r="C261" s="54" t="s">
        <v>429</v>
      </c>
      <c r="D261" s="403"/>
      <c r="E261" s="403"/>
      <c r="F261" s="140">
        <v>1202500</v>
      </c>
      <c r="G261" s="140">
        <v>1202500</v>
      </c>
      <c r="H261" s="140">
        <v>1202500</v>
      </c>
      <c r="I261" s="403"/>
      <c r="J261" s="403"/>
      <c r="K261" s="403"/>
      <c r="L261" s="403"/>
      <c r="M261" s="403"/>
      <c r="N261" s="403"/>
      <c r="O261" s="403"/>
      <c r="P261" s="403"/>
      <c r="Q261" s="140">
        <v>1202500</v>
      </c>
      <c r="R261" s="140">
        <v>1202500</v>
      </c>
      <c r="S261" s="140"/>
      <c r="T261" s="404"/>
      <c r="U261" s="403"/>
      <c r="V261" s="403"/>
      <c r="W261" s="404"/>
      <c r="X261" s="404"/>
      <c r="Y261" s="403"/>
      <c r="Z261" s="85"/>
      <c r="AA261" s="85"/>
      <c r="AB261" s="85"/>
      <c r="AC261" s="85"/>
      <c r="AN261" s="85"/>
      <c r="AO261" s="85"/>
      <c r="AP261" s="376"/>
    </row>
    <row r="262" spans="1:42" ht="67.5">
      <c r="A262" s="147">
        <v>17</v>
      </c>
      <c r="B262" s="102" t="s">
        <v>430</v>
      </c>
      <c r="C262" s="54" t="s">
        <v>431</v>
      </c>
      <c r="D262" s="403"/>
      <c r="E262" s="403"/>
      <c r="F262" s="140">
        <v>190000</v>
      </c>
      <c r="G262" s="140">
        <v>190000</v>
      </c>
      <c r="H262" s="140">
        <v>190000</v>
      </c>
      <c r="I262" s="403"/>
      <c r="J262" s="403"/>
      <c r="K262" s="403"/>
      <c r="L262" s="403"/>
      <c r="M262" s="403"/>
      <c r="N262" s="403"/>
      <c r="O262" s="403"/>
      <c r="P262" s="403"/>
      <c r="Q262" s="140">
        <v>190000</v>
      </c>
      <c r="R262" s="140">
        <v>190000</v>
      </c>
      <c r="S262" s="140"/>
      <c r="T262" s="404"/>
      <c r="U262" s="403"/>
      <c r="V262" s="403"/>
      <c r="W262" s="404"/>
      <c r="X262" s="404"/>
      <c r="Y262" s="403"/>
      <c r="Z262" s="85"/>
      <c r="AA262" s="85"/>
      <c r="AB262" s="85"/>
      <c r="AC262" s="85"/>
      <c r="AN262" s="85"/>
      <c r="AO262" s="85"/>
      <c r="AP262" s="376"/>
    </row>
    <row r="263" spans="1:42" ht="38.25">
      <c r="A263" s="147">
        <v>18</v>
      </c>
      <c r="B263" s="102" t="s">
        <v>432</v>
      </c>
      <c r="C263" s="54" t="s">
        <v>433</v>
      </c>
      <c r="D263" s="403"/>
      <c r="E263" s="403"/>
      <c r="F263" s="140">
        <v>320143</v>
      </c>
      <c r="G263" s="140">
        <v>320143</v>
      </c>
      <c r="H263" s="140">
        <v>320143</v>
      </c>
      <c r="I263" s="403"/>
      <c r="J263" s="403"/>
      <c r="K263" s="403"/>
      <c r="L263" s="403"/>
      <c r="M263" s="403"/>
      <c r="N263" s="403"/>
      <c r="O263" s="403"/>
      <c r="P263" s="403"/>
      <c r="Q263" s="140">
        <v>320143</v>
      </c>
      <c r="R263" s="140">
        <v>320143</v>
      </c>
      <c r="S263" s="140"/>
      <c r="T263" s="404"/>
      <c r="U263" s="403"/>
      <c r="V263" s="403"/>
      <c r="W263" s="404"/>
      <c r="X263" s="404"/>
      <c r="Y263" s="403"/>
      <c r="Z263" s="85"/>
      <c r="AA263" s="85"/>
      <c r="AB263" s="85"/>
      <c r="AC263" s="85"/>
      <c r="AN263" s="85"/>
      <c r="AO263" s="85"/>
      <c r="AP263" s="376"/>
    </row>
    <row r="264" spans="1:42" ht="33.75">
      <c r="A264" s="147">
        <v>19</v>
      </c>
      <c r="B264" s="102" t="s">
        <v>434</v>
      </c>
      <c r="C264" s="54" t="s">
        <v>435</v>
      </c>
      <c r="D264" s="403"/>
      <c r="E264" s="403"/>
      <c r="F264" s="140">
        <v>185462</v>
      </c>
      <c r="G264" s="140">
        <v>185462</v>
      </c>
      <c r="H264" s="140">
        <v>185462</v>
      </c>
      <c r="I264" s="403"/>
      <c r="J264" s="403"/>
      <c r="K264" s="403"/>
      <c r="L264" s="403"/>
      <c r="M264" s="403"/>
      <c r="N264" s="403"/>
      <c r="O264" s="403"/>
      <c r="P264" s="403"/>
      <c r="Q264" s="140">
        <v>185462</v>
      </c>
      <c r="R264" s="140">
        <v>185462</v>
      </c>
      <c r="S264" s="140"/>
      <c r="T264" s="404"/>
      <c r="U264" s="403"/>
      <c r="V264" s="403"/>
      <c r="W264" s="404"/>
      <c r="X264" s="404"/>
      <c r="Y264" s="403"/>
      <c r="Z264" s="85"/>
      <c r="AA264" s="85"/>
      <c r="AB264" s="85"/>
      <c r="AC264" s="85"/>
      <c r="AN264" s="85"/>
      <c r="AO264" s="85"/>
      <c r="AP264" s="376"/>
    </row>
    <row r="265" spans="1:42" ht="101.25">
      <c r="A265" s="147">
        <v>20</v>
      </c>
      <c r="B265" s="102" t="s">
        <v>436</v>
      </c>
      <c r="C265" s="54" t="s">
        <v>437</v>
      </c>
      <c r="D265" s="403"/>
      <c r="E265" s="403"/>
      <c r="F265" s="140">
        <v>200000</v>
      </c>
      <c r="G265" s="140">
        <v>200000</v>
      </c>
      <c r="H265" s="140">
        <v>200000</v>
      </c>
      <c r="I265" s="403"/>
      <c r="J265" s="403"/>
      <c r="K265" s="403"/>
      <c r="L265" s="403"/>
      <c r="M265" s="403"/>
      <c r="N265" s="403"/>
      <c r="O265" s="403"/>
      <c r="P265" s="403"/>
      <c r="Q265" s="140">
        <v>200000</v>
      </c>
      <c r="R265" s="140">
        <v>200000</v>
      </c>
      <c r="S265" s="140"/>
      <c r="T265" s="404"/>
      <c r="U265" s="403"/>
      <c r="V265" s="403"/>
      <c r="W265" s="404"/>
      <c r="X265" s="404"/>
      <c r="Y265" s="403"/>
      <c r="Z265" s="85"/>
      <c r="AA265" s="85"/>
      <c r="AB265" s="85"/>
      <c r="AC265" s="85"/>
      <c r="AN265" s="85"/>
      <c r="AO265" s="85"/>
      <c r="AP265" s="376"/>
    </row>
    <row r="266" spans="1:42" ht="56.25">
      <c r="A266" s="147">
        <v>21</v>
      </c>
      <c r="B266" s="102" t="s">
        <v>438</v>
      </c>
      <c r="C266" s="54" t="s">
        <v>439</v>
      </c>
      <c r="D266" s="403"/>
      <c r="E266" s="403"/>
      <c r="F266" s="140">
        <v>346000</v>
      </c>
      <c r="G266" s="140">
        <v>346000</v>
      </c>
      <c r="H266" s="140">
        <v>346000</v>
      </c>
      <c r="I266" s="403"/>
      <c r="J266" s="403"/>
      <c r="K266" s="403"/>
      <c r="L266" s="403"/>
      <c r="M266" s="403"/>
      <c r="N266" s="403"/>
      <c r="O266" s="403"/>
      <c r="P266" s="403"/>
      <c r="Q266" s="140">
        <v>346000</v>
      </c>
      <c r="R266" s="140">
        <v>346000</v>
      </c>
      <c r="S266" s="140"/>
      <c r="T266" s="404"/>
      <c r="U266" s="403"/>
      <c r="V266" s="403"/>
      <c r="W266" s="404"/>
      <c r="X266" s="404"/>
      <c r="Y266" s="403"/>
      <c r="Z266" s="85"/>
      <c r="AA266" s="85"/>
      <c r="AB266" s="85"/>
      <c r="AC266" s="85"/>
      <c r="AN266" s="85"/>
      <c r="AO266" s="85"/>
      <c r="AP266" s="376"/>
    </row>
    <row r="267" spans="1:42" ht="78.75">
      <c r="A267" s="147">
        <v>22</v>
      </c>
      <c r="B267" s="102" t="s">
        <v>440</v>
      </c>
      <c r="C267" s="54" t="s">
        <v>441</v>
      </c>
      <c r="D267" s="403"/>
      <c r="E267" s="403"/>
      <c r="F267" s="140">
        <v>79989.403999999995</v>
      </c>
      <c r="G267" s="140">
        <v>79989.403999999995</v>
      </c>
      <c r="H267" s="140">
        <v>79989.403999999995</v>
      </c>
      <c r="I267" s="403"/>
      <c r="J267" s="403"/>
      <c r="K267" s="403"/>
      <c r="L267" s="403"/>
      <c r="M267" s="403"/>
      <c r="N267" s="403"/>
      <c r="O267" s="403"/>
      <c r="P267" s="403"/>
      <c r="Q267" s="140">
        <v>79989.403999999995</v>
      </c>
      <c r="R267" s="140">
        <v>79989.403999999995</v>
      </c>
      <c r="S267" s="140"/>
      <c r="T267" s="404"/>
      <c r="U267" s="403"/>
      <c r="V267" s="403"/>
      <c r="W267" s="404"/>
      <c r="X267" s="404"/>
      <c r="Y267" s="403"/>
      <c r="Z267" s="85"/>
      <c r="AA267" s="85"/>
      <c r="AB267" s="85"/>
      <c r="AC267" s="85"/>
      <c r="AN267" s="85"/>
      <c r="AO267" s="85"/>
      <c r="AP267" s="376"/>
    </row>
    <row r="268" spans="1:42" ht="56.25">
      <c r="A268" s="147">
        <v>23</v>
      </c>
      <c r="B268" s="102" t="s">
        <v>444</v>
      </c>
      <c r="C268" s="54" t="s">
        <v>298</v>
      </c>
      <c r="D268" s="403"/>
      <c r="E268" s="403"/>
      <c r="F268" s="140">
        <v>128000</v>
      </c>
      <c r="G268" s="140">
        <v>128000</v>
      </c>
      <c r="H268" s="140">
        <v>128000</v>
      </c>
      <c r="I268" s="403"/>
      <c r="J268" s="403"/>
      <c r="K268" s="403"/>
      <c r="L268" s="403"/>
      <c r="M268" s="403"/>
      <c r="N268" s="403"/>
      <c r="O268" s="403"/>
      <c r="P268" s="403"/>
      <c r="Q268" s="140">
        <v>128000</v>
      </c>
      <c r="R268" s="140">
        <v>128000</v>
      </c>
      <c r="S268" s="140"/>
      <c r="T268" s="404"/>
      <c r="U268" s="403"/>
      <c r="V268" s="403"/>
      <c r="W268" s="404"/>
      <c r="X268" s="404"/>
      <c r="Y268" s="403"/>
      <c r="Z268" s="85"/>
      <c r="AA268" s="85"/>
      <c r="AB268" s="85"/>
      <c r="AC268" s="85"/>
      <c r="AN268" s="85"/>
      <c r="AO268" s="85"/>
      <c r="AP268" s="376"/>
    </row>
    <row r="269" spans="1:42" ht="67.5">
      <c r="A269" s="147">
        <v>24</v>
      </c>
      <c r="B269" s="102" t="s">
        <v>446</v>
      </c>
      <c r="C269" s="54" t="s">
        <v>447</v>
      </c>
      <c r="D269" s="403"/>
      <c r="E269" s="403"/>
      <c r="F269" s="140">
        <v>60000</v>
      </c>
      <c r="G269" s="140">
        <v>60000</v>
      </c>
      <c r="H269" s="140">
        <v>60000</v>
      </c>
      <c r="I269" s="403"/>
      <c r="J269" s="403"/>
      <c r="K269" s="403"/>
      <c r="L269" s="403"/>
      <c r="M269" s="403"/>
      <c r="N269" s="403"/>
      <c r="O269" s="403"/>
      <c r="P269" s="403"/>
      <c r="Q269" s="140">
        <v>60000</v>
      </c>
      <c r="R269" s="140">
        <v>60000</v>
      </c>
      <c r="S269" s="140"/>
      <c r="T269" s="404"/>
      <c r="U269" s="403"/>
      <c r="V269" s="403"/>
      <c r="W269" s="404"/>
      <c r="X269" s="404"/>
      <c r="Y269" s="403"/>
      <c r="Z269" s="85"/>
      <c r="AA269" s="85"/>
      <c r="AB269" s="85"/>
      <c r="AC269" s="85"/>
      <c r="AN269" s="85"/>
      <c r="AO269" s="85"/>
      <c r="AP269" s="376"/>
    </row>
    <row r="270" spans="1:42" ht="45">
      <c r="A270" s="147">
        <v>25</v>
      </c>
      <c r="B270" s="102" t="s">
        <v>448</v>
      </c>
      <c r="C270" s="54" t="s">
        <v>449</v>
      </c>
      <c r="D270" s="403"/>
      <c r="E270" s="403"/>
      <c r="F270" s="140">
        <v>84698</v>
      </c>
      <c r="G270" s="140">
        <v>84698</v>
      </c>
      <c r="H270" s="140">
        <v>84698</v>
      </c>
      <c r="I270" s="403"/>
      <c r="J270" s="403"/>
      <c r="K270" s="403"/>
      <c r="L270" s="403"/>
      <c r="M270" s="403"/>
      <c r="N270" s="403"/>
      <c r="O270" s="403"/>
      <c r="P270" s="403"/>
      <c r="Q270" s="140">
        <v>84698</v>
      </c>
      <c r="R270" s="140">
        <v>84698</v>
      </c>
      <c r="S270" s="140"/>
      <c r="T270" s="404"/>
      <c r="U270" s="403"/>
      <c r="V270" s="403"/>
      <c r="W270" s="404"/>
      <c r="X270" s="404"/>
      <c r="Y270" s="403"/>
      <c r="Z270" s="85"/>
      <c r="AA270" s="85"/>
      <c r="AB270" s="85"/>
      <c r="AC270" s="85"/>
      <c r="AN270" s="85"/>
      <c r="AO270" s="85"/>
      <c r="AP270" s="376"/>
    </row>
    <row r="271" spans="1:42" ht="25.5">
      <c r="A271" s="147">
        <v>26</v>
      </c>
      <c r="B271" s="102" t="s">
        <v>450</v>
      </c>
      <c r="C271" s="54" t="s">
        <v>199</v>
      </c>
      <c r="D271" s="403"/>
      <c r="E271" s="403"/>
      <c r="F271" s="140">
        <v>150000</v>
      </c>
      <c r="G271" s="140">
        <v>150000</v>
      </c>
      <c r="H271" s="140">
        <v>150000</v>
      </c>
      <c r="I271" s="403"/>
      <c r="J271" s="403"/>
      <c r="K271" s="403"/>
      <c r="L271" s="403"/>
      <c r="M271" s="403"/>
      <c r="N271" s="403"/>
      <c r="O271" s="403"/>
      <c r="P271" s="403"/>
      <c r="Q271" s="140">
        <v>150000</v>
      </c>
      <c r="R271" s="140">
        <v>150000</v>
      </c>
      <c r="S271" s="140"/>
      <c r="T271" s="404"/>
      <c r="U271" s="403"/>
      <c r="V271" s="403"/>
      <c r="W271" s="404"/>
      <c r="X271" s="404"/>
      <c r="Y271" s="403"/>
      <c r="Z271" s="85"/>
      <c r="AA271" s="85"/>
      <c r="AB271" s="85"/>
      <c r="AC271" s="85"/>
      <c r="AN271" s="85"/>
      <c r="AO271" s="85"/>
      <c r="AP271" s="376"/>
    </row>
    <row r="272" spans="1:42" ht="25.5">
      <c r="A272" s="147">
        <v>27</v>
      </c>
      <c r="B272" s="102" t="s">
        <v>451</v>
      </c>
      <c r="C272" s="54" t="s">
        <v>199</v>
      </c>
      <c r="D272" s="403"/>
      <c r="E272" s="403"/>
      <c r="F272" s="140">
        <v>65080</v>
      </c>
      <c r="G272" s="140">
        <v>65080</v>
      </c>
      <c r="H272" s="140">
        <v>65080</v>
      </c>
      <c r="I272" s="403"/>
      <c r="J272" s="403"/>
      <c r="K272" s="403"/>
      <c r="L272" s="403"/>
      <c r="M272" s="403"/>
      <c r="N272" s="403"/>
      <c r="O272" s="403"/>
      <c r="P272" s="403"/>
      <c r="Q272" s="140">
        <v>65080</v>
      </c>
      <c r="R272" s="140">
        <v>65080</v>
      </c>
      <c r="S272" s="140"/>
      <c r="T272" s="404"/>
      <c r="U272" s="403"/>
      <c r="V272" s="403"/>
      <c r="W272" s="404"/>
      <c r="X272" s="404"/>
      <c r="Y272" s="403"/>
      <c r="Z272" s="85"/>
      <c r="AA272" s="85"/>
      <c r="AB272" s="85"/>
      <c r="AC272" s="85"/>
      <c r="AN272" s="85"/>
      <c r="AO272" s="85"/>
      <c r="AP272" s="376"/>
    </row>
    <row r="273" spans="1:42" ht="25.5">
      <c r="A273" s="147">
        <v>28</v>
      </c>
      <c r="B273" s="102" t="s">
        <v>452</v>
      </c>
      <c r="C273" s="54" t="s">
        <v>199</v>
      </c>
      <c r="D273" s="403"/>
      <c r="E273" s="403"/>
      <c r="F273" s="140">
        <v>480000</v>
      </c>
      <c r="G273" s="140">
        <v>480000</v>
      </c>
      <c r="H273" s="140">
        <v>480000</v>
      </c>
      <c r="I273" s="403"/>
      <c r="J273" s="403"/>
      <c r="K273" s="403"/>
      <c r="L273" s="403"/>
      <c r="M273" s="403"/>
      <c r="N273" s="403"/>
      <c r="O273" s="403"/>
      <c r="P273" s="403"/>
      <c r="Q273" s="140">
        <v>480000</v>
      </c>
      <c r="R273" s="140">
        <v>480000</v>
      </c>
      <c r="S273" s="140"/>
      <c r="T273" s="404"/>
      <c r="U273" s="403"/>
      <c r="V273" s="403"/>
      <c r="W273" s="404"/>
      <c r="X273" s="404"/>
      <c r="Y273" s="403"/>
      <c r="Z273" s="85"/>
      <c r="AA273" s="85"/>
      <c r="AB273" s="85"/>
      <c r="AC273" s="85"/>
      <c r="AN273" s="85"/>
      <c r="AO273" s="85"/>
      <c r="AP273" s="376"/>
    </row>
    <row r="274" spans="1:42" ht="56.25">
      <c r="A274" s="147">
        <v>29</v>
      </c>
      <c r="B274" s="102" t="s">
        <v>453</v>
      </c>
      <c r="C274" s="54" t="s">
        <v>454</v>
      </c>
      <c r="D274" s="403"/>
      <c r="E274" s="403"/>
      <c r="F274" s="140">
        <v>600000</v>
      </c>
      <c r="G274" s="140">
        <v>600000</v>
      </c>
      <c r="H274" s="140">
        <v>600000</v>
      </c>
      <c r="I274" s="403"/>
      <c r="J274" s="403"/>
      <c r="K274" s="403"/>
      <c r="L274" s="403"/>
      <c r="M274" s="403"/>
      <c r="N274" s="403"/>
      <c r="O274" s="403"/>
      <c r="P274" s="403"/>
      <c r="Q274" s="140">
        <v>600000</v>
      </c>
      <c r="R274" s="140">
        <v>600000</v>
      </c>
      <c r="S274" s="140"/>
      <c r="T274" s="404"/>
      <c r="U274" s="403"/>
      <c r="V274" s="403"/>
      <c r="W274" s="404"/>
      <c r="X274" s="404"/>
      <c r="Y274" s="403"/>
      <c r="Z274" s="85"/>
      <c r="AA274" s="85"/>
      <c r="AB274" s="85"/>
      <c r="AC274" s="85"/>
      <c r="AN274" s="85"/>
      <c r="AO274" s="85"/>
      <c r="AP274" s="376"/>
    </row>
    <row r="275" spans="1:42" ht="25.5">
      <c r="A275" s="147">
        <v>30</v>
      </c>
      <c r="B275" s="102" t="s">
        <v>458</v>
      </c>
      <c r="C275" s="54" t="s">
        <v>59</v>
      </c>
      <c r="D275" s="403"/>
      <c r="E275" s="403"/>
      <c r="F275" s="140">
        <f>G275</f>
        <v>50000</v>
      </c>
      <c r="G275" s="140">
        <f t="shared" ref="G275:G276" si="98">SUM(H275:K275)</f>
        <v>50000</v>
      </c>
      <c r="H275" s="140">
        <v>50000</v>
      </c>
      <c r="I275" s="403"/>
      <c r="J275" s="403"/>
      <c r="K275" s="403"/>
      <c r="L275" s="403"/>
      <c r="M275" s="403"/>
      <c r="N275" s="403"/>
      <c r="O275" s="403"/>
      <c r="P275" s="403"/>
      <c r="Q275" s="140">
        <v>50000</v>
      </c>
      <c r="R275" s="140">
        <v>50000</v>
      </c>
      <c r="S275" s="140"/>
      <c r="T275" s="404"/>
      <c r="U275" s="403"/>
      <c r="V275" s="403"/>
      <c r="W275" s="404"/>
      <c r="X275" s="404"/>
      <c r="Y275" s="403"/>
      <c r="Z275" s="85"/>
      <c r="AA275" s="85"/>
      <c r="AB275" s="85"/>
      <c r="AC275" s="85"/>
      <c r="AN275" s="85"/>
      <c r="AO275" s="85"/>
      <c r="AP275" s="376"/>
    </row>
    <row r="276" spans="1:42" ht="22.5">
      <c r="A276" s="147">
        <v>31</v>
      </c>
      <c r="B276" s="102" t="s">
        <v>460</v>
      </c>
      <c r="C276" s="54" t="s">
        <v>59</v>
      </c>
      <c r="D276" s="403"/>
      <c r="E276" s="403"/>
      <c r="F276" s="140">
        <v>90000</v>
      </c>
      <c r="G276" s="140">
        <f t="shared" si="98"/>
        <v>45000</v>
      </c>
      <c r="H276" s="140">
        <v>45000</v>
      </c>
      <c r="I276" s="403"/>
      <c r="J276" s="403"/>
      <c r="K276" s="403"/>
      <c r="L276" s="403"/>
      <c r="M276" s="403"/>
      <c r="N276" s="403"/>
      <c r="O276" s="403"/>
      <c r="P276" s="403"/>
      <c r="Q276" s="140">
        <v>90000</v>
      </c>
      <c r="R276" s="140">
        <v>45000</v>
      </c>
      <c r="S276" s="140"/>
      <c r="T276" s="404"/>
      <c r="U276" s="403"/>
      <c r="V276" s="403"/>
      <c r="W276" s="404"/>
      <c r="X276" s="404"/>
      <c r="Y276" s="403"/>
      <c r="Z276" s="85"/>
      <c r="AA276" s="85"/>
      <c r="AB276" s="85"/>
      <c r="AC276" s="85"/>
      <c r="AN276" s="85"/>
      <c r="AO276" s="85"/>
      <c r="AP276" s="376"/>
    </row>
    <row r="277" spans="1:42" ht="38.25">
      <c r="A277" s="158">
        <v>32</v>
      </c>
      <c r="B277" s="159" t="s">
        <v>462</v>
      </c>
      <c r="C277" s="176" t="s">
        <v>208</v>
      </c>
      <c r="D277" s="390"/>
      <c r="E277" s="390"/>
      <c r="F277" s="161">
        <f>G277</f>
        <v>80945</v>
      </c>
      <c r="G277" s="161">
        <v>80945</v>
      </c>
      <c r="H277" s="161">
        <v>80945</v>
      </c>
      <c r="I277" s="390"/>
      <c r="J277" s="390"/>
      <c r="K277" s="390"/>
      <c r="L277" s="390"/>
      <c r="M277" s="390"/>
      <c r="N277" s="390"/>
      <c r="O277" s="390"/>
      <c r="P277" s="390"/>
      <c r="Q277" s="161">
        <v>80593</v>
      </c>
      <c r="R277" s="161">
        <v>80593</v>
      </c>
      <c r="S277" s="161"/>
      <c r="T277" s="391"/>
      <c r="U277" s="390"/>
      <c r="V277" s="390"/>
      <c r="W277" s="391"/>
      <c r="X277" s="391"/>
      <c r="Y277" s="390"/>
      <c r="Z277" s="85"/>
      <c r="AA277" s="85"/>
      <c r="AB277" s="85"/>
      <c r="AC277" s="85"/>
      <c r="AN277" s="85"/>
      <c r="AO277" s="85"/>
      <c r="AP277" s="376"/>
    </row>
    <row r="278" spans="1:42">
      <c r="A278" s="85"/>
      <c r="B278" s="85"/>
      <c r="C278" s="85"/>
      <c r="D278" s="85"/>
      <c r="E278" s="85"/>
      <c r="F278" s="85"/>
      <c r="G278" s="85"/>
      <c r="H278" s="85"/>
      <c r="I278" s="85"/>
      <c r="J278" s="85"/>
      <c r="K278" s="85"/>
      <c r="L278" s="85"/>
      <c r="M278" s="85"/>
      <c r="N278" s="85"/>
      <c r="O278" s="85"/>
      <c r="P278" s="85"/>
      <c r="Q278" s="85"/>
      <c r="R278" s="85"/>
      <c r="S278" s="92"/>
      <c r="T278" s="92"/>
      <c r="U278" s="85"/>
      <c r="V278" s="85"/>
      <c r="W278" s="92"/>
      <c r="X278" s="92"/>
      <c r="Y278" s="85"/>
      <c r="Z278" s="85"/>
      <c r="AA278" s="85"/>
      <c r="AB278" s="85"/>
      <c r="AC278" s="85"/>
      <c r="AN278" s="85"/>
      <c r="AO278" s="85"/>
      <c r="AP278" s="376"/>
    </row>
    <row r="279" spans="1:42">
      <c r="A279" s="85"/>
      <c r="B279" s="85"/>
      <c r="C279" s="85"/>
      <c r="D279" s="85"/>
      <c r="E279" s="85"/>
      <c r="F279" s="85"/>
      <c r="G279" s="85"/>
      <c r="H279" s="85"/>
      <c r="I279" s="85"/>
      <c r="J279" s="85"/>
      <c r="K279" s="85"/>
      <c r="L279" s="85"/>
      <c r="M279" s="85"/>
      <c r="N279" s="85"/>
      <c r="O279" s="85"/>
      <c r="P279" s="85"/>
      <c r="Q279" s="85"/>
      <c r="R279" s="85"/>
      <c r="S279" s="92"/>
      <c r="T279" s="92"/>
      <c r="U279" s="85"/>
      <c r="V279" s="85"/>
      <c r="W279" s="92"/>
      <c r="X279" s="92"/>
      <c r="Y279" s="85"/>
      <c r="Z279" s="85"/>
      <c r="AA279" s="85"/>
      <c r="AB279" s="85"/>
      <c r="AC279" s="85"/>
      <c r="AN279" s="85"/>
      <c r="AO279" s="85"/>
      <c r="AP279" s="376"/>
    </row>
    <row r="280" spans="1:42">
      <c r="A280" s="85"/>
      <c r="B280" s="85"/>
      <c r="C280" s="85"/>
      <c r="D280" s="85"/>
      <c r="E280" s="85"/>
      <c r="F280" s="85"/>
      <c r="G280" s="85"/>
      <c r="H280" s="85"/>
      <c r="I280" s="85"/>
      <c r="J280" s="85"/>
      <c r="K280" s="85"/>
      <c r="L280" s="85"/>
      <c r="M280" s="85"/>
      <c r="N280" s="85"/>
      <c r="O280" s="85"/>
      <c r="P280" s="85"/>
      <c r="Q280" s="85"/>
      <c r="R280" s="85"/>
      <c r="S280" s="92"/>
      <c r="T280" s="92"/>
      <c r="U280" s="85"/>
      <c r="V280" s="85"/>
      <c r="W280" s="92"/>
      <c r="X280" s="92"/>
      <c r="Y280" s="85"/>
      <c r="Z280" s="85"/>
      <c r="AA280" s="85"/>
      <c r="AB280" s="85"/>
      <c r="AC280" s="85"/>
      <c r="AN280" s="85"/>
      <c r="AO280" s="85"/>
      <c r="AP280" s="376"/>
    </row>
    <row r="281" spans="1:42">
      <c r="A281" s="85"/>
      <c r="B281" s="85"/>
      <c r="C281" s="85"/>
      <c r="D281" s="85"/>
      <c r="E281" s="85"/>
      <c r="F281" s="85"/>
      <c r="G281" s="85"/>
      <c r="H281" s="85"/>
      <c r="I281" s="85"/>
      <c r="J281" s="85"/>
      <c r="K281" s="85"/>
      <c r="L281" s="85"/>
      <c r="M281" s="85"/>
      <c r="N281" s="85"/>
      <c r="O281" s="85"/>
      <c r="P281" s="85"/>
      <c r="Q281" s="85"/>
      <c r="R281" s="85"/>
      <c r="S281" s="92"/>
      <c r="T281" s="92"/>
      <c r="U281" s="85"/>
      <c r="V281" s="85"/>
      <c r="W281" s="92"/>
      <c r="X281" s="92"/>
      <c r="Y281" s="85"/>
      <c r="Z281" s="85"/>
      <c r="AA281" s="85"/>
      <c r="AB281" s="85"/>
      <c r="AC281" s="85"/>
      <c r="AN281" s="85"/>
      <c r="AO281" s="85"/>
      <c r="AP281" s="376"/>
    </row>
    <row r="282" spans="1:42">
      <c r="A282" s="85"/>
      <c r="B282" s="85"/>
      <c r="C282" s="85"/>
      <c r="D282" s="85"/>
      <c r="E282" s="85"/>
      <c r="F282" s="85"/>
      <c r="G282" s="85"/>
      <c r="H282" s="85"/>
      <c r="I282" s="85"/>
      <c r="J282" s="85"/>
      <c r="K282" s="85"/>
      <c r="L282" s="85"/>
      <c r="M282" s="85"/>
      <c r="N282" s="85"/>
      <c r="O282" s="85"/>
      <c r="P282" s="85"/>
      <c r="Q282" s="85"/>
      <c r="R282" s="85"/>
      <c r="S282" s="92"/>
      <c r="T282" s="92"/>
      <c r="U282" s="85"/>
      <c r="V282" s="85"/>
      <c r="W282" s="92"/>
      <c r="X282" s="92"/>
      <c r="Y282" s="85"/>
      <c r="Z282" s="85"/>
      <c r="AA282" s="85"/>
      <c r="AB282" s="85"/>
      <c r="AC282" s="85"/>
      <c r="AN282" s="85"/>
      <c r="AO282" s="85"/>
      <c r="AP282" s="376"/>
    </row>
  </sheetData>
  <mergeCells count="61">
    <mergeCell ref="F7:F10"/>
    <mergeCell ref="G7:H7"/>
    <mergeCell ref="I7:J7"/>
    <mergeCell ref="K7:L7"/>
    <mergeCell ref="M7:N7"/>
    <mergeCell ref="K8:K10"/>
    <mergeCell ref="L8:L10"/>
    <mergeCell ref="M8:M10"/>
    <mergeCell ref="N8:N10"/>
    <mergeCell ref="G8:G10"/>
    <mergeCell ref="H8:H10"/>
    <mergeCell ref="I8:I10"/>
    <mergeCell ref="J8:J10"/>
    <mergeCell ref="AH5:AH10"/>
    <mergeCell ref="AI5:AI10"/>
    <mergeCell ref="AJ5:AL6"/>
    <mergeCell ref="AA5:AA10"/>
    <mergeCell ref="AB5:AB10"/>
    <mergeCell ref="AC5:AC10"/>
    <mergeCell ref="AD5:AD10"/>
    <mergeCell ref="AE5:AE10"/>
    <mergeCell ref="AF5:AF10"/>
    <mergeCell ref="AK9:AK10"/>
    <mergeCell ref="AL9:AL10"/>
    <mergeCell ref="AG5:AG10"/>
    <mergeCell ref="I5:N6"/>
    <mergeCell ref="O8:O10"/>
    <mergeCell ref="P8:P10"/>
    <mergeCell ref="Q8:Q10"/>
    <mergeCell ref="R8:T8"/>
    <mergeCell ref="U8:U10"/>
    <mergeCell ref="R9:R10"/>
    <mergeCell ref="S9:T9"/>
    <mergeCell ref="V9:V10"/>
    <mergeCell ref="W9:X9"/>
    <mergeCell ref="V8:X8"/>
    <mergeCell ref="AP5:AP10"/>
    <mergeCell ref="AM7:AO7"/>
    <mergeCell ref="AJ8:AJ10"/>
    <mergeCell ref="AK8:AL8"/>
    <mergeCell ref="AM8:AM10"/>
    <mergeCell ref="AJ7:AL7"/>
    <mergeCell ref="AN8:AO8"/>
    <mergeCell ref="AN9:AN10"/>
    <mergeCell ref="AO9:AO10"/>
    <mergeCell ref="A1:AP1"/>
    <mergeCell ref="A2:AP2"/>
    <mergeCell ref="A3:AP3"/>
    <mergeCell ref="A4:AP4"/>
    <mergeCell ref="A5:A10"/>
    <mergeCell ref="B5:B10"/>
    <mergeCell ref="C5:C10"/>
    <mergeCell ref="D5:D10"/>
    <mergeCell ref="E5:E10"/>
    <mergeCell ref="F5:H6"/>
    <mergeCell ref="O5:P7"/>
    <mergeCell ref="Q5:T7"/>
    <mergeCell ref="U5:X7"/>
    <mergeCell ref="Y5:Y10"/>
    <mergeCell ref="Z5:Z10"/>
    <mergeCell ref="AM5:AO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topLeftCell="A2" workbookViewId="0">
      <selection activeCell="B18" sqref="B18"/>
    </sheetView>
  </sheetViews>
  <sheetFormatPr defaultColWidth="9.140625" defaultRowHeight="18.75"/>
  <cols>
    <col min="1" max="1" width="3.7109375" style="87" customWidth="1"/>
    <col min="2" max="2" width="32.7109375" style="88" customWidth="1"/>
    <col min="3" max="4" width="7.28515625" style="89" hidden="1" customWidth="1"/>
    <col min="5" max="5" width="7.85546875" style="89" hidden="1" customWidth="1"/>
    <col min="6" max="6" width="8.7109375" style="90" customWidth="1"/>
    <col min="7" max="8" width="9.7109375" style="91" customWidth="1"/>
    <col min="9" max="9" width="9.140625" style="91" customWidth="1"/>
    <col min="10" max="10" width="8.7109375" style="91" customWidth="1"/>
    <col min="11" max="11" width="8.140625" style="91" customWidth="1"/>
    <col min="12" max="12" width="7.7109375" style="91" customWidth="1"/>
    <col min="13" max="13" width="8.85546875" style="91" customWidth="1"/>
    <col min="14" max="14" width="8.7109375" style="91" customWidth="1"/>
    <col min="15" max="15" width="8.85546875" style="91" customWidth="1"/>
    <col min="16" max="16" width="9.140625" style="91" customWidth="1"/>
    <col min="17" max="17" width="8.7109375" style="91" hidden="1" customWidth="1"/>
    <col min="18" max="18" width="7.85546875" style="91" hidden="1" customWidth="1"/>
    <col min="19" max="19" width="7.85546875" style="329" hidden="1" customWidth="1"/>
    <col min="20" max="20" width="7.140625" style="329" hidden="1" customWidth="1"/>
    <col min="21" max="21" width="9.28515625" style="91" customWidth="1"/>
    <col min="22" max="22" width="9.140625" style="91" customWidth="1"/>
    <col min="23" max="23" width="7.85546875" style="329" customWidth="1"/>
    <col min="24" max="24" width="9" style="329" hidden="1" customWidth="1"/>
    <col min="25" max="25" width="10.5703125" style="91" customWidth="1"/>
    <col min="26" max="26" width="8" style="91" hidden="1" customWidth="1"/>
    <col min="27" max="27" width="9.85546875" style="91" hidden="1" customWidth="1"/>
    <col min="28" max="28" width="9" style="91" hidden="1" customWidth="1"/>
    <col min="29" max="29" width="8.140625" style="91" hidden="1" customWidth="1"/>
    <col min="30" max="30" width="8.140625" style="85" hidden="1" customWidth="1"/>
    <col min="31" max="31" width="8.7109375" style="85" hidden="1" customWidth="1"/>
    <col min="32" max="32" width="9" style="85" hidden="1" customWidth="1"/>
    <col min="33" max="33" width="9.140625" style="85" hidden="1" customWidth="1"/>
    <col min="34" max="34" width="8.7109375" style="85" hidden="1" customWidth="1"/>
    <col min="35" max="35" width="8.85546875" style="85" hidden="1" customWidth="1"/>
    <col min="36" max="36" width="7.7109375" style="85" hidden="1" customWidth="1"/>
    <col min="37" max="37" width="8.85546875" style="85" hidden="1" customWidth="1"/>
    <col min="38" max="38" width="7.42578125" style="85" hidden="1" customWidth="1"/>
    <col min="39" max="39" width="8.7109375" style="85" hidden="1" customWidth="1"/>
    <col min="40" max="40" width="7.140625" style="92" hidden="1" customWidth="1"/>
    <col min="41" max="41" width="8.28515625" style="92" hidden="1" customWidth="1"/>
    <col min="42" max="42" width="11.140625" style="379" hidden="1" customWidth="1"/>
    <col min="43" max="43" width="12.85546875" style="85" hidden="1" customWidth="1"/>
    <col min="44" max="45" width="0" style="85" hidden="1" customWidth="1"/>
    <col min="46" max="46" width="10.28515625" style="85" hidden="1" customWidth="1"/>
    <col min="47" max="47" width="9.140625" style="85"/>
    <col min="48" max="48" width="11" style="85" bestFit="1" customWidth="1"/>
    <col min="49" max="16384" width="9.140625" style="85"/>
  </cols>
  <sheetData>
    <row r="1" spans="1:49" s="21" customFormat="1" ht="18" hidden="1" customHeight="1">
      <c r="A1" s="807" t="s">
        <v>708</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row>
    <row r="2" spans="1:49" s="21" customFormat="1" ht="34.5" customHeight="1">
      <c r="A2" s="771" t="s">
        <v>709</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row>
    <row r="3" spans="1:49" s="21" customFormat="1" ht="15.75">
      <c r="A3" s="772" t="str">
        <f>'B 1'!A4:J4</f>
        <v>(Kèm theo Tờ trình số             /TTr-SKHĐT  ngày     tháng 12  năm 2021 của Sở Kế hoạch và Đầu tư  tỉnh Đắk Lắk)</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row>
    <row r="4" spans="1:49" s="21" customFormat="1" ht="12">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row>
    <row r="5" spans="1:49" s="21" customFormat="1" ht="12.75" customHeight="1">
      <c r="A5" s="774" t="s">
        <v>74</v>
      </c>
      <c r="B5" s="775" t="s">
        <v>3</v>
      </c>
      <c r="C5" s="774" t="s">
        <v>4</v>
      </c>
      <c r="D5" s="774" t="s">
        <v>600</v>
      </c>
      <c r="E5" s="774" t="s">
        <v>5</v>
      </c>
      <c r="F5" s="774" t="s">
        <v>75</v>
      </c>
      <c r="G5" s="774"/>
      <c r="H5" s="774"/>
      <c r="I5" s="774" t="s">
        <v>601</v>
      </c>
      <c r="J5" s="774"/>
      <c r="K5" s="774"/>
      <c r="L5" s="774"/>
      <c r="M5" s="774"/>
      <c r="N5" s="774"/>
      <c r="O5" s="774" t="s">
        <v>605</v>
      </c>
      <c r="P5" s="774"/>
      <c r="Q5" s="774" t="s">
        <v>606</v>
      </c>
      <c r="R5" s="774"/>
      <c r="S5" s="774"/>
      <c r="T5" s="774"/>
      <c r="U5" s="774" t="s">
        <v>608</v>
      </c>
      <c r="V5" s="774"/>
      <c r="W5" s="774"/>
      <c r="X5" s="774"/>
      <c r="Y5" s="774" t="s">
        <v>7</v>
      </c>
      <c r="Z5" s="789" t="s">
        <v>76</v>
      </c>
      <c r="AA5" s="789" t="s">
        <v>48</v>
      </c>
      <c r="AB5" s="789" t="s">
        <v>49</v>
      </c>
      <c r="AC5" s="789" t="s">
        <v>50</v>
      </c>
      <c r="AD5" s="789" t="s">
        <v>51</v>
      </c>
      <c r="AE5" s="789" t="s">
        <v>52</v>
      </c>
      <c r="AF5" s="789" t="s">
        <v>53</v>
      </c>
      <c r="AG5" s="789" t="s">
        <v>54</v>
      </c>
      <c r="AH5" s="789" t="s">
        <v>577</v>
      </c>
      <c r="AI5" s="789" t="s">
        <v>7</v>
      </c>
      <c r="AJ5" s="793" t="s">
        <v>77</v>
      </c>
      <c r="AK5" s="793"/>
      <c r="AL5" s="793"/>
      <c r="AM5" s="793" t="s">
        <v>78</v>
      </c>
      <c r="AN5" s="793"/>
      <c r="AO5" s="793"/>
      <c r="AP5" s="789" t="s">
        <v>7</v>
      </c>
    </row>
    <row r="6" spans="1:49" s="21" customFormat="1" ht="16.5" customHeight="1">
      <c r="A6" s="774"/>
      <c r="B6" s="775"/>
      <c r="C6" s="774"/>
      <c r="D6" s="774"/>
      <c r="E6" s="774"/>
      <c r="F6" s="774"/>
      <c r="G6" s="774"/>
      <c r="H6" s="774"/>
      <c r="I6" s="774"/>
      <c r="J6" s="774"/>
      <c r="K6" s="774"/>
      <c r="L6" s="774"/>
      <c r="M6" s="774"/>
      <c r="N6" s="774"/>
      <c r="O6" s="774"/>
      <c r="P6" s="774"/>
      <c r="Q6" s="774"/>
      <c r="R6" s="774"/>
      <c r="S6" s="774"/>
      <c r="T6" s="774"/>
      <c r="U6" s="774"/>
      <c r="V6" s="774"/>
      <c r="W6" s="774"/>
      <c r="X6" s="774"/>
      <c r="Y6" s="774"/>
      <c r="Z6" s="790"/>
      <c r="AA6" s="790"/>
      <c r="AB6" s="790"/>
      <c r="AC6" s="790"/>
      <c r="AD6" s="790"/>
      <c r="AE6" s="790"/>
      <c r="AF6" s="790"/>
      <c r="AG6" s="790"/>
      <c r="AH6" s="790"/>
      <c r="AI6" s="790"/>
      <c r="AJ6" s="793"/>
      <c r="AK6" s="793"/>
      <c r="AL6" s="793"/>
      <c r="AM6" s="793"/>
      <c r="AN6" s="793"/>
      <c r="AO6" s="793"/>
      <c r="AP6" s="790"/>
    </row>
    <row r="7" spans="1:49" s="21" customFormat="1" ht="36" customHeight="1">
      <c r="A7" s="774"/>
      <c r="B7" s="775"/>
      <c r="C7" s="774"/>
      <c r="D7" s="774"/>
      <c r="E7" s="774"/>
      <c r="F7" s="774" t="s">
        <v>79</v>
      </c>
      <c r="G7" s="777" t="s">
        <v>9</v>
      </c>
      <c r="H7" s="777"/>
      <c r="I7" s="777" t="s">
        <v>602</v>
      </c>
      <c r="J7" s="777"/>
      <c r="K7" s="809" t="s">
        <v>603</v>
      </c>
      <c r="L7" s="809"/>
      <c r="M7" s="809" t="s">
        <v>604</v>
      </c>
      <c r="N7" s="809"/>
      <c r="O7" s="774"/>
      <c r="P7" s="774"/>
      <c r="Q7" s="774"/>
      <c r="R7" s="774"/>
      <c r="S7" s="774"/>
      <c r="T7" s="774"/>
      <c r="U7" s="774"/>
      <c r="V7" s="774"/>
      <c r="W7" s="774"/>
      <c r="X7" s="774"/>
      <c r="Y7" s="774"/>
      <c r="Z7" s="790"/>
      <c r="AA7" s="790"/>
      <c r="AB7" s="790"/>
      <c r="AC7" s="790"/>
      <c r="AD7" s="790" t="s">
        <v>12</v>
      </c>
      <c r="AE7" s="790"/>
      <c r="AF7" s="790"/>
      <c r="AG7" s="790"/>
      <c r="AH7" s="790"/>
      <c r="AI7" s="790"/>
      <c r="AJ7" s="778" t="s">
        <v>12</v>
      </c>
      <c r="AK7" s="778"/>
      <c r="AL7" s="778"/>
      <c r="AM7" s="778" t="s">
        <v>12</v>
      </c>
      <c r="AN7" s="778"/>
      <c r="AO7" s="778"/>
      <c r="AP7" s="790"/>
    </row>
    <row r="8" spans="1:49" s="21" customFormat="1" ht="12.75">
      <c r="A8" s="774"/>
      <c r="B8" s="775"/>
      <c r="C8" s="774"/>
      <c r="D8" s="774"/>
      <c r="E8" s="774"/>
      <c r="F8" s="774"/>
      <c r="G8" s="774" t="s">
        <v>11</v>
      </c>
      <c r="H8" s="774" t="s">
        <v>80</v>
      </c>
      <c r="I8" s="774" t="s">
        <v>11</v>
      </c>
      <c r="J8" s="774" t="s">
        <v>80</v>
      </c>
      <c r="K8" s="774" t="s">
        <v>11</v>
      </c>
      <c r="L8" s="774" t="s">
        <v>80</v>
      </c>
      <c r="M8" s="774" t="s">
        <v>11</v>
      </c>
      <c r="N8" s="774" t="s">
        <v>80</v>
      </c>
      <c r="O8" s="774" t="s">
        <v>11</v>
      </c>
      <c r="P8" s="774" t="s">
        <v>80</v>
      </c>
      <c r="Q8" s="774" t="s">
        <v>11</v>
      </c>
      <c r="R8" s="774" t="s">
        <v>12</v>
      </c>
      <c r="S8" s="774"/>
      <c r="T8" s="774"/>
      <c r="U8" s="774" t="s">
        <v>11</v>
      </c>
      <c r="V8" s="774" t="s">
        <v>12</v>
      </c>
      <c r="W8" s="774"/>
      <c r="X8" s="774"/>
      <c r="Y8" s="774"/>
      <c r="Z8" s="790"/>
      <c r="AA8" s="790"/>
      <c r="AB8" s="790"/>
      <c r="AC8" s="790"/>
      <c r="AD8" s="790" t="s">
        <v>81</v>
      </c>
      <c r="AE8" s="790"/>
      <c r="AF8" s="790"/>
      <c r="AG8" s="790"/>
      <c r="AH8" s="790"/>
      <c r="AI8" s="790"/>
      <c r="AJ8" s="779" t="s">
        <v>81</v>
      </c>
      <c r="AK8" s="778" t="s">
        <v>82</v>
      </c>
      <c r="AL8" s="778"/>
      <c r="AM8" s="779" t="s">
        <v>81</v>
      </c>
      <c r="AN8" s="872" t="s">
        <v>82</v>
      </c>
      <c r="AO8" s="872"/>
      <c r="AP8" s="790"/>
    </row>
    <row r="9" spans="1:49" s="21" customFormat="1" ht="12.75">
      <c r="A9" s="774"/>
      <c r="B9" s="775"/>
      <c r="C9" s="774"/>
      <c r="D9" s="774"/>
      <c r="E9" s="774"/>
      <c r="F9" s="774"/>
      <c r="G9" s="774"/>
      <c r="H9" s="774"/>
      <c r="I9" s="774"/>
      <c r="J9" s="774"/>
      <c r="K9" s="774"/>
      <c r="L9" s="774"/>
      <c r="M9" s="774"/>
      <c r="N9" s="774"/>
      <c r="O9" s="774"/>
      <c r="P9" s="774"/>
      <c r="Q9" s="774"/>
      <c r="R9" s="774" t="s">
        <v>81</v>
      </c>
      <c r="S9" s="810" t="s">
        <v>82</v>
      </c>
      <c r="T9" s="810"/>
      <c r="U9" s="774"/>
      <c r="V9" s="774" t="s">
        <v>81</v>
      </c>
      <c r="W9" s="810" t="s">
        <v>82</v>
      </c>
      <c r="X9" s="810"/>
      <c r="Y9" s="774"/>
      <c r="Z9" s="790"/>
      <c r="AA9" s="790"/>
      <c r="AB9" s="790"/>
      <c r="AC9" s="790"/>
      <c r="AD9" s="790"/>
      <c r="AE9" s="790"/>
      <c r="AF9" s="790"/>
      <c r="AG9" s="790"/>
      <c r="AH9" s="790"/>
      <c r="AI9" s="790"/>
      <c r="AJ9" s="779"/>
      <c r="AK9" s="794" t="s">
        <v>83</v>
      </c>
      <c r="AL9" s="795" t="s">
        <v>84</v>
      </c>
      <c r="AM9" s="779"/>
      <c r="AN9" s="794" t="s">
        <v>83</v>
      </c>
      <c r="AO9" s="795" t="s">
        <v>84</v>
      </c>
      <c r="AP9" s="790"/>
    </row>
    <row r="10" spans="1:49" s="21" customFormat="1" ht="60.75" customHeight="1">
      <c r="A10" s="774"/>
      <c r="B10" s="775"/>
      <c r="C10" s="774"/>
      <c r="D10" s="774"/>
      <c r="E10" s="774"/>
      <c r="F10" s="774"/>
      <c r="G10" s="774"/>
      <c r="H10" s="774"/>
      <c r="I10" s="774"/>
      <c r="J10" s="774"/>
      <c r="K10" s="774"/>
      <c r="L10" s="774"/>
      <c r="M10" s="774"/>
      <c r="N10" s="774"/>
      <c r="O10" s="774"/>
      <c r="P10" s="774"/>
      <c r="Q10" s="774"/>
      <c r="R10" s="774"/>
      <c r="S10" s="325" t="s">
        <v>607</v>
      </c>
      <c r="T10" s="325" t="s">
        <v>84</v>
      </c>
      <c r="U10" s="774"/>
      <c r="V10" s="774"/>
      <c r="W10" s="325" t="s">
        <v>607</v>
      </c>
      <c r="X10" s="325" t="s">
        <v>84</v>
      </c>
      <c r="Y10" s="774"/>
      <c r="Z10" s="791"/>
      <c r="AA10" s="791"/>
      <c r="AB10" s="791"/>
      <c r="AC10" s="791"/>
      <c r="AD10" s="791"/>
      <c r="AE10" s="791"/>
      <c r="AF10" s="791"/>
      <c r="AG10" s="791"/>
      <c r="AH10" s="791"/>
      <c r="AI10" s="791"/>
      <c r="AJ10" s="779"/>
      <c r="AK10" s="794"/>
      <c r="AL10" s="795"/>
      <c r="AM10" s="779"/>
      <c r="AN10" s="794"/>
      <c r="AO10" s="795"/>
      <c r="AP10" s="791"/>
    </row>
    <row r="11" spans="1:49" s="180" customFormat="1" ht="16.5" customHeight="1">
      <c r="A11" s="23">
        <v>1</v>
      </c>
      <c r="B11" s="23">
        <v>2</v>
      </c>
      <c r="C11" s="23">
        <v>3</v>
      </c>
      <c r="D11" s="23"/>
      <c r="E11" s="23">
        <v>4</v>
      </c>
      <c r="F11" s="23">
        <v>5</v>
      </c>
      <c r="G11" s="23">
        <v>6</v>
      </c>
      <c r="H11" s="23">
        <v>7</v>
      </c>
      <c r="I11" s="23"/>
      <c r="J11" s="23"/>
      <c r="K11" s="23"/>
      <c r="L11" s="23"/>
      <c r="M11" s="23"/>
      <c r="N11" s="23"/>
      <c r="O11" s="23"/>
      <c r="P11" s="23"/>
      <c r="Q11" s="23"/>
      <c r="R11" s="23"/>
      <c r="S11" s="326"/>
      <c r="T11" s="326"/>
      <c r="U11" s="23"/>
      <c r="V11" s="23"/>
      <c r="W11" s="326"/>
      <c r="X11" s="326"/>
      <c r="Y11" s="23"/>
      <c r="Z11" s="394">
        <v>8</v>
      </c>
      <c r="AA11" s="23">
        <v>9</v>
      </c>
      <c r="AB11" s="23">
        <v>10</v>
      </c>
      <c r="AC11" s="23">
        <v>11</v>
      </c>
      <c r="AD11" s="23">
        <v>12</v>
      </c>
      <c r="AE11" s="23">
        <v>13</v>
      </c>
      <c r="AF11" s="23">
        <v>14</v>
      </c>
      <c r="AG11" s="23">
        <v>15</v>
      </c>
      <c r="AH11" s="23">
        <v>16</v>
      </c>
      <c r="AI11" s="23">
        <v>17</v>
      </c>
      <c r="AJ11" s="23">
        <v>17</v>
      </c>
      <c r="AK11" s="23">
        <v>18</v>
      </c>
      <c r="AL11" s="23">
        <v>19</v>
      </c>
      <c r="AM11" s="23">
        <v>20</v>
      </c>
      <c r="AN11" s="23">
        <v>21</v>
      </c>
      <c r="AO11" s="23">
        <v>22</v>
      </c>
      <c r="AP11" s="23">
        <v>23</v>
      </c>
      <c r="AS11" s="266" t="e">
        <f>AM12-1882777</f>
        <v>#REF!</v>
      </c>
      <c r="AT11" s="22">
        <f t="shared" ref="AT11:AT24" si="0">V11-AH11</f>
        <v>-16</v>
      </c>
    </row>
    <row r="12" spans="1:49" s="21" customFormat="1">
      <c r="A12" s="24"/>
      <c r="B12" s="24" t="s">
        <v>13</v>
      </c>
      <c r="C12" s="25"/>
      <c r="D12" s="25"/>
      <c r="E12" s="25"/>
      <c r="F12" s="26"/>
      <c r="G12" s="27">
        <f>G13</f>
        <v>308554</v>
      </c>
      <c r="H12" s="27">
        <f t="shared" ref="H12:X12" si="1">H13</f>
        <v>280000</v>
      </c>
      <c r="I12" s="27">
        <f t="shared" si="1"/>
        <v>47000</v>
      </c>
      <c r="J12" s="27">
        <f t="shared" si="1"/>
        <v>47000</v>
      </c>
      <c r="K12" s="27">
        <f t="shared" si="1"/>
        <v>25177</v>
      </c>
      <c r="L12" s="27">
        <f t="shared" si="1"/>
        <v>25177</v>
      </c>
      <c r="M12" s="27">
        <f t="shared" si="1"/>
        <v>47000</v>
      </c>
      <c r="N12" s="27">
        <f t="shared" si="1"/>
        <v>47000</v>
      </c>
      <c r="O12" s="27">
        <f t="shared" si="1"/>
        <v>225934</v>
      </c>
      <c r="P12" s="27">
        <f t="shared" si="1"/>
        <v>225934</v>
      </c>
      <c r="Q12" s="27">
        <f t="shared" si="1"/>
        <v>44666</v>
      </c>
      <c r="R12" s="27">
        <f t="shared" si="1"/>
        <v>44666</v>
      </c>
      <c r="S12" s="27">
        <f t="shared" si="1"/>
        <v>0</v>
      </c>
      <c r="T12" s="27">
        <f t="shared" si="1"/>
        <v>0</v>
      </c>
      <c r="U12" s="27">
        <f t="shared" si="1"/>
        <v>44666</v>
      </c>
      <c r="V12" s="27">
        <f t="shared" si="1"/>
        <v>44666</v>
      </c>
      <c r="W12" s="27">
        <f t="shared" si="1"/>
        <v>0</v>
      </c>
      <c r="X12" s="27" t="e">
        <f t="shared" si="1"/>
        <v>#REF!</v>
      </c>
      <c r="Y12" s="27"/>
      <c r="Z12" s="395" t="e">
        <f>Z13+#REF!+#REF!+#REF!+#REF!+#REF!+#REF!+#REF!</f>
        <v>#REF!</v>
      </c>
      <c r="AA12" s="27" t="e">
        <f>AA13+#REF!+#REF!+#REF!+#REF!+#REF!+#REF!+#REF!</f>
        <v>#REF!</v>
      </c>
      <c r="AB12" s="27" t="e">
        <f>AB13+#REF!+#REF!+#REF!+#REF!+#REF!+#REF!+#REF!</f>
        <v>#REF!</v>
      </c>
      <c r="AC12" s="27" t="e">
        <f>AC13+#REF!+#REF!+#REF!+#REF!+#REF!+#REF!+#REF!</f>
        <v>#REF!</v>
      </c>
      <c r="AD12" s="27" t="e">
        <f>AD13+#REF!+#REF!+#REF!+#REF!+#REF!+#REF!+#REF!</f>
        <v>#REF!</v>
      </c>
      <c r="AE12" s="27" t="e">
        <f>AE13+#REF!+#REF!+#REF!+#REF!+#REF!+#REF!+#REF!</f>
        <v>#REF!</v>
      </c>
      <c r="AF12" s="27" t="e">
        <f>AF13+#REF!+#REF!+#REF!+#REF!+#REF!+#REF!+#REF!</f>
        <v>#REF!</v>
      </c>
      <c r="AG12" s="27" t="e">
        <f>AG13+#REF!+#REF!+#REF!+#REF!+#REF!+#REF!+#REF!</f>
        <v>#REF!</v>
      </c>
      <c r="AH12" s="27" t="e">
        <f>AH13+#REF!+#REF!+#REF!+#REF!+#REF!+#REF!+#REF!</f>
        <v>#REF!</v>
      </c>
      <c r="AI12" s="27" t="e">
        <f>AI13+#REF!+#REF!+#REF!</f>
        <v>#REF!</v>
      </c>
      <c r="AJ12" s="27" t="e">
        <f>AJ13+#REF!+#REF!+#REF!</f>
        <v>#REF!</v>
      </c>
      <c r="AK12" s="27" t="e">
        <f>AK13+#REF!+#REF!+#REF!</f>
        <v>#REF!</v>
      </c>
      <c r="AL12" s="27" t="e">
        <f>AL13+#REF!+#REF!+#REF!</f>
        <v>#REF!</v>
      </c>
      <c r="AM12" s="27" t="e">
        <f>AM13+#REF!+#REF!+#REF!</f>
        <v>#REF!</v>
      </c>
      <c r="AN12" s="27" t="e">
        <f>AN13+#REF!+#REF!+#REF!</f>
        <v>#REF!</v>
      </c>
      <c r="AO12" s="27" t="e">
        <f>AO13+#REF!+#REF!+#REF!</f>
        <v>#REF!</v>
      </c>
      <c r="AP12" s="28"/>
      <c r="AQ12" s="194" t="e">
        <f t="shared" ref="AQ12:AQ14" si="2">AH12-AM12</f>
        <v>#REF!</v>
      </c>
      <c r="AR12" s="22" t="e">
        <f>AG12-AH12</f>
        <v>#REF!</v>
      </c>
      <c r="AT12" s="27" t="e">
        <f>AT13+#REF!+#REF!+#REF!+#REF!</f>
        <v>#REF!</v>
      </c>
      <c r="AU12" s="22">
        <f t="shared" ref="AU12:AU20" si="3">J12-N12</f>
        <v>0</v>
      </c>
      <c r="AV12" s="22">
        <v>5240806</v>
      </c>
      <c r="AW12" s="22" t="e">
        <f>AV12-#REF!</f>
        <v>#REF!</v>
      </c>
    </row>
    <row r="13" spans="1:49" s="33" customFormat="1" ht="15.75">
      <c r="A13" s="29" t="s">
        <v>56</v>
      </c>
      <c r="B13" s="30" t="s">
        <v>57</v>
      </c>
      <c r="C13" s="31"/>
      <c r="D13" s="31"/>
      <c r="E13" s="188"/>
      <c r="F13" s="32"/>
      <c r="G13" s="32">
        <f t="shared" ref="G13:V13" si="4">G14+G16</f>
        <v>308554</v>
      </c>
      <c r="H13" s="32">
        <f t="shared" si="4"/>
        <v>280000</v>
      </c>
      <c r="I13" s="32">
        <f t="shared" si="4"/>
        <v>47000</v>
      </c>
      <c r="J13" s="32">
        <f t="shared" si="4"/>
        <v>47000</v>
      </c>
      <c r="K13" s="32">
        <f t="shared" si="4"/>
        <v>25177</v>
      </c>
      <c r="L13" s="32">
        <f t="shared" si="4"/>
        <v>25177</v>
      </c>
      <c r="M13" s="32">
        <f t="shared" si="4"/>
        <v>47000</v>
      </c>
      <c r="N13" s="32">
        <f t="shared" si="4"/>
        <v>47000</v>
      </c>
      <c r="O13" s="32">
        <f t="shared" si="4"/>
        <v>225934</v>
      </c>
      <c r="P13" s="32">
        <f t="shared" si="4"/>
        <v>225934</v>
      </c>
      <c r="Q13" s="32">
        <f t="shared" si="4"/>
        <v>44666</v>
      </c>
      <c r="R13" s="32">
        <f t="shared" si="4"/>
        <v>44666</v>
      </c>
      <c r="S13" s="32">
        <f t="shared" si="4"/>
        <v>0</v>
      </c>
      <c r="T13" s="32">
        <f t="shared" si="4"/>
        <v>0</v>
      </c>
      <c r="U13" s="32">
        <f t="shared" si="4"/>
        <v>44666</v>
      </c>
      <c r="V13" s="32">
        <f t="shared" si="4"/>
        <v>44666</v>
      </c>
      <c r="W13" s="32">
        <f>W14+W16</f>
        <v>0</v>
      </c>
      <c r="X13" s="32" t="e">
        <f>X14+#REF!+#REF!+#REF!+#REF!+#REF!+#REF!+#REF!+#REF!+X16+#REF!</f>
        <v>#REF!</v>
      </c>
      <c r="Y13" s="32"/>
      <c r="Z13" s="396" t="e">
        <f>Z14+#REF!+#REF!+#REF!+#REF!+#REF!+#REF!+#REF!+#REF!+Z16+#REF!+#REF!</f>
        <v>#REF!</v>
      </c>
      <c r="AA13" s="32" t="e">
        <f>AA14+#REF!+#REF!+#REF!+#REF!+#REF!+#REF!+#REF!+#REF!+AA16+#REF!+#REF!</f>
        <v>#REF!</v>
      </c>
      <c r="AB13" s="32" t="e">
        <f>AB14+#REF!+#REF!+#REF!+#REF!+#REF!+#REF!+#REF!+#REF!+AB16+#REF!+#REF!</f>
        <v>#REF!</v>
      </c>
      <c r="AC13" s="32" t="e">
        <f>AC14+#REF!+#REF!+#REF!+#REF!+#REF!+#REF!+#REF!+#REF!+AC16+#REF!+#REF!</f>
        <v>#REF!</v>
      </c>
      <c r="AD13" s="32" t="e">
        <f>AD14+#REF!+#REF!+#REF!+#REF!+#REF!+#REF!+#REF!+#REF!+AD16+#REF!+#REF!</f>
        <v>#REF!</v>
      </c>
      <c r="AE13" s="32" t="e">
        <f>AE14+#REF!+#REF!+#REF!+#REF!+#REF!+#REF!+#REF!+#REF!+AE16+#REF!+#REF!</f>
        <v>#REF!</v>
      </c>
      <c r="AF13" s="32" t="e">
        <f>AF14+#REF!+#REF!+#REF!+#REF!+#REF!+#REF!+#REF!+#REF!+AF16+#REF!+#REF!</f>
        <v>#REF!</v>
      </c>
      <c r="AG13" s="32" t="e">
        <f>AG14+#REF!+#REF!+#REF!+#REF!+#REF!+#REF!+#REF!+#REF!+AG16+#REF!+#REF!</f>
        <v>#REF!</v>
      </c>
      <c r="AH13" s="32" t="e">
        <f>AH14+#REF!+#REF!+#REF!+#REF!+#REF!+#REF!+#REF!+#REF!+AH16+#REF!+#REF!</f>
        <v>#REF!</v>
      </c>
      <c r="AI13" s="32" t="e">
        <f>AI14+#REF!+#REF!+#REF!+#REF!+#REF!+#REF!+#REF!+#REF!+AI16+#REF!</f>
        <v>#REF!</v>
      </c>
      <c r="AJ13" s="32" t="e">
        <f>AJ14+#REF!+#REF!+#REF!+#REF!+#REF!+#REF!+#REF!+#REF!+AJ16+#REF!</f>
        <v>#REF!</v>
      </c>
      <c r="AK13" s="32" t="e">
        <f>AK14+#REF!+#REF!+#REF!+#REF!+#REF!+#REF!+#REF!+#REF!+AK16+#REF!</f>
        <v>#REF!</v>
      </c>
      <c r="AL13" s="32" t="e">
        <f>AL14+#REF!+#REF!+#REF!+#REF!+#REF!+#REF!+#REF!+#REF!+AL16+#REF!</f>
        <v>#REF!</v>
      </c>
      <c r="AM13" s="32" t="e">
        <f>AM14+#REF!+#REF!+#REF!+#REF!+#REF!+#REF!+#REF!+#REF!+AM16+#REF!</f>
        <v>#REF!</v>
      </c>
      <c r="AN13" s="32" t="e">
        <f>AN14+#REF!+#REF!+#REF!+#REF!+#REF!+#REF!+#REF!+#REF!+AN16+#REF!</f>
        <v>#REF!</v>
      </c>
      <c r="AO13" s="32" t="e">
        <f>AO14+#REF!+#REF!+#REF!+#REF!+#REF!+#REF!+#REF!+#REF!+AO16+#REF!</f>
        <v>#REF!</v>
      </c>
      <c r="AP13" s="31"/>
      <c r="AQ13" s="194" t="e">
        <f t="shared" si="2"/>
        <v>#REF!</v>
      </c>
      <c r="AR13" s="22" t="e">
        <f t="shared" ref="AR13:AR24" si="5">AG13-AH13</f>
        <v>#REF!</v>
      </c>
      <c r="AT13" s="32" t="e">
        <f>AT14+#REF!+#REF!+#REF!+#REF!+#REF!+#REF!+#REF!+#REF!+AT16+#REF!</f>
        <v>#REF!</v>
      </c>
      <c r="AU13" s="22">
        <f t="shared" si="3"/>
        <v>0</v>
      </c>
    </row>
    <row r="14" spans="1:49" s="38" customFormat="1" ht="24.75" customHeight="1">
      <c r="A14" s="34" t="s">
        <v>58</v>
      </c>
      <c r="B14" s="35" t="s">
        <v>85</v>
      </c>
      <c r="C14" s="24"/>
      <c r="D14" s="24"/>
      <c r="E14" s="189"/>
      <c r="F14" s="36"/>
      <c r="G14" s="37">
        <f>G15</f>
        <v>40000</v>
      </c>
      <c r="H14" s="37">
        <f t="shared" ref="H14:X14" si="6">H15</f>
        <v>40000</v>
      </c>
      <c r="I14" s="37">
        <f t="shared" si="6"/>
        <v>1500</v>
      </c>
      <c r="J14" s="37">
        <f t="shared" si="6"/>
        <v>1500</v>
      </c>
      <c r="K14" s="37">
        <f t="shared" si="6"/>
        <v>1500</v>
      </c>
      <c r="L14" s="37">
        <f t="shared" si="6"/>
        <v>1500</v>
      </c>
      <c r="M14" s="37">
        <f t="shared" si="6"/>
        <v>1500</v>
      </c>
      <c r="N14" s="37">
        <f t="shared" si="6"/>
        <v>1500</v>
      </c>
      <c r="O14" s="37">
        <f t="shared" si="6"/>
        <v>35500</v>
      </c>
      <c r="P14" s="37">
        <f t="shared" si="6"/>
        <v>35500</v>
      </c>
      <c r="Q14" s="37">
        <f t="shared" si="6"/>
        <v>4500</v>
      </c>
      <c r="R14" s="37">
        <f t="shared" si="6"/>
        <v>4500</v>
      </c>
      <c r="S14" s="37">
        <f t="shared" si="6"/>
        <v>0</v>
      </c>
      <c r="T14" s="37">
        <f t="shared" si="6"/>
        <v>0</v>
      </c>
      <c r="U14" s="37">
        <f t="shared" si="6"/>
        <v>4500</v>
      </c>
      <c r="V14" s="37">
        <f t="shared" si="6"/>
        <v>4500</v>
      </c>
      <c r="W14" s="37">
        <f t="shared" si="6"/>
        <v>0</v>
      </c>
      <c r="X14" s="37">
        <f t="shared" si="6"/>
        <v>0</v>
      </c>
      <c r="Y14" s="37"/>
      <c r="Z14" s="397" t="e">
        <f>#REF!+#REF!+#REF!</f>
        <v>#REF!</v>
      </c>
      <c r="AA14" s="37" t="e">
        <f>#REF!+#REF!+#REF!</f>
        <v>#REF!</v>
      </c>
      <c r="AB14" s="37" t="e">
        <f>#REF!+#REF!+#REF!</f>
        <v>#REF!</v>
      </c>
      <c r="AC14" s="37" t="e">
        <f>#REF!+#REF!+#REF!</f>
        <v>#REF!</v>
      </c>
      <c r="AD14" s="37" t="e">
        <f>#REF!+#REF!+#REF!</f>
        <v>#REF!</v>
      </c>
      <c r="AE14" s="37" t="e">
        <f>#REF!+#REF!+#REF!</f>
        <v>#REF!</v>
      </c>
      <c r="AF14" s="37" t="e">
        <f>#REF!+#REF!+#REF!</f>
        <v>#REF!</v>
      </c>
      <c r="AG14" s="37" t="e">
        <f>#REF!+#REF!+#REF!</f>
        <v>#REF!</v>
      </c>
      <c r="AH14" s="37" t="e">
        <f>#REF!+#REF!+#REF!</f>
        <v>#REF!</v>
      </c>
      <c r="AI14" s="37" t="e">
        <f>#REF!+#REF!+#REF!</f>
        <v>#REF!</v>
      </c>
      <c r="AJ14" s="37" t="e">
        <f>#REF!+#REF!+#REF!</f>
        <v>#REF!</v>
      </c>
      <c r="AK14" s="37" t="e">
        <f>#REF!+#REF!+#REF!</f>
        <v>#REF!</v>
      </c>
      <c r="AL14" s="37" t="e">
        <f>#REF!+#REF!+#REF!</f>
        <v>#REF!</v>
      </c>
      <c r="AM14" s="37" t="e">
        <f>#REF!+#REF!+#REF!</f>
        <v>#REF!</v>
      </c>
      <c r="AN14" s="37" t="e">
        <f>#REF!+#REF!+#REF!</f>
        <v>#REF!</v>
      </c>
      <c r="AO14" s="37" t="e">
        <f>#REF!+#REF!+#REF!</f>
        <v>#REF!</v>
      </c>
      <c r="AP14" s="37" t="e">
        <f>#REF!+#REF!+#REF!</f>
        <v>#REF!</v>
      </c>
      <c r="AQ14" s="194" t="e">
        <f t="shared" si="2"/>
        <v>#REF!</v>
      </c>
      <c r="AR14" s="22" t="e">
        <f t="shared" si="5"/>
        <v>#REF!</v>
      </c>
      <c r="AT14" s="37" t="e">
        <f>#REF!+#REF!+#REF!</f>
        <v>#REF!</v>
      </c>
      <c r="AU14" s="22">
        <f t="shared" si="3"/>
        <v>0</v>
      </c>
      <c r="AV14" s="38" t="e">
        <f>R12-#REF!</f>
        <v>#REF!</v>
      </c>
    </row>
    <row r="15" spans="1:49" s="21" customFormat="1" ht="33.75">
      <c r="A15" s="25">
        <v>1</v>
      </c>
      <c r="B15" s="46" t="s">
        <v>111</v>
      </c>
      <c r="C15" s="47" t="s">
        <v>59</v>
      </c>
      <c r="D15" s="47"/>
      <c r="E15" s="47" t="s">
        <v>60</v>
      </c>
      <c r="F15" s="48" t="s">
        <v>112</v>
      </c>
      <c r="G15" s="49">
        <v>40000</v>
      </c>
      <c r="H15" s="49">
        <v>40000</v>
      </c>
      <c r="I15" s="49">
        <v>1500</v>
      </c>
      <c r="J15" s="49">
        <v>1500</v>
      </c>
      <c r="K15" s="49">
        <v>1500</v>
      </c>
      <c r="L15" s="49">
        <v>1500</v>
      </c>
      <c r="M15" s="49">
        <v>1500</v>
      </c>
      <c r="N15" s="49">
        <v>1500</v>
      </c>
      <c r="O15" s="49">
        <v>35500</v>
      </c>
      <c r="P15" s="49">
        <v>35500</v>
      </c>
      <c r="Q15" s="49">
        <v>4500</v>
      </c>
      <c r="R15" s="49">
        <v>4500</v>
      </c>
      <c r="S15" s="53"/>
      <c r="T15" s="53"/>
      <c r="U15" s="49">
        <v>4500</v>
      </c>
      <c r="V15" s="49">
        <v>4500</v>
      </c>
      <c r="W15" s="53"/>
      <c r="X15" s="53"/>
      <c r="Y15" s="49"/>
      <c r="Z15" s="399">
        <v>0</v>
      </c>
      <c r="AA15" s="49">
        <v>36000</v>
      </c>
      <c r="AB15" s="49">
        <v>34000</v>
      </c>
      <c r="AC15" s="49">
        <v>1500</v>
      </c>
      <c r="AD15" s="50">
        <f>AA15-AB15-AC15</f>
        <v>500</v>
      </c>
      <c r="AE15" s="50">
        <f>H15-Z15-AA15</f>
        <v>4000</v>
      </c>
      <c r="AF15" s="50">
        <f>AD15+AE15</f>
        <v>4500</v>
      </c>
      <c r="AG15" s="50">
        <f>AE15+AD15</f>
        <v>4500</v>
      </c>
      <c r="AH15" s="50">
        <f>AG15</f>
        <v>4500</v>
      </c>
      <c r="AI15" s="50"/>
      <c r="AJ15" s="49">
        <v>4000</v>
      </c>
      <c r="AK15" s="49">
        <v>0</v>
      </c>
      <c r="AL15" s="49">
        <v>0</v>
      </c>
      <c r="AM15" s="49">
        <v>4500</v>
      </c>
      <c r="AN15" s="53">
        <v>0</v>
      </c>
      <c r="AO15" s="53">
        <v>0</v>
      </c>
      <c r="AP15" s="52"/>
      <c r="AQ15" s="22">
        <f t="shared" ref="AQ15:AQ24" si="7">AH15-AM15</f>
        <v>0</v>
      </c>
      <c r="AR15" s="22">
        <f t="shared" si="5"/>
        <v>0</v>
      </c>
      <c r="AT15" s="22">
        <f t="shared" si="0"/>
        <v>0</v>
      </c>
      <c r="AU15" s="22">
        <f t="shared" si="3"/>
        <v>0</v>
      </c>
    </row>
    <row r="16" spans="1:49" s="66" customFormat="1" ht="24">
      <c r="A16" s="65" t="s">
        <v>188</v>
      </c>
      <c r="B16" s="55" t="s">
        <v>189</v>
      </c>
      <c r="C16" s="56"/>
      <c r="D16" s="56"/>
      <c r="E16" s="47"/>
      <c r="F16" s="57"/>
      <c r="G16" s="37">
        <f t="shared" ref="G16:AO16" si="8">G17+G22</f>
        <v>268554</v>
      </c>
      <c r="H16" s="37">
        <f t="shared" si="8"/>
        <v>240000</v>
      </c>
      <c r="I16" s="37">
        <f t="shared" si="8"/>
        <v>45500</v>
      </c>
      <c r="J16" s="37">
        <f t="shared" si="8"/>
        <v>45500</v>
      </c>
      <c r="K16" s="37">
        <f t="shared" si="8"/>
        <v>23677</v>
      </c>
      <c r="L16" s="37">
        <f t="shared" si="8"/>
        <v>23677</v>
      </c>
      <c r="M16" s="37">
        <f t="shared" si="8"/>
        <v>45500</v>
      </c>
      <c r="N16" s="37">
        <f t="shared" si="8"/>
        <v>45500</v>
      </c>
      <c r="O16" s="37">
        <f t="shared" si="8"/>
        <v>190434</v>
      </c>
      <c r="P16" s="37">
        <f t="shared" si="8"/>
        <v>190434</v>
      </c>
      <c r="Q16" s="37">
        <f t="shared" si="8"/>
        <v>40166</v>
      </c>
      <c r="R16" s="37">
        <f t="shared" si="8"/>
        <v>40166</v>
      </c>
      <c r="S16" s="39">
        <f t="shared" si="8"/>
        <v>0</v>
      </c>
      <c r="T16" s="39">
        <f t="shared" si="8"/>
        <v>0</v>
      </c>
      <c r="U16" s="37">
        <f t="shared" si="8"/>
        <v>40166</v>
      </c>
      <c r="V16" s="37">
        <f t="shared" si="8"/>
        <v>40166</v>
      </c>
      <c r="W16" s="39">
        <f t="shared" si="8"/>
        <v>0</v>
      </c>
      <c r="X16" s="39">
        <f t="shared" si="8"/>
        <v>0</v>
      </c>
      <c r="Y16" s="37">
        <f t="shared" si="8"/>
        <v>0</v>
      </c>
      <c r="Z16" s="397">
        <f t="shared" si="8"/>
        <v>0</v>
      </c>
      <c r="AA16" s="37">
        <f t="shared" si="8"/>
        <v>128049</v>
      </c>
      <c r="AB16" s="37">
        <f t="shared" si="8"/>
        <v>78534</v>
      </c>
      <c r="AC16" s="37">
        <f t="shared" si="8"/>
        <v>31300</v>
      </c>
      <c r="AD16" s="37">
        <f t="shared" si="8"/>
        <v>18215</v>
      </c>
      <c r="AE16" s="37">
        <f t="shared" si="8"/>
        <v>31951</v>
      </c>
      <c r="AF16" s="37">
        <f t="shared" si="8"/>
        <v>50166</v>
      </c>
      <c r="AG16" s="37">
        <f t="shared" si="8"/>
        <v>42166</v>
      </c>
      <c r="AH16" s="37">
        <f t="shared" si="8"/>
        <v>42166</v>
      </c>
      <c r="AI16" s="37">
        <f t="shared" si="8"/>
        <v>0</v>
      </c>
      <c r="AJ16" s="37">
        <f t="shared" si="8"/>
        <v>0</v>
      </c>
      <c r="AK16" s="37">
        <f t="shared" si="8"/>
        <v>0</v>
      </c>
      <c r="AL16" s="37">
        <f t="shared" si="8"/>
        <v>0</v>
      </c>
      <c r="AM16" s="37">
        <f t="shared" si="8"/>
        <v>42166</v>
      </c>
      <c r="AN16" s="37">
        <f t="shared" si="8"/>
        <v>0</v>
      </c>
      <c r="AO16" s="37">
        <f t="shared" si="8"/>
        <v>0</v>
      </c>
      <c r="AP16" s="58"/>
      <c r="AQ16" s="22">
        <f t="shared" si="7"/>
        <v>0</v>
      </c>
      <c r="AR16" s="22">
        <f t="shared" si="5"/>
        <v>0</v>
      </c>
      <c r="AT16" s="22">
        <f t="shared" si="0"/>
        <v>-2000</v>
      </c>
      <c r="AU16" s="22">
        <f t="shared" si="3"/>
        <v>0</v>
      </c>
    </row>
    <row r="17" spans="1:48" s="66" customFormat="1">
      <c r="A17" s="65"/>
      <c r="B17" s="55" t="s">
        <v>190</v>
      </c>
      <c r="C17" s="56"/>
      <c r="D17" s="56"/>
      <c r="E17" s="47"/>
      <c r="F17" s="57"/>
      <c r="G17" s="37">
        <f t="shared" ref="G17:AO17" si="9">G18</f>
        <v>188554</v>
      </c>
      <c r="H17" s="37">
        <f t="shared" si="9"/>
        <v>160000</v>
      </c>
      <c r="I17" s="37">
        <f t="shared" si="9"/>
        <v>21700</v>
      </c>
      <c r="J17" s="37">
        <f t="shared" si="9"/>
        <v>21700</v>
      </c>
      <c r="K17" s="37">
        <f t="shared" si="9"/>
        <v>9877</v>
      </c>
      <c r="L17" s="37">
        <f t="shared" si="9"/>
        <v>9877</v>
      </c>
      <c r="M17" s="37">
        <f t="shared" si="9"/>
        <v>21700</v>
      </c>
      <c r="N17" s="37">
        <f t="shared" si="9"/>
        <v>21700</v>
      </c>
      <c r="O17" s="37">
        <f t="shared" si="9"/>
        <v>120440</v>
      </c>
      <c r="P17" s="37">
        <f t="shared" si="9"/>
        <v>120440</v>
      </c>
      <c r="Q17" s="37">
        <f t="shared" si="9"/>
        <v>30160</v>
      </c>
      <c r="R17" s="37">
        <f t="shared" si="9"/>
        <v>30160</v>
      </c>
      <c r="S17" s="39">
        <f t="shared" si="9"/>
        <v>0</v>
      </c>
      <c r="T17" s="39">
        <f t="shared" si="9"/>
        <v>0</v>
      </c>
      <c r="U17" s="37">
        <f t="shared" si="9"/>
        <v>30160</v>
      </c>
      <c r="V17" s="37">
        <f t="shared" si="9"/>
        <v>30160</v>
      </c>
      <c r="W17" s="39">
        <f t="shared" si="9"/>
        <v>0</v>
      </c>
      <c r="X17" s="39">
        <f t="shared" si="9"/>
        <v>0</v>
      </c>
      <c r="Y17" s="37">
        <f t="shared" si="9"/>
        <v>0</v>
      </c>
      <c r="Z17" s="397">
        <f t="shared" si="9"/>
        <v>0</v>
      </c>
      <c r="AA17" s="37">
        <f t="shared" si="9"/>
        <v>56049</v>
      </c>
      <c r="AB17" s="37">
        <f t="shared" si="9"/>
        <v>32340</v>
      </c>
      <c r="AC17" s="37">
        <f t="shared" si="9"/>
        <v>17500</v>
      </c>
      <c r="AD17" s="37">
        <f t="shared" si="9"/>
        <v>6209</v>
      </c>
      <c r="AE17" s="37">
        <f t="shared" si="9"/>
        <v>23951</v>
      </c>
      <c r="AF17" s="37">
        <f t="shared" si="9"/>
        <v>30160</v>
      </c>
      <c r="AG17" s="37">
        <f t="shared" si="9"/>
        <v>30160</v>
      </c>
      <c r="AH17" s="37">
        <f t="shared" si="9"/>
        <v>30160</v>
      </c>
      <c r="AI17" s="37">
        <f t="shared" si="9"/>
        <v>0</v>
      </c>
      <c r="AJ17" s="37">
        <f t="shared" si="9"/>
        <v>0</v>
      </c>
      <c r="AK17" s="37">
        <f t="shared" si="9"/>
        <v>0</v>
      </c>
      <c r="AL17" s="37">
        <f t="shared" si="9"/>
        <v>0</v>
      </c>
      <c r="AM17" s="37">
        <f t="shared" si="9"/>
        <v>30160</v>
      </c>
      <c r="AN17" s="37">
        <f t="shared" si="9"/>
        <v>0</v>
      </c>
      <c r="AO17" s="37">
        <f t="shared" si="9"/>
        <v>0</v>
      </c>
      <c r="AP17" s="58"/>
      <c r="AQ17" s="22">
        <f t="shared" si="7"/>
        <v>0</v>
      </c>
      <c r="AR17" s="22">
        <f t="shared" si="5"/>
        <v>0</v>
      </c>
      <c r="AT17" s="22">
        <f t="shared" si="0"/>
        <v>0</v>
      </c>
      <c r="AU17" s="22">
        <f t="shared" si="3"/>
        <v>0</v>
      </c>
    </row>
    <row r="18" spans="1:48" s="67" customFormat="1" ht="24">
      <c r="A18" s="198"/>
      <c r="B18" s="60" t="s">
        <v>178</v>
      </c>
      <c r="C18" s="61"/>
      <c r="D18" s="61"/>
      <c r="E18" s="70"/>
      <c r="F18" s="62"/>
      <c r="G18" s="39">
        <f>SUM(G19:G20)</f>
        <v>188554</v>
      </c>
      <c r="H18" s="39">
        <f t="shared" ref="H18:AH18" si="10">SUM(H19:H20)</f>
        <v>160000</v>
      </c>
      <c r="I18" s="39">
        <f t="shared" si="10"/>
        <v>21700</v>
      </c>
      <c r="J18" s="39">
        <f t="shared" si="10"/>
        <v>21700</v>
      </c>
      <c r="K18" s="39">
        <f t="shared" si="10"/>
        <v>9877</v>
      </c>
      <c r="L18" s="39">
        <f t="shared" si="10"/>
        <v>9877</v>
      </c>
      <c r="M18" s="39">
        <f t="shared" si="10"/>
        <v>21700</v>
      </c>
      <c r="N18" s="39">
        <f t="shared" si="10"/>
        <v>21700</v>
      </c>
      <c r="O18" s="39">
        <f t="shared" si="10"/>
        <v>120440</v>
      </c>
      <c r="P18" s="39">
        <f t="shared" si="10"/>
        <v>120440</v>
      </c>
      <c r="Q18" s="39">
        <f t="shared" si="10"/>
        <v>30160</v>
      </c>
      <c r="R18" s="39">
        <f t="shared" si="10"/>
        <v>30160</v>
      </c>
      <c r="S18" s="39">
        <f t="shared" si="10"/>
        <v>0</v>
      </c>
      <c r="T18" s="39">
        <f t="shared" si="10"/>
        <v>0</v>
      </c>
      <c r="U18" s="39">
        <f t="shared" si="10"/>
        <v>30160</v>
      </c>
      <c r="V18" s="39">
        <f t="shared" si="10"/>
        <v>30160</v>
      </c>
      <c r="W18" s="39">
        <f t="shared" si="10"/>
        <v>0</v>
      </c>
      <c r="X18" s="39">
        <f t="shared" si="10"/>
        <v>0</v>
      </c>
      <c r="Y18" s="39">
        <f t="shared" si="10"/>
        <v>0</v>
      </c>
      <c r="Z18" s="398">
        <f t="shared" si="10"/>
        <v>0</v>
      </c>
      <c r="AA18" s="39">
        <f t="shared" si="10"/>
        <v>56049</v>
      </c>
      <c r="AB18" s="39">
        <f t="shared" si="10"/>
        <v>32340</v>
      </c>
      <c r="AC18" s="39">
        <f t="shared" si="10"/>
        <v>17500</v>
      </c>
      <c r="AD18" s="39">
        <f t="shared" si="10"/>
        <v>6209</v>
      </c>
      <c r="AE18" s="39">
        <f t="shared" si="10"/>
        <v>23951</v>
      </c>
      <c r="AF18" s="39">
        <f t="shared" si="10"/>
        <v>30160</v>
      </c>
      <c r="AG18" s="39">
        <f t="shared" si="10"/>
        <v>30160</v>
      </c>
      <c r="AH18" s="39">
        <f t="shared" si="10"/>
        <v>30160</v>
      </c>
      <c r="AI18" s="39">
        <f t="shared" ref="AI18:AO18" si="11">SUM(AI19:AI19)</f>
        <v>0</v>
      </c>
      <c r="AJ18" s="39">
        <f t="shared" si="11"/>
        <v>0</v>
      </c>
      <c r="AK18" s="39">
        <f t="shared" si="11"/>
        <v>0</v>
      </c>
      <c r="AL18" s="39">
        <f t="shared" si="11"/>
        <v>0</v>
      </c>
      <c r="AM18" s="39">
        <f t="shared" si="11"/>
        <v>30160</v>
      </c>
      <c r="AN18" s="39">
        <f t="shared" si="11"/>
        <v>0</v>
      </c>
      <c r="AO18" s="39">
        <f t="shared" si="11"/>
        <v>0</v>
      </c>
      <c r="AP18" s="58"/>
      <c r="AQ18" s="22">
        <f t="shared" si="7"/>
        <v>0</v>
      </c>
      <c r="AR18" s="22">
        <f t="shared" si="5"/>
        <v>0</v>
      </c>
      <c r="AT18" s="22">
        <f t="shared" si="0"/>
        <v>0</v>
      </c>
      <c r="AU18" s="22">
        <f t="shared" si="3"/>
        <v>0</v>
      </c>
    </row>
    <row r="19" spans="1:48" s="21" customFormat="1" ht="36">
      <c r="A19" s="25" t="s">
        <v>96</v>
      </c>
      <c r="B19" s="46" t="s">
        <v>191</v>
      </c>
      <c r="C19" s="47" t="s">
        <v>192</v>
      </c>
      <c r="D19" s="47"/>
      <c r="E19" s="47" t="s">
        <v>60</v>
      </c>
      <c r="F19" s="48" t="s">
        <v>193</v>
      </c>
      <c r="G19" s="49">
        <v>80000</v>
      </c>
      <c r="H19" s="49">
        <v>80000</v>
      </c>
      <c r="I19" s="49">
        <v>17500</v>
      </c>
      <c r="J19" s="49">
        <v>17500</v>
      </c>
      <c r="K19" s="49">
        <v>7062</v>
      </c>
      <c r="L19" s="49">
        <v>7062</v>
      </c>
      <c r="M19" s="49">
        <v>17500</v>
      </c>
      <c r="N19" s="49">
        <v>17500</v>
      </c>
      <c r="O19" s="49">
        <v>49840</v>
      </c>
      <c r="P19" s="49">
        <v>49840</v>
      </c>
      <c r="Q19" s="49">
        <v>30160</v>
      </c>
      <c r="R19" s="49">
        <v>30160</v>
      </c>
      <c r="S19" s="53"/>
      <c r="T19" s="53"/>
      <c r="U19" s="49">
        <v>30160</v>
      </c>
      <c r="V19" s="49">
        <v>30160</v>
      </c>
      <c r="W19" s="53"/>
      <c r="X19" s="53"/>
      <c r="Y19" s="49"/>
      <c r="Z19" s="399">
        <v>0</v>
      </c>
      <c r="AA19" s="59">
        <v>56049</v>
      </c>
      <c r="AB19" s="59">
        <v>32340</v>
      </c>
      <c r="AC19" s="59">
        <v>17500</v>
      </c>
      <c r="AD19" s="50">
        <f>AA19-AB19-AC19</f>
        <v>6209</v>
      </c>
      <c r="AE19" s="50">
        <f>H19-Z19-AA19</f>
        <v>23951</v>
      </c>
      <c r="AF19" s="50">
        <f t="shared" ref="AF19" si="12">AD19+AE19</f>
        <v>30160</v>
      </c>
      <c r="AG19" s="50">
        <f>AF19</f>
        <v>30160</v>
      </c>
      <c r="AH19" s="50">
        <f>AG19</f>
        <v>30160</v>
      </c>
      <c r="AI19" s="50"/>
      <c r="AJ19" s="50"/>
      <c r="AK19" s="50">
        <v>0</v>
      </c>
      <c r="AL19" s="50">
        <v>0</v>
      </c>
      <c r="AM19" s="50">
        <v>30160</v>
      </c>
      <c r="AN19" s="51">
        <v>0</v>
      </c>
      <c r="AO19" s="39">
        <v>0</v>
      </c>
      <c r="AP19" s="58"/>
      <c r="AQ19" s="194">
        <f t="shared" si="7"/>
        <v>0</v>
      </c>
      <c r="AR19" s="22">
        <f t="shared" si="5"/>
        <v>0</v>
      </c>
      <c r="AT19" s="22">
        <f t="shared" si="0"/>
        <v>0</v>
      </c>
      <c r="AU19" s="22">
        <f t="shared" si="3"/>
        <v>0</v>
      </c>
    </row>
    <row r="20" spans="1:48" s="21" customFormat="1" ht="36">
      <c r="A20" s="25">
        <v>2</v>
      </c>
      <c r="B20" s="74" t="s">
        <v>699</v>
      </c>
      <c r="C20" s="75" t="s">
        <v>93</v>
      </c>
      <c r="D20" s="47"/>
      <c r="E20" s="47"/>
      <c r="F20" s="77" t="s">
        <v>700</v>
      </c>
      <c r="G20" s="78">
        <v>108554</v>
      </c>
      <c r="H20" s="78">
        <v>80000</v>
      </c>
      <c r="I20" s="49">
        <v>4200</v>
      </c>
      <c r="J20" s="49">
        <v>4200</v>
      </c>
      <c r="K20" s="49">
        <v>2815</v>
      </c>
      <c r="L20" s="49">
        <v>2815</v>
      </c>
      <c r="M20" s="49">
        <v>4200</v>
      </c>
      <c r="N20" s="49">
        <v>4200</v>
      </c>
      <c r="O20" s="49">
        <f>18000+52600</f>
        <v>70600</v>
      </c>
      <c r="P20" s="49">
        <f>18000+52600</f>
        <v>70600</v>
      </c>
      <c r="Q20" s="49"/>
      <c r="R20" s="49"/>
      <c r="S20" s="53"/>
      <c r="T20" s="53"/>
      <c r="U20" s="49"/>
      <c r="V20" s="49"/>
      <c r="W20" s="53"/>
      <c r="X20" s="53"/>
      <c r="Y20" s="49"/>
      <c r="Z20" s="399"/>
      <c r="AA20" s="59"/>
      <c r="AB20" s="59"/>
      <c r="AC20" s="59"/>
      <c r="AD20" s="50"/>
      <c r="AE20" s="50"/>
      <c r="AF20" s="50"/>
      <c r="AG20" s="50"/>
      <c r="AH20" s="50"/>
      <c r="AI20" s="50"/>
      <c r="AJ20" s="50"/>
      <c r="AK20" s="50"/>
      <c r="AL20" s="50"/>
      <c r="AM20" s="50"/>
      <c r="AN20" s="51"/>
      <c r="AO20" s="39"/>
      <c r="AP20" s="58"/>
      <c r="AQ20" s="194"/>
      <c r="AR20" s="22"/>
      <c r="AT20" s="22"/>
      <c r="AU20" s="22">
        <f t="shared" si="3"/>
        <v>0</v>
      </c>
    </row>
    <row r="21" spans="1:48" s="21" customFormat="1">
      <c r="A21" s="25"/>
      <c r="B21" s="74"/>
      <c r="C21" s="75"/>
      <c r="D21" s="47"/>
      <c r="E21" s="47"/>
      <c r="F21" s="77"/>
      <c r="G21" s="78"/>
      <c r="H21" s="78"/>
      <c r="I21" s="49"/>
      <c r="J21" s="49"/>
      <c r="K21" s="49"/>
      <c r="L21" s="49"/>
      <c r="M21" s="49"/>
      <c r="N21" s="49"/>
      <c r="O21" s="49"/>
      <c r="P21" s="49"/>
      <c r="Q21" s="49"/>
      <c r="R21" s="49"/>
      <c r="S21" s="53"/>
      <c r="T21" s="53"/>
      <c r="U21" s="49"/>
      <c r="V21" s="49"/>
      <c r="W21" s="53"/>
      <c r="X21" s="53"/>
      <c r="Y21" s="49"/>
      <c r="Z21" s="399"/>
      <c r="AA21" s="59"/>
      <c r="AB21" s="59"/>
      <c r="AC21" s="59"/>
      <c r="AD21" s="50"/>
      <c r="AE21" s="50"/>
      <c r="AF21" s="50"/>
      <c r="AG21" s="50"/>
      <c r="AH21" s="50"/>
      <c r="AI21" s="50"/>
      <c r="AJ21" s="50"/>
      <c r="AK21" s="50"/>
      <c r="AL21" s="50"/>
      <c r="AM21" s="50"/>
      <c r="AN21" s="51"/>
      <c r="AO21" s="39"/>
      <c r="AP21" s="58"/>
      <c r="AQ21" s="194"/>
      <c r="AR21" s="22"/>
      <c r="AT21" s="22"/>
      <c r="AU21" s="22"/>
    </row>
    <row r="22" spans="1:48" s="66" customFormat="1">
      <c r="A22" s="65"/>
      <c r="B22" s="55" t="s">
        <v>194</v>
      </c>
      <c r="C22" s="56"/>
      <c r="D22" s="56"/>
      <c r="E22" s="47"/>
      <c r="F22" s="57"/>
      <c r="G22" s="37">
        <f>G23</f>
        <v>80000</v>
      </c>
      <c r="H22" s="37">
        <f t="shared" ref="H22:W23" si="13">H23</f>
        <v>80000</v>
      </c>
      <c r="I22" s="37">
        <f t="shared" si="13"/>
        <v>23800</v>
      </c>
      <c r="J22" s="37">
        <f t="shared" si="13"/>
        <v>23800</v>
      </c>
      <c r="K22" s="37">
        <f t="shared" si="13"/>
        <v>13800</v>
      </c>
      <c r="L22" s="37">
        <f t="shared" si="13"/>
        <v>13800</v>
      </c>
      <c r="M22" s="37">
        <f t="shared" si="13"/>
        <v>23800</v>
      </c>
      <c r="N22" s="37">
        <f t="shared" si="13"/>
        <v>23800</v>
      </c>
      <c r="O22" s="37">
        <f t="shared" si="13"/>
        <v>69994</v>
      </c>
      <c r="P22" s="37">
        <f t="shared" si="13"/>
        <v>69994</v>
      </c>
      <c r="Q22" s="37">
        <f t="shared" si="13"/>
        <v>10006</v>
      </c>
      <c r="R22" s="37">
        <f t="shared" si="13"/>
        <v>10006</v>
      </c>
      <c r="S22" s="39">
        <f t="shared" si="13"/>
        <v>0</v>
      </c>
      <c r="T22" s="39">
        <f t="shared" si="13"/>
        <v>0</v>
      </c>
      <c r="U22" s="37">
        <f t="shared" si="13"/>
        <v>10006</v>
      </c>
      <c r="V22" s="37">
        <f t="shared" si="13"/>
        <v>10006</v>
      </c>
      <c r="W22" s="39">
        <f t="shared" si="13"/>
        <v>0</v>
      </c>
      <c r="X22" s="39">
        <f t="shared" ref="X22:AM23" si="14">X23</f>
        <v>0</v>
      </c>
      <c r="Y22" s="37">
        <f t="shared" si="14"/>
        <v>0</v>
      </c>
      <c r="Z22" s="397">
        <f t="shared" si="14"/>
        <v>0</v>
      </c>
      <c r="AA22" s="37">
        <f t="shared" si="14"/>
        <v>72000</v>
      </c>
      <c r="AB22" s="37">
        <f t="shared" si="14"/>
        <v>46194</v>
      </c>
      <c r="AC22" s="37">
        <f t="shared" si="14"/>
        <v>13800</v>
      </c>
      <c r="AD22" s="37">
        <f t="shared" si="14"/>
        <v>12006</v>
      </c>
      <c r="AE22" s="37">
        <f t="shared" si="14"/>
        <v>8000</v>
      </c>
      <c r="AF22" s="37">
        <f t="shared" si="14"/>
        <v>20006</v>
      </c>
      <c r="AG22" s="37">
        <f t="shared" si="14"/>
        <v>12006</v>
      </c>
      <c r="AH22" s="37">
        <f t="shared" si="14"/>
        <v>12006</v>
      </c>
      <c r="AI22" s="37">
        <f t="shared" si="14"/>
        <v>0</v>
      </c>
      <c r="AJ22" s="37">
        <f t="shared" si="14"/>
        <v>0</v>
      </c>
      <c r="AK22" s="37">
        <f t="shared" si="14"/>
        <v>0</v>
      </c>
      <c r="AL22" s="37">
        <f t="shared" si="14"/>
        <v>0</v>
      </c>
      <c r="AM22" s="37">
        <f t="shared" si="14"/>
        <v>12006</v>
      </c>
      <c r="AN22" s="37">
        <f t="shared" ref="AI22:AO23" si="15">AN23</f>
        <v>0</v>
      </c>
      <c r="AO22" s="37">
        <f t="shared" si="15"/>
        <v>0</v>
      </c>
      <c r="AP22" s="58"/>
      <c r="AQ22" s="22">
        <f t="shared" si="7"/>
        <v>0</v>
      </c>
      <c r="AR22" s="22">
        <f t="shared" si="5"/>
        <v>0</v>
      </c>
      <c r="AT22" s="22">
        <f t="shared" si="0"/>
        <v>-2000</v>
      </c>
      <c r="AU22" s="22">
        <f>J22-N22</f>
        <v>0</v>
      </c>
    </row>
    <row r="23" spans="1:48" s="67" customFormat="1" ht="24">
      <c r="A23" s="40" t="s">
        <v>16</v>
      </c>
      <c r="B23" s="60" t="s">
        <v>178</v>
      </c>
      <c r="C23" s="61"/>
      <c r="D23" s="61"/>
      <c r="E23" s="70"/>
      <c r="F23" s="62"/>
      <c r="G23" s="39">
        <f>G24</f>
        <v>80000</v>
      </c>
      <c r="H23" s="39">
        <f t="shared" si="13"/>
        <v>80000</v>
      </c>
      <c r="I23" s="39">
        <f t="shared" si="13"/>
        <v>23800</v>
      </c>
      <c r="J23" s="39">
        <f t="shared" si="13"/>
        <v>23800</v>
      </c>
      <c r="K23" s="39">
        <f t="shared" si="13"/>
        <v>13800</v>
      </c>
      <c r="L23" s="39">
        <f t="shared" si="13"/>
        <v>13800</v>
      </c>
      <c r="M23" s="39">
        <f t="shared" si="13"/>
        <v>23800</v>
      </c>
      <c r="N23" s="39">
        <f t="shared" si="13"/>
        <v>23800</v>
      </c>
      <c r="O23" s="39">
        <f t="shared" si="13"/>
        <v>69994</v>
      </c>
      <c r="P23" s="39">
        <f t="shared" si="13"/>
        <v>69994</v>
      </c>
      <c r="Q23" s="39">
        <f t="shared" si="13"/>
        <v>10006</v>
      </c>
      <c r="R23" s="39">
        <f t="shared" si="13"/>
        <v>10006</v>
      </c>
      <c r="S23" s="39">
        <f t="shared" si="13"/>
        <v>0</v>
      </c>
      <c r="T23" s="39">
        <f t="shared" si="13"/>
        <v>0</v>
      </c>
      <c r="U23" s="39">
        <f t="shared" si="13"/>
        <v>10006</v>
      </c>
      <c r="V23" s="39">
        <f t="shared" si="13"/>
        <v>10006</v>
      </c>
      <c r="W23" s="39">
        <f t="shared" si="13"/>
        <v>0</v>
      </c>
      <c r="X23" s="39">
        <f t="shared" si="14"/>
        <v>0</v>
      </c>
      <c r="Y23" s="39"/>
      <c r="Z23" s="398">
        <f t="shared" si="14"/>
        <v>0</v>
      </c>
      <c r="AA23" s="39">
        <f t="shared" si="14"/>
        <v>72000</v>
      </c>
      <c r="AB23" s="39">
        <f t="shared" si="14"/>
        <v>46194</v>
      </c>
      <c r="AC23" s="39">
        <f t="shared" si="14"/>
        <v>13800</v>
      </c>
      <c r="AD23" s="39">
        <f t="shared" si="14"/>
        <v>12006</v>
      </c>
      <c r="AE23" s="39">
        <f t="shared" si="14"/>
        <v>8000</v>
      </c>
      <c r="AF23" s="39">
        <f t="shared" si="14"/>
        <v>20006</v>
      </c>
      <c r="AG23" s="39">
        <f t="shared" si="14"/>
        <v>12006</v>
      </c>
      <c r="AH23" s="39">
        <f t="shared" si="14"/>
        <v>12006</v>
      </c>
      <c r="AI23" s="39">
        <f t="shared" si="15"/>
        <v>0</v>
      </c>
      <c r="AJ23" s="39">
        <f t="shared" si="15"/>
        <v>0</v>
      </c>
      <c r="AK23" s="39">
        <f t="shared" si="15"/>
        <v>0</v>
      </c>
      <c r="AL23" s="39">
        <f t="shared" si="15"/>
        <v>0</v>
      </c>
      <c r="AM23" s="39">
        <f t="shared" si="15"/>
        <v>12006</v>
      </c>
      <c r="AN23" s="39">
        <f t="shared" si="15"/>
        <v>0</v>
      </c>
      <c r="AO23" s="39">
        <f t="shared" si="15"/>
        <v>0</v>
      </c>
      <c r="AP23" s="58"/>
      <c r="AQ23" s="22">
        <f t="shared" si="7"/>
        <v>0</v>
      </c>
      <c r="AR23" s="22">
        <f t="shared" si="5"/>
        <v>0</v>
      </c>
      <c r="AT23" s="22">
        <f t="shared" si="0"/>
        <v>-2000</v>
      </c>
      <c r="AU23" s="22">
        <f>J23-N23</f>
        <v>0</v>
      </c>
    </row>
    <row r="24" spans="1:48" s="21" customFormat="1" ht="48">
      <c r="A24" s="25" t="s">
        <v>96</v>
      </c>
      <c r="B24" s="46" t="s">
        <v>195</v>
      </c>
      <c r="C24" s="47" t="s">
        <v>119</v>
      </c>
      <c r="D24" s="47"/>
      <c r="E24" s="47" t="s">
        <v>60</v>
      </c>
      <c r="F24" s="48" t="s">
        <v>487</v>
      </c>
      <c r="G24" s="49">
        <v>80000</v>
      </c>
      <c r="H24" s="49">
        <v>80000</v>
      </c>
      <c r="I24" s="49">
        <v>23800</v>
      </c>
      <c r="J24" s="49">
        <v>23800</v>
      </c>
      <c r="K24" s="49">
        <v>13800</v>
      </c>
      <c r="L24" s="49">
        <v>13800</v>
      </c>
      <c r="M24" s="49">
        <v>23800</v>
      </c>
      <c r="N24" s="49">
        <v>23800</v>
      </c>
      <c r="O24" s="49">
        <f>59994+10000</f>
        <v>69994</v>
      </c>
      <c r="P24" s="49">
        <f>59994+10000</f>
        <v>69994</v>
      </c>
      <c r="Q24" s="49">
        <v>10006</v>
      </c>
      <c r="R24" s="49">
        <v>10006</v>
      </c>
      <c r="S24" s="53"/>
      <c r="T24" s="53"/>
      <c r="U24" s="49">
        <v>10006</v>
      </c>
      <c r="V24" s="49">
        <v>10006</v>
      </c>
      <c r="W24" s="53"/>
      <c r="X24" s="53"/>
      <c r="Y24" s="483" t="s">
        <v>1098</v>
      </c>
      <c r="Z24" s="399">
        <v>0</v>
      </c>
      <c r="AA24" s="49">
        <v>72000</v>
      </c>
      <c r="AB24" s="49">
        <v>46194</v>
      </c>
      <c r="AC24" s="49">
        <v>13800</v>
      </c>
      <c r="AD24" s="50">
        <f>AA24-AB24-AC24</f>
        <v>12006</v>
      </c>
      <c r="AE24" s="50">
        <f>H24-Z24-AA24</f>
        <v>8000</v>
      </c>
      <c r="AF24" s="50">
        <f t="shared" ref="AF24" si="16">AD24+AE24</f>
        <v>20006</v>
      </c>
      <c r="AG24" s="50">
        <v>12006</v>
      </c>
      <c r="AH24" s="50">
        <f>AG24</f>
        <v>12006</v>
      </c>
      <c r="AI24" s="50"/>
      <c r="AJ24" s="50"/>
      <c r="AK24" s="50">
        <v>0</v>
      </c>
      <c r="AL24" s="50">
        <v>0</v>
      </c>
      <c r="AM24" s="50">
        <v>12006</v>
      </c>
      <c r="AN24" s="51">
        <v>0</v>
      </c>
      <c r="AO24" s="39">
        <v>0</v>
      </c>
      <c r="AP24" s="58"/>
      <c r="AQ24" s="194">
        <f t="shared" si="7"/>
        <v>0</v>
      </c>
      <c r="AR24" s="22">
        <f t="shared" si="5"/>
        <v>0</v>
      </c>
      <c r="AT24" s="22">
        <f t="shared" si="0"/>
        <v>-2000</v>
      </c>
      <c r="AU24" s="22">
        <f>J24-N24</f>
        <v>0</v>
      </c>
      <c r="AV24" s="21">
        <v>71.569000000000003</v>
      </c>
    </row>
    <row r="25" spans="1:48">
      <c r="H25" s="91">
        <f>G24-71569</f>
        <v>8431</v>
      </c>
      <c r="V25" s="91">
        <f>V24-H25</f>
        <v>1575</v>
      </c>
    </row>
  </sheetData>
  <mergeCells count="61">
    <mergeCell ref="F7:F10"/>
    <mergeCell ref="G7:H7"/>
    <mergeCell ref="I7:J7"/>
    <mergeCell ref="K7:L7"/>
    <mergeCell ref="M7:N7"/>
    <mergeCell ref="K8:K10"/>
    <mergeCell ref="L8:L10"/>
    <mergeCell ref="M8:M10"/>
    <mergeCell ref="N8:N10"/>
    <mergeCell ref="G8:G10"/>
    <mergeCell ref="H8:H10"/>
    <mergeCell ref="I8:I10"/>
    <mergeCell ref="J8:J10"/>
    <mergeCell ref="AH5:AH10"/>
    <mergeCell ref="AI5:AI10"/>
    <mergeCell ref="AJ5:AL6"/>
    <mergeCell ref="AA5:AA10"/>
    <mergeCell ref="AB5:AB10"/>
    <mergeCell ref="AC5:AC10"/>
    <mergeCell ref="AD5:AD10"/>
    <mergeCell ref="AE5:AE10"/>
    <mergeCell ref="AF5:AF10"/>
    <mergeCell ref="AK9:AK10"/>
    <mergeCell ref="AL9:AL10"/>
    <mergeCell ref="AG5:AG10"/>
    <mergeCell ref="I5:N6"/>
    <mergeCell ref="O8:O10"/>
    <mergeCell ref="P8:P10"/>
    <mergeCell ref="Q8:Q10"/>
    <mergeCell ref="R8:T8"/>
    <mergeCell ref="U8:U10"/>
    <mergeCell ref="R9:R10"/>
    <mergeCell ref="S9:T9"/>
    <mergeCell ref="V9:V10"/>
    <mergeCell ref="W9:X9"/>
    <mergeCell ref="V8:X8"/>
    <mergeCell ref="AP5:AP10"/>
    <mergeCell ref="AM7:AO7"/>
    <mergeCell ref="AJ8:AJ10"/>
    <mergeCell ref="AK8:AL8"/>
    <mergeCell ref="AM8:AM10"/>
    <mergeCell ref="AJ7:AL7"/>
    <mergeCell ref="AN8:AO8"/>
    <mergeCell ref="AN9:AN10"/>
    <mergeCell ref="AO9:AO10"/>
    <mergeCell ref="A1:AP1"/>
    <mergeCell ref="A2:AP2"/>
    <mergeCell ref="A3:AP3"/>
    <mergeCell ref="A4:AP4"/>
    <mergeCell ref="A5:A10"/>
    <mergeCell ref="B5:B10"/>
    <mergeCell ref="C5:C10"/>
    <mergeCell ref="D5:D10"/>
    <mergeCell ref="E5:E10"/>
    <mergeCell ref="F5:H6"/>
    <mergeCell ref="O5:P7"/>
    <mergeCell ref="Q5:T7"/>
    <mergeCell ref="U5:X7"/>
    <mergeCell ref="Y5:Y10"/>
    <mergeCell ref="Z5:Z10"/>
    <mergeCell ref="AM5:AO6"/>
  </mergeCells>
  <pageMargins left="0.25" right="0.25" top="0" bottom="0.75" header="0.05"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T28"/>
  <sheetViews>
    <sheetView showZeros="0" view="pageBreakPreview" zoomScale="85" zoomScaleNormal="90" zoomScaleSheetLayoutView="85" workbookViewId="0">
      <pane xSplit="2" ySplit="7" topLeftCell="C8" activePane="bottomRight" state="frozen"/>
      <selection pane="topRight" activeCell="C1" sqref="C1"/>
      <selection pane="bottomLeft" activeCell="A8" sqref="A8"/>
      <selection pane="bottomRight" activeCell="B26" sqref="B26"/>
    </sheetView>
  </sheetViews>
  <sheetFormatPr defaultRowHeight="18.75" outlineLevelRow="2"/>
  <cols>
    <col min="1" max="1" width="5.42578125" style="12" customWidth="1"/>
    <col min="2" max="2" width="50.5703125" style="13" customWidth="1"/>
    <col min="3" max="3" width="13.28515625" style="15" hidden="1" customWidth="1"/>
    <col min="4" max="5" width="14.42578125" style="16" hidden="1" customWidth="1"/>
    <col min="6" max="6" width="15.7109375" style="16" hidden="1" customWidth="1"/>
    <col min="7" max="7" width="16.140625" style="16" hidden="1" customWidth="1"/>
    <col min="8" max="8" width="14.140625" style="16" customWidth="1"/>
    <col min="9" max="9" width="14.42578125" style="16" customWidth="1"/>
    <col min="10" max="10" width="25.140625" style="16" customWidth="1"/>
    <col min="11" max="11" width="0" style="1" hidden="1" customWidth="1"/>
    <col min="12" max="12" width="16.42578125" style="1" hidden="1" customWidth="1"/>
    <col min="13" max="13" width="14.28515625" style="1" hidden="1" customWidth="1"/>
    <col min="14" max="16" width="0" style="1" hidden="1" customWidth="1"/>
    <col min="17" max="17" width="12.85546875" style="1" hidden="1" customWidth="1"/>
    <col min="18" max="18" width="14.28515625" style="1" hidden="1" customWidth="1"/>
    <col min="19" max="21" width="0" style="1" hidden="1" customWidth="1"/>
    <col min="22" max="22" width="17.28515625" style="1" hidden="1" customWidth="1"/>
    <col min="23" max="23" width="0" style="1" hidden="1" customWidth="1"/>
    <col min="24" max="24" width="15.140625" style="1" hidden="1" customWidth="1"/>
    <col min="25" max="25" width="0" style="1" hidden="1" customWidth="1"/>
    <col min="26" max="26" width="14.28515625" style="1" hidden="1" customWidth="1"/>
    <col min="27" max="28" width="15.140625" style="1" hidden="1" customWidth="1"/>
    <col min="29" max="33" width="0" style="1" hidden="1" customWidth="1"/>
    <col min="34" max="16384" width="9.140625" style="1"/>
  </cols>
  <sheetData>
    <row r="1" spans="1:254" ht="19.5" customHeight="1">
      <c r="A1" s="798" t="s">
        <v>1337</v>
      </c>
      <c r="B1" s="798"/>
      <c r="C1" s="798"/>
      <c r="D1" s="798"/>
      <c r="E1" s="798"/>
      <c r="F1" s="798"/>
      <c r="G1" s="798"/>
      <c r="H1" s="798"/>
      <c r="I1" s="798"/>
      <c r="J1" s="798"/>
      <c r="K1" s="379"/>
      <c r="L1" s="379"/>
      <c r="M1" s="379"/>
      <c r="N1" s="372"/>
      <c r="O1" s="386"/>
      <c r="P1" s="386"/>
      <c r="Q1" s="386"/>
      <c r="R1" s="386"/>
      <c r="S1" s="386"/>
      <c r="T1" s="386"/>
      <c r="U1" s="386"/>
      <c r="V1" s="386"/>
      <c r="W1" s="386"/>
      <c r="X1" s="386"/>
      <c r="Y1" s="386"/>
      <c r="Z1" s="386"/>
      <c r="AA1" s="386"/>
      <c r="AB1" s="386"/>
      <c r="AC1" s="386"/>
      <c r="AD1" s="386"/>
      <c r="AE1" s="386"/>
      <c r="AF1" s="386"/>
      <c r="AG1" s="386"/>
      <c r="AH1" s="386"/>
      <c r="AI1" s="386"/>
      <c r="AJ1" s="386"/>
      <c r="AK1" s="386"/>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c r="FB1" s="372"/>
      <c r="FC1" s="372"/>
      <c r="FD1" s="372"/>
      <c r="FE1" s="372"/>
      <c r="FF1" s="372"/>
      <c r="FG1" s="372"/>
      <c r="FH1" s="372"/>
      <c r="FI1" s="372"/>
      <c r="FJ1" s="372"/>
      <c r="FK1" s="372"/>
      <c r="FL1" s="372"/>
      <c r="FM1" s="372"/>
      <c r="FN1" s="372"/>
      <c r="FO1" s="372"/>
      <c r="FP1" s="372"/>
      <c r="FQ1" s="372"/>
      <c r="FR1" s="372"/>
      <c r="FS1" s="372"/>
      <c r="FT1" s="372"/>
      <c r="FU1" s="372"/>
      <c r="FV1" s="372"/>
      <c r="FW1" s="372"/>
      <c r="FX1" s="372"/>
      <c r="FY1" s="372"/>
      <c r="FZ1" s="372"/>
      <c r="GA1" s="372"/>
      <c r="GB1" s="372"/>
      <c r="GC1" s="372"/>
      <c r="GD1" s="372"/>
      <c r="GE1" s="372"/>
      <c r="GF1" s="372"/>
      <c r="GG1" s="372"/>
      <c r="GH1" s="372"/>
      <c r="GI1" s="372"/>
      <c r="GJ1" s="372"/>
      <c r="GK1" s="372"/>
      <c r="GL1" s="372"/>
      <c r="GM1" s="372"/>
      <c r="GN1" s="372"/>
      <c r="GO1" s="372"/>
      <c r="GP1" s="372"/>
      <c r="GQ1" s="372"/>
      <c r="GR1" s="372"/>
      <c r="GS1" s="372"/>
      <c r="GT1" s="372"/>
      <c r="GU1" s="372"/>
      <c r="GV1" s="372"/>
      <c r="GW1" s="372"/>
      <c r="GX1" s="372"/>
      <c r="GY1" s="372"/>
      <c r="GZ1" s="372"/>
      <c r="HA1" s="372"/>
      <c r="HB1" s="372"/>
      <c r="HC1" s="372"/>
      <c r="HD1" s="372"/>
      <c r="HE1" s="372"/>
      <c r="HF1" s="372"/>
      <c r="HG1" s="372"/>
      <c r="HH1" s="372"/>
      <c r="HI1" s="372"/>
      <c r="HJ1" s="372"/>
      <c r="HK1" s="372"/>
      <c r="HL1" s="372"/>
      <c r="HM1" s="372"/>
      <c r="HN1" s="372"/>
      <c r="HO1" s="372"/>
      <c r="HP1" s="372"/>
      <c r="HQ1" s="372"/>
      <c r="HR1" s="372"/>
      <c r="HS1" s="372"/>
      <c r="HT1" s="372"/>
      <c r="HU1" s="372"/>
      <c r="HV1" s="372"/>
      <c r="HW1" s="372"/>
      <c r="HX1" s="372"/>
      <c r="HY1" s="372"/>
      <c r="HZ1" s="372"/>
      <c r="IA1" s="372"/>
      <c r="IB1" s="372"/>
      <c r="IC1" s="372"/>
      <c r="ID1" s="372"/>
      <c r="IE1" s="372"/>
      <c r="IF1" s="372"/>
      <c r="IG1" s="372"/>
      <c r="IH1" s="372"/>
      <c r="II1" s="372"/>
      <c r="IJ1" s="372"/>
      <c r="IK1" s="372"/>
      <c r="IL1" s="372"/>
      <c r="IM1" s="372"/>
      <c r="IN1" s="372"/>
      <c r="IO1" s="372"/>
      <c r="IP1" s="372"/>
      <c r="IQ1" s="372"/>
      <c r="IR1" s="372"/>
      <c r="IS1" s="372"/>
      <c r="IT1" s="372"/>
    </row>
    <row r="2" spans="1:254" ht="19.5" hidden="1" customHeight="1">
      <c r="A2" s="802" t="s">
        <v>237</v>
      </c>
      <c r="B2" s="802"/>
      <c r="C2" s="802"/>
      <c r="D2" s="802"/>
      <c r="E2" s="802"/>
      <c r="F2" s="802"/>
      <c r="G2" s="802"/>
      <c r="H2" s="802"/>
      <c r="I2" s="802"/>
      <c r="J2" s="80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c r="FC2" s="372"/>
      <c r="FD2" s="372"/>
      <c r="FE2" s="372"/>
      <c r="FF2" s="372"/>
      <c r="FG2" s="372"/>
      <c r="FH2" s="372"/>
      <c r="FI2" s="372"/>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2"/>
      <c r="GH2" s="372"/>
      <c r="GI2" s="372"/>
      <c r="GJ2" s="372"/>
      <c r="GK2" s="372"/>
      <c r="GL2" s="372"/>
      <c r="GM2" s="372"/>
      <c r="GN2" s="372"/>
      <c r="GO2" s="372"/>
      <c r="GP2" s="372"/>
      <c r="GQ2" s="372"/>
      <c r="GR2" s="372"/>
      <c r="GS2" s="372"/>
      <c r="GT2" s="372"/>
      <c r="GU2" s="372"/>
      <c r="GV2" s="372"/>
      <c r="GW2" s="372"/>
      <c r="GX2" s="372"/>
      <c r="GY2" s="372"/>
      <c r="GZ2" s="372"/>
      <c r="HA2" s="372"/>
      <c r="HB2" s="372"/>
      <c r="HC2" s="372"/>
      <c r="HD2" s="372"/>
      <c r="HE2" s="372"/>
      <c r="HF2" s="372"/>
      <c r="HG2" s="372"/>
      <c r="HH2" s="372"/>
      <c r="HI2" s="372"/>
      <c r="HJ2" s="372"/>
      <c r="HK2" s="372"/>
      <c r="HL2" s="372"/>
      <c r="HM2" s="372"/>
      <c r="HN2" s="372"/>
      <c r="HO2" s="372"/>
      <c r="HP2" s="372"/>
      <c r="HQ2" s="372"/>
      <c r="HR2" s="372"/>
      <c r="HS2" s="372"/>
      <c r="HT2" s="372"/>
      <c r="HU2" s="372"/>
      <c r="HV2" s="372"/>
      <c r="HW2" s="372"/>
      <c r="HX2" s="372"/>
      <c r="HY2" s="372"/>
      <c r="HZ2" s="372"/>
      <c r="IA2" s="372"/>
      <c r="IB2" s="372"/>
      <c r="IC2" s="372"/>
      <c r="ID2" s="372"/>
      <c r="IE2" s="372"/>
      <c r="IF2" s="372"/>
      <c r="IG2" s="372"/>
      <c r="IH2" s="372"/>
      <c r="II2" s="372"/>
      <c r="IJ2" s="372"/>
      <c r="IK2" s="372"/>
      <c r="IL2" s="372"/>
      <c r="IM2" s="372"/>
      <c r="IN2" s="372"/>
      <c r="IO2" s="372"/>
      <c r="IP2" s="372"/>
      <c r="IQ2" s="372"/>
      <c r="IR2" s="372"/>
      <c r="IS2" s="372"/>
      <c r="IT2" s="372"/>
    </row>
    <row r="3" spans="1:254" ht="50.25" customHeight="1">
      <c r="A3" s="803" t="s">
        <v>1355</v>
      </c>
      <c r="B3" s="803"/>
      <c r="C3" s="803"/>
      <c r="D3" s="803"/>
      <c r="E3" s="803"/>
      <c r="F3" s="803"/>
      <c r="G3" s="803"/>
      <c r="H3" s="803"/>
      <c r="I3" s="803"/>
      <c r="J3" s="803"/>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row>
    <row r="4" spans="1:254" ht="52.5" customHeight="1">
      <c r="A4" s="799" t="s">
        <v>1354</v>
      </c>
      <c r="B4" s="799"/>
      <c r="C4" s="799"/>
      <c r="D4" s="799"/>
      <c r="E4" s="799"/>
      <c r="F4" s="799"/>
      <c r="G4" s="799"/>
      <c r="H4" s="799"/>
      <c r="I4" s="799"/>
      <c r="J4" s="799"/>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c r="FS4" s="382"/>
      <c r="FT4" s="382"/>
      <c r="FU4" s="382"/>
      <c r="FV4" s="382"/>
      <c r="FW4" s="382"/>
      <c r="FX4" s="382"/>
      <c r="FY4" s="382"/>
      <c r="FZ4" s="382"/>
      <c r="GA4" s="382"/>
      <c r="GB4" s="382"/>
      <c r="GC4" s="382"/>
      <c r="GD4" s="382"/>
      <c r="GE4" s="382"/>
      <c r="GF4" s="382"/>
      <c r="GG4" s="382"/>
      <c r="GH4" s="382"/>
      <c r="GI4" s="382"/>
      <c r="GJ4" s="382"/>
      <c r="GK4" s="382"/>
      <c r="GL4" s="382"/>
      <c r="GM4" s="382"/>
      <c r="GN4" s="382"/>
      <c r="GO4" s="382"/>
      <c r="GP4" s="382"/>
      <c r="GQ4" s="382"/>
      <c r="GR4" s="382"/>
      <c r="GS4" s="382"/>
      <c r="GT4" s="382"/>
      <c r="GU4" s="382"/>
      <c r="GV4" s="382"/>
      <c r="GW4" s="382"/>
      <c r="GX4" s="382"/>
      <c r="GY4" s="382"/>
      <c r="GZ4" s="382"/>
      <c r="HA4" s="382"/>
      <c r="HB4" s="382"/>
      <c r="HC4" s="382"/>
      <c r="HD4" s="382"/>
      <c r="HE4" s="382"/>
      <c r="HF4" s="382"/>
      <c r="HG4" s="382"/>
      <c r="HH4" s="382"/>
      <c r="HI4" s="382"/>
      <c r="HJ4" s="382"/>
      <c r="HK4" s="382"/>
      <c r="HL4" s="382"/>
      <c r="HM4" s="382"/>
      <c r="HN4" s="382"/>
      <c r="HO4" s="382"/>
      <c r="HP4" s="382"/>
      <c r="HQ4" s="382"/>
      <c r="HR4" s="382"/>
      <c r="HS4" s="382"/>
      <c r="HT4" s="382"/>
      <c r="HU4" s="382"/>
      <c r="HV4" s="382"/>
      <c r="HW4" s="382"/>
      <c r="HX4" s="382"/>
      <c r="HY4" s="382"/>
      <c r="HZ4" s="382"/>
      <c r="IA4" s="382"/>
      <c r="IB4" s="382"/>
      <c r="IC4" s="382"/>
      <c r="ID4" s="382"/>
      <c r="IE4" s="382"/>
      <c r="IF4" s="382"/>
      <c r="IG4" s="382"/>
      <c r="IH4" s="382"/>
      <c r="II4" s="382"/>
      <c r="IJ4" s="382"/>
      <c r="IK4" s="382"/>
      <c r="IL4" s="382"/>
      <c r="IM4" s="382"/>
      <c r="IN4" s="382"/>
      <c r="IO4" s="382"/>
      <c r="IP4" s="382"/>
      <c r="IQ4" s="382"/>
      <c r="IR4" s="382"/>
      <c r="IS4" s="382"/>
      <c r="IT4" s="382"/>
    </row>
    <row r="5" spans="1:254" ht="26.25" customHeight="1">
      <c r="A5" s="804" t="s">
        <v>1</v>
      </c>
      <c r="B5" s="804"/>
      <c r="C5" s="804"/>
      <c r="D5" s="804"/>
      <c r="E5" s="804"/>
      <c r="F5" s="804"/>
      <c r="G5" s="804"/>
      <c r="H5" s="804"/>
      <c r="I5" s="804"/>
      <c r="J5" s="804"/>
      <c r="K5" s="387"/>
      <c r="L5" s="387"/>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2"/>
      <c r="FB5" s="372"/>
      <c r="FC5" s="372"/>
      <c r="FD5" s="372"/>
      <c r="FE5" s="372"/>
      <c r="FF5" s="372"/>
      <c r="FG5" s="372"/>
      <c r="FH5" s="372"/>
      <c r="FI5" s="372"/>
      <c r="FJ5" s="372"/>
      <c r="FK5" s="372"/>
      <c r="FL5" s="372"/>
      <c r="FM5" s="372"/>
      <c r="FN5" s="372"/>
      <c r="FO5" s="372"/>
      <c r="FP5" s="372"/>
      <c r="FQ5" s="372"/>
      <c r="FR5" s="372"/>
      <c r="FS5" s="372"/>
      <c r="FT5" s="372"/>
      <c r="FU5" s="372"/>
      <c r="FV5" s="372"/>
      <c r="FW5" s="372"/>
      <c r="FX5" s="372"/>
      <c r="FY5" s="372"/>
      <c r="FZ5" s="372"/>
      <c r="GA5" s="372"/>
      <c r="GB5" s="372"/>
      <c r="GC5" s="372"/>
      <c r="GD5" s="372"/>
      <c r="GE5" s="372"/>
      <c r="GF5" s="372"/>
      <c r="GG5" s="372"/>
      <c r="GH5" s="372"/>
      <c r="GI5" s="372"/>
      <c r="GJ5" s="372"/>
      <c r="GK5" s="372"/>
      <c r="GL5" s="372"/>
      <c r="GM5" s="372"/>
      <c r="GN5" s="372"/>
      <c r="GO5" s="372"/>
      <c r="GP5" s="372"/>
      <c r="GQ5" s="372"/>
      <c r="GR5" s="372"/>
      <c r="GS5" s="372"/>
      <c r="GT5" s="372"/>
      <c r="GU5" s="372"/>
      <c r="GV5" s="372"/>
      <c r="GW5" s="372"/>
      <c r="GX5" s="372"/>
      <c r="GY5" s="372"/>
      <c r="GZ5" s="372"/>
      <c r="HA5" s="372"/>
      <c r="HB5" s="372"/>
      <c r="HC5" s="372"/>
      <c r="HD5" s="372"/>
      <c r="HE5" s="372"/>
      <c r="HF5" s="372"/>
      <c r="HG5" s="372"/>
      <c r="HH5" s="372"/>
      <c r="HI5" s="372"/>
      <c r="HJ5" s="372"/>
      <c r="HK5" s="372"/>
      <c r="HL5" s="372"/>
      <c r="HM5" s="372"/>
      <c r="HN5" s="372"/>
      <c r="HO5" s="372"/>
      <c r="HP5" s="372"/>
      <c r="HQ5" s="372"/>
      <c r="HR5" s="372"/>
      <c r="HS5" s="372"/>
      <c r="HT5" s="372"/>
      <c r="HU5" s="372"/>
      <c r="HV5" s="372"/>
      <c r="HW5" s="372"/>
      <c r="HX5" s="372"/>
      <c r="HY5" s="372"/>
      <c r="HZ5" s="372"/>
      <c r="IA5" s="372"/>
      <c r="IB5" s="372"/>
      <c r="IC5" s="372"/>
      <c r="ID5" s="372"/>
      <c r="IE5" s="372"/>
      <c r="IF5" s="372"/>
      <c r="IG5" s="372"/>
      <c r="IH5" s="372"/>
      <c r="II5" s="372"/>
      <c r="IJ5" s="372"/>
      <c r="IK5" s="372"/>
      <c r="IL5" s="372"/>
      <c r="IM5" s="372"/>
      <c r="IN5" s="372"/>
      <c r="IO5" s="372"/>
      <c r="IP5" s="372"/>
      <c r="IQ5" s="372"/>
      <c r="IR5" s="372"/>
      <c r="IS5" s="372"/>
      <c r="IT5" s="372"/>
    </row>
    <row r="6" spans="1:254" ht="56.25" customHeight="1">
      <c r="A6" s="800" t="s">
        <v>74</v>
      </c>
      <c r="B6" s="800" t="s">
        <v>678</v>
      </c>
      <c r="C6" s="800" t="s">
        <v>1177</v>
      </c>
      <c r="D6" s="800"/>
      <c r="E6" s="800"/>
      <c r="F6" s="800" t="s">
        <v>606</v>
      </c>
      <c r="G6" s="800" t="s">
        <v>1180</v>
      </c>
      <c r="H6" s="805" t="s">
        <v>1368</v>
      </c>
      <c r="I6" s="806"/>
      <c r="J6" s="800" t="s">
        <v>7</v>
      </c>
      <c r="K6" s="801"/>
      <c r="L6" s="801"/>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384"/>
      <c r="DG6" s="384"/>
      <c r="DH6" s="384"/>
      <c r="DI6" s="384"/>
      <c r="DJ6" s="384"/>
      <c r="DK6" s="384"/>
      <c r="DL6" s="384"/>
      <c r="DM6" s="384"/>
      <c r="DN6" s="384"/>
      <c r="DO6" s="384"/>
      <c r="DP6" s="384"/>
      <c r="DQ6" s="384"/>
      <c r="DR6" s="384"/>
      <c r="DS6" s="384"/>
      <c r="DT6" s="384"/>
      <c r="DU6" s="384"/>
      <c r="DV6" s="384"/>
      <c r="DW6" s="384"/>
      <c r="DX6" s="384"/>
      <c r="DY6" s="384"/>
      <c r="DZ6" s="384"/>
      <c r="EA6" s="384"/>
      <c r="EB6" s="384"/>
      <c r="EC6" s="384"/>
      <c r="ED6" s="384"/>
      <c r="EE6" s="384"/>
      <c r="EF6" s="384"/>
      <c r="EG6" s="384"/>
      <c r="EH6" s="384"/>
      <c r="EI6" s="384"/>
      <c r="EJ6" s="384"/>
      <c r="EK6" s="384"/>
      <c r="EL6" s="384"/>
      <c r="EM6" s="384"/>
      <c r="EN6" s="384"/>
      <c r="EO6" s="384"/>
      <c r="EP6" s="384"/>
      <c r="EQ6" s="384"/>
      <c r="ER6" s="384"/>
      <c r="ES6" s="384"/>
      <c r="ET6" s="384"/>
      <c r="EU6" s="384"/>
      <c r="EV6" s="384"/>
      <c r="EW6" s="384"/>
      <c r="EX6" s="384"/>
      <c r="EY6" s="384"/>
      <c r="EZ6" s="384"/>
      <c r="FA6" s="384"/>
      <c r="FB6" s="384"/>
      <c r="FC6" s="384"/>
      <c r="FD6" s="384"/>
      <c r="FE6" s="384"/>
      <c r="FF6" s="384"/>
      <c r="FG6" s="384"/>
      <c r="FH6" s="384"/>
      <c r="FI6" s="384"/>
      <c r="FJ6" s="384"/>
      <c r="FK6" s="384"/>
      <c r="FL6" s="384"/>
      <c r="FM6" s="384"/>
      <c r="FN6" s="384"/>
      <c r="FO6" s="384"/>
      <c r="FP6" s="384"/>
      <c r="FQ6" s="384"/>
      <c r="FR6" s="384"/>
      <c r="FS6" s="384"/>
      <c r="FT6" s="384"/>
      <c r="FU6" s="384"/>
      <c r="FV6" s="384"/>
      <c r="FW6" s="384"/>
      <c r="FX6" s="384"/>
      <c r="FY6" s="384"/>
      <c r="FZ6" s="384"/>
      <c r="GA6" s="384"/>
      <c r="GB6" s="384"/>
      <c r="GC6" s="384"/>
      <c r="GD6" s="384"/>
      <c r="GE6" s="384"/>
      <c r="GF6" s="384"/>
      <c r="GG6" s="384"/>
      <c r="GH6" s="384"/>
      <c r="GI6" s="384"/>
      <c r="GJ6" s="384"/>
      <c r="GK6" s="384"/>
      <c r="GL6" s="384"/>
      <c r="GM6" s="384"/>
      <c r="GN6" s="384"/>
      <c r="GO6" s="384"/>
      <c r="GP6" s="384"/>
      <c r="GQ6" s="384"/>
      <c r="GR6" s="384"/>
      <c r="GS6" s="384"/>
      <c r="GT6" s="384"/>
      <c r="GU6" s="384"/>
      <c r="GV6" s="384"/>
      <c r="GW6" s="384"/>
      <c r="GX6" s="384"/>
      <c r="GY6" s="384"/>
      <c r="GZ6" s="384"/>
      <c r="HA6" s="384"/>
      <c r="HB6" s="384"/>
      <c r="HC6" s="384"/>
      <c r="HD6" s="384"/>
      <c r="HE6" s="384"/>
      <c r="HF6" s="384"/>
      <c r="HG6" s="384"/>
      <c r="HH6" s="384"/>
      <c r="HI6" s="384"/>
      <c r="HJ6" s="384"/>
      <c r="HK6" s="384"/>
      <c r="HL6" s="384"/>
      <c r="HM6" s="384"/>
      <c r="HN6" s="384"/>
      <c r="HO6" s="384"/>
      <c r="HP6" s="384"/>
      <c r="HQ6" s="384"/>
      <c r="HR6" s="384"/>
      <c r="HS6" s="384"/>
      <c r="HT6" s="384"/>
      <c r="HU6" s="384"/>
      <c r="HV6" s="384"/>
      <c r="HW6" s="384"/>
      <c r="HX6" s="384"/>
      <c r="HY6" s="384"/>
      <c r="HZ6" s="384"/>
      <c r="IA6" s="384"/>
      <c r="IB6" s="384"/>
      <c r="IC6" s="384"/>
      <c r="ID6" s="384"/>
      <c r="IE6" s="384"/>
      <c r="IF6" s="384"/>
      <c r="IG6" s="384"/>
      <c r="IH6" s="384"/>
      <c r="II6" s="384"/>
      <c r="IJ6" s="384"/>
      <c r="IK6" s="384"/>
      <c r="IL6" s="384"/>
      <c r="IM6" s="384"/>
      <c r="IN6" s="384"/>
      <c r="IO6" s="384"/>
      <c r="IP6" s="384"/>
      <c r="IQ6" s="384"/>
      <c r="IR6" s="384"/>
      <c r="IS6" s="384"/>
      <c r="IT6" s="384"/>
    </row>
    <row r="7" spans="1:254" ht="68.25" customHeight="1">
      <c r="A7" s="800"/>
      <c r="B7" s="800"/>
      <c r="C7" s="553" t="s">
        <v>602</v>
      </c>
      <c r="D7" s="553" t="s">
        <v>1178</v>
      </c>
      <c r="E7" s="553" t="s">
        <v>1179</v>
      </c>
      <c r="F7" s="800"/>
      <c r="G7" s="800"/>
      <c r="H7" s="701" t="s">
        <v>1369</v>
      </c>
      <c r="I7" s="710" t="s">
        <v>1370</v>
      </c>
      <c r="J7" s="800"/>
      <c r="K7" s="388"/>
      <c r="L7" s="388"/>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384"/>
      <c r="DG7" s="384"/>
      <c r="DH7" s="384"/>
      <c r="DI7" s="384"/>
      <c r="DJ7" s="384"/>
      <c r="DK7" s="384"/>
      <c r="DL7" s="384"/>
      <c r="DM7" s="384"/>
      <c r="DN7" s="384"/>
      <c r="DO7" s="384"/>
      <c r="DP7" s="384"/>
      <c r="DQ7" s="384"/>
      <c r="DR7" s="384"/>
      <c r="DS7" s="384"/>
      <c r="DT7" s="384"/>
      <c r="DU7" s="384"/>
      <c r="DV7" s="384"/>
      <c r="DW7" s="384"/>
      <c r="DX7" s="384"/>
      <c r="DY7" s="384"/>
      <c r="DZ7" s="384"/>
      <c r="EA7" s="384"/>
      <c r="EB7" s="384"/>
      <c r="EC7" s="384"/>
      <c r="ED7" s="384"/>
      <c r="EE7" s="384"/>
      <c r="EF7" s="384"/>
      <c r="EG7" s="384"/>
      <c r="EH7" s="384"/>
      <c r="EI7" s="384"/>
      <c r="EJ7" s="384"/>
      <c r="EK7" s="384"/>
      <c r="EL7" s="384"/>
      <c r="EM7" s="384"/>
      <c r="EN7" s="384"/>
      <c r="EO7" s="384"/>
      <c r="EP7" s="384"/>
      <c r="EQ7" s="384"/>
      <c r="ER7" s="384"/>
      <c r="ES7" s="384"/>
      <c r="ET7" s="384"/>
      <c r="EU7" s="384"/>
      <c r="EV7" s="384"/>
      <c r="EW7" s="384"/>
      <c r="EX7" s="384"/>
      <c r="EY7" s="384"/>
      <c r="EZ7" s="384"/>
      <c r="FA7" s="384"/>
      <c r="FB7" s="384"/>
      <c r="FC7" s="384"/>
      <c r="FD7" s="384"/>
      <c r="FE7" s="384"/>
      <c r="FF7" s="384"/>
      <c r="FG7" s="384"/>
      <c r="FH7" s="384"/>
      <c r="FI7" s="384"/>
      <c r="FJ7" s="384"/>
      <c r="FK7" s="384"/>
      <c r="FL7" s="384"/>
      <c r="FM7" s="384"/>
      <c r="FN7" s="384"/>
      <c r="FO7" s="384"/>
      <c r="FP7" s="384"/>
      <c r="FQ7" s="384"/>
      <c r="FR7" s="384"/>
      <c r="FS7" s="384"/>
      <c r="FT7" s="384"/>
      <c r="FU7" s="384"/>
      <c r="FV7" s="384"/>
      <c r="FW7" s="384"/>
      <c r="FX7" s="384"/>
      <c r="FY7" s="384"/>
      <c r="FZ7" s="384"/>
      <c r="GA7" s="384"/>
      <c r="GB7" s="384"/>
      <c r="GC7" s="384"/>
      <c r="GD7" s="384"/>
      <c r="GE7" s="384"/>
      <c r="GF7" s="384"/>
      <c r="GG7" s="384"/>
      <c r="GH7" s="384"/>
      <c r="GI7" s="384"/>
      <c r="GJ7" s="384"/>
      <c r="GK7" s="384"/>
      <c r="GL7" s="384"/>
      <c r="GM7" s="384"/>
      <c r="GN7" s="384"/>
      <c r="GO7" s="384"/>
      <c r="GP7" s="384"/>
      <c r="GQ7" s="384"/>
      <c r="GR7" s="384"/>
      <c r="GS7" s="384"/>
      <c r="GT7" s="384"/>
      <c r="GU7" s="384"/>
      <c r="GV7" s="384"/>
      <c r="GW7" s="384"/>
      <c r="GX7" s="384"/>
      <c r="GY7" s="384"/>
      <c r="GZ7" s="384"/>
      <c r="HA7" s="384"/>
      <c r="HB7" s="384"/>
      <c r="HC7" s="384"/>
      <c r="HD7" s="384"/>
      <c r="HE7" s="384"/>
      <c r="HF7" s="384"/>
      <c r="HG7" s="384"/>
      <c r="HH7" s="384"/>
      <c r="HI7" s="384"/>
      <c r="HJ7" s="384"/>
      <c r="HK7" s="384"/>
      <c r="HL7" s="384"/>
      <c r="HM7" s="384"/>
      <c r="HN7" s="384"/>
      <c r="HO7" s="384"/>
      <c r="HP7" s="384"/>
      <c r="HQ7" s="384"/>
      <c r="HR7" s="384"/>
      <c r="HS7" s="384"/>
      <c r="HT7" s="384"/>
      <c r="HU7" s="384"/>
      <c r="HV7" s="384"/>
      <c r="HW7" s="384"/>
      <c r="HX7" s="384"/>
      <c r="HY7" s="384"/>
      <c r="HZ7" s="384"/>
      <c r="IA7" s="384"/>
      <c r="IB7" s="384"/>
      <c r="IC7" s="384"/>
      <c r="ID7" s="384"/>
      <c r="IE7" s="384"/>
      <c r="IF7" s="384"/>
      <c r="IG7" s="384"/>
      <c r="IH7" s="384"/>
      <c r="II7" s="384"/>
      <c r="IJ7" s="384"/>
      <c r="IK7" s="384"/>
      <c r="IL7" s="384"/>
      <c r="IM7" s="384"/>
      <c r="IN7" s="384"/>
      <c r="IO7" s="384"/>
      <c r="IP7" s="384"/>
      <c r="IQ7" s="384"/>
      <c r="IR7" s="384"/>
      <c r="IS7" s="384"/>
      <c r="IT7" s="384"/>
    </row>
    <row r="8" spans="1:254" ht="23.25" hidden="1" customHeight="1" outlineLevel="2">
      <c r="A8" s="545" t="s">
        <v>96</v>
      </c>
      <c r="B8" s="545" t="s">
        <v>99</v>
      </c>
      <c r="C8" s="545" t="s">
        <v>102</v>
      </c>
      <c r="D8" s="545" t="s">
        <v>106</v>
      </c>
      <c r="E8" s="545" t="s">
        <v>130</v>
      </c>
      <c r="F8" s="545" t="s">
        <v>110</v>
      </c>
      <c r="G8" s="545" t="s">
        <v>136</v>
      </c>
      <c r="H8" s="545" t="s">
        <v>229</v>
      </c>
      <c r="I8" s="711"/>
      <c r="J8" s="545" t="s">
        <v>139</v>
      </c>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384"/>
      <c r="DG8" s="384"/>
      <c r="DH8" s="384"/>
      <c r="DI8" s="384"/>
      <c r="DJ8" s="384"/>
      <c r="DK8" s="384"/>
      <c r="DL8" s="384"/>
      <c r="DM8" s="384"/>
      <c r="DN8" s="384"/>
      <c r="DO8" s="384"/>
      <c r="DP8" s="384"/>
      <c r="DQ8" s="384"/>
      <c r="DR8" s="384"/>
      <c r="DS8" s="384"/>
      <c r="DT8" s="384"/>
      <c r="DU8" s="384"/>
      <c r="DV8" s="384"/>
      <c r="DW8" s="384"/>
      <c r="DX8" s="384"/>
      <c r="DY8" s="384"/>
      <c r="DZ8" s="384"/>
      <c r="EA8" s="384"/>
      <c r="EB8" s="384"/>
      <c r="EC8" s="384"/>
      <c r="ED8" s="384"/>
      <c r="EE8" s="384"/>
      <c r="EF8" s="384"/>
      <c r="EG8" s="384"/>
      <c r="EH8" s="384"/>
      <c r="EI8" s="384"/>
      <c r="EJ8" s="384"/>
      <c r="EK8" s="384"/>
      <c r="EL8" s="384"/>
      <c r="EM8" s="384"/>
      <c r="EN8" s="384"/>
      <c r="EO8" s="384"/>
      <c r="EP8" s="384"/>
      <c r="EQ8" s="384"/>
      <c r="ER8" s="384"/>
      <c r="ES8" s="384"/>
      <c r="ET8" s="384"/>
      <c r="EU8" s="384"/>
      <c r="EV8" s="384"/>
      <c r="EW8" s="384"/>
      <c r="EX8" s="384"/>
      <c r="EY8" s="384"/>
      <c r="EZ8" s="384"/>
      <c r="FA8" s="384"/>
      <c r="FB8" s="384"/>
      <c r="FC8" s="384"/>
      <c r="FD8" s="384"/>
      <c r="FE8" s="384"/>
      <c r="FF8" s="384"/>
      <c r="FG8" s="384"/>
      <c r="FH8" s="384"/>
      <c r="FI8" s="384"/>
      <c r="FJ8" s="384"/>
      <c r="FK8" s="384"/>
      <c r="FL8" s="384"/>
      <c r="FM8" s="384"/>
      <c r="FN8" s="384"/>
      <c r="FO8" s="384"/>
      <c r="FP8" s="384"/>
      <c r="FQ8" s="384"/>
      <c r="FR8" s="384"/>
      <c r="FS8" s="384"/>
      <c r="FT8" s="384"/>
      <c r="FU8" s="384"/>
      <c r="FV8" s="384"/>
      <c r="FW8" s="384"/>
      <c r="FX8" s="384"/>
      <c r="FY8" s="384"/>
      <c r="FZ8" s="384"/>
      <c r="GA8" s="384"/>
      <c r="GB8" s="384"/>
      <c r="GC8" s="384"/>
      <c r="GD8" s="384"/>
      <c r="GE8" s="384"/>
      <c r="GF8" s="384"/>
      <c r="GG8" s="384"/>
      <c r="GH8" s="384"/>
      <c r="GI8" s="384"/>
      <c r="GJ8" s="384"/>
      <c r="GK8" s="384"/>
      <c r="GL8" s="384"/>
      <c r="GM8" s="384"/>
      <c r="GN8" s="384"/>
      <c r="GO8" s="384"/>
      <c r="GP8" s="384"/>
      <c r="GQ8" s="384"/>
      <c r="GR8" s="384"/>
      <c r="GS8" s="384"/>
      <c r="GT8" s="384"/>
      <c r="GU8" s="384"/>
      <c r="GV8" s="384"/>
      <c r="GW8" s="384"/>
      <c r="GX8" s="384"/>
      <c r="GY8" s="384"/>
      <c r="GZ8" s="384"/>
      <c r="HA8" s="384"/>
      <c r="HB8" s="384"/>
      <c r="HC8" s="384"/>
      <c r="HD8" s="384"/>
      <c r="HE8" s="384"/>
      <c r="HF8" s="384"/>
      <c r="HG8" s="384"/>
      <c r="HH8" s="384"/>
      <c r="HI8" s="384"/>
      <c r="HJ8" s="384"/>
      <c r="HK8" s="384"/>
      <c r="HL8" s="384"/>
      <c r="HM8" s="384"/>
      <c r="HN8" s="384"/>
      <c r="HO8" s="384"/>
      <c r="HP8" s="384"/>
      <c r="HQ8" s="384"/>
      <c r="HR8" s="384"/>
      <c r="HS8" s="384"/>
      <c r="HT8" s="384"/>
      <c r="HU8" s="384"/>
      <c r="HV8" s="384"/>
      <c r="HW8" s="384"/>
      <c r="HX8" s="384"/>
      <c r="HY8" s="384"/>
      <c r="HZ8" s="384"/>
      <c r="IA8" s="384"/>
      <c r="IB8" s="384"/>
      <c r="IC8" s="384"/>
      <c r="ID8" s="384"/>
      <c r="IE8" s="384"/>
      <c r="IF8" s="384"/>
      <c r="IG8" s="384"/>
      <c r="IH8" s="384"/>
      <c r="II8" s="384"/>
      <c r="IJ8" s="384"/>
      <c r="IK8" s="384"/>
      <c r="IL8" s="384"/>
      <c r="IM8" s="384"/>
      <c r="IN8" s="384"/>
      <c r="IO8" s="384"/>
      <c r="IP8" s="384"/>
      <c r="IQ8" s="384"/>
      <c r="IR8" s="384"/>
      <c r="IS8" s="384"/>
      <c r="IT8" s="384"/>
    </row>
    <row r="9" spans="1:254" s="393" customFormat="1" ht="21" hidden="1" customHeight="1" outlineLevel="2">
      <c r="A9" s="534"/>
      <c r="B9" s="534" t="s">
        <v>13</v>
      </c>
      <c r="C9" s="546" t="e">
        <f>C10+#REF!</f>
        <v>#REF!</v>
      </c>
      <c r="D9" s="546" t="e">
        <f>D10+#REF!</f>
        <v>#REF!</v>
      </c>
      <c r="E9" s="546" t="e">
        <f>E10+#REF!</f>
        <v>#REF!</v>
      </c>
      <c r="F9" s="546" t="e">
        <f>F10+#REF!</f>
        <v>#REF!</v>
      </c>
      <c r="G9" s="546" t="e">
        <f>G10+#REF!</f>
        <v>#REF!</v>
      </c>
      <c r="H9" s="546" t="e">
        <f>H10+#REF!</f>
        <v>#REF!</v>
      </c>
      <c r="I9" s="712"/>
      <c r="J9" s="546" t="e">
        <f>J10+#REF!</f>
        <v>#REF!</v>
      </c>
      <c r="K9" s="392"/>
      <c r="L9" s="392" t="e">
        <f>D9/C9*100</f>
        <v>#REF!</v>
      </c>
      <c r="M9" s="428" t="e">
        <f>C9*0.383</f>
        <v>#REF!</v>
      </c>
      <c r="N9" s="392"/>
      <c r="O9" s="392"/>
      <c r="P9" s="392"/>
      <c r="Q9" s="482">
        <f>B2a!V12+BIIa!N8+BIII!AE14</f>
        <v>6775043.97535</v>
      </c>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392"/>
      <c r="DG9" s="392"/>
      <c r="DH9" s="392"/>
      <c r="DI9" s="392"/>
      <c r="DJ9" s="392"/>
      <c r="DK9" s="392"/>
      <c r="DL9" s="392"/>
      <c r="DM9" s="392"/>
      <c r="DN9" s="392"/>
      <c r="DO9" s="392"/>
      <c r="DP9" s="392"/>
      <c r="DQ9" s="392"/>
      <c r="DR9" s="392"/>
      <c r="DS9" s="392"/>
      <c r="DT9" s="392"/>
      <c r="DU9" s="392"/>
      <c r="DV9" s="392"/>
      <c r="DW9" s="392"/>
      <c r="DX9" s="392"/>
      <c r="DY9" s="392"/>
      <c r="DZ9" s="392"/>
      <c r="EA9" s="392"/>
      <c r="EB9" s="392"/>
      <c r="EC9" s="392"/>
      <c r="ED9" s="392"/>
      <c r="EE9" s="392"/>
      <c r="EF9" s="392"/>
      <c r="EG9" s="392"/>
      <c r="EH9" s="392"/>
      <c r="EI9" s="392"/>
      <c r="EJ9" s="392"/>
      <c r="EK9" s="392"/>
      <c r="EL9" s="392"/>
      <c r="EM9" s="392"/>
      <c r="EN9" s="392"/>
      <c r="EO9" s="392"/>
      <c r="EP9" s="392"/>
      <c r="EQ9" s="392"/>
      <c r="ER9" s="392"/>
      <c r="ES9" s="392"/>
      <c r="ET9" s="392"/>
      <c r="EU9" s="392"/>
      <c r="EV9" s="392"/>
      <c r="EW9" s="392"/>
      <c r="EX9" s="392"/>
      <c r="EY9" s="392"/>
      <c r="EZ9" s="392"/>
      <c r="FA9" s="392"/>
      <c r="FB9" s="392"/>
      <c r="FC9" s="392"/>
      <c r="FD9" s="392"/>
      <c r="FE9" s="392"/>
      <c r="FF9" s="392"/>
      <c r="FG9" s="392"/>
      <c r="FH9" s="392"/>
      <c r="FI9" s="392"/>
      <c r="FJ9" s="392"/>
      <c r="FK9" s="392"/>
      <c r="FL9" s="392"/>
      <c r="FM9" s="392"/>
      <c r="FN9" s="392"/>
      <c r="FO9" s="392"/>
      <c r="FP9" s="392"/>
      <c r="FQ9" s="392"/>
      <c r="FR9" s="392"/>
      <c r="FS9" s="392"/>
      <c r="FT9" s="392"/>
      <c r="FU9" s="392"/>
      <c r="FV9" s="392"/>
      <c r="FW9" s="392"/>
      <c r="FX9" s="392"/>
      <c r="FY9" s="392"/>
      <c r="FZ9" s="392"/>
      <c r="GA9" s="392"/>
      <c r="GB9" s="392"/>
      <c r="GC9" s="392"/>
      <c r="GD9" s="392"/>
      <c r="GE9" s="392"/>
      <c r="GF9" s="392"/>
      <c r="GG9" s="392"/>
      <c r="GH9" s="392"/>
      <c r="GI9" s="392"/>
      <c r="GJ9" s="392"/>
      <c r="GK9" s="392"/>
      <c r="GL9" s="392"/>
      <c r="GM9" s="392"/>
      <c r="GN9" s="392"/>
      <c r="GO9" s="392"/>
      <c r="GP9" s="392"/>
      <c r="GQ9" s="392"/>
      <c r="GR9" s="392"/>
      <c r="GS9" s="392"/>
      <c r="GT9" s="392"/>
      <c r="GU9" s="392"/>
      <c r="GV9" s="392"/>
      <c r="GW9" s="392"/>
      <c r="GX9" s="392"/>
      <c r="GY9" s="392"/>
      <c r="GZ9" s="392"/>
      <c r="HA9" s="392"/>
      <c r="HB9" s="392"/>
      <c r="HC9" s="392"/>
      <c r="HD9" s="392"/>
      <c r="HE9" s="392"/>
      <c r="HF9" s="392"/>
      <c r="HG9" s="392"/>
      <c r="HH9" s="392"/>
      <c r="HI9" s="392"/>
      <c r="HJ9" s="392"/>
      <c r="HK9" s="392"/>
      <c r="HL9" s="392"/>
      <c r="HM9" s="392"/>
      <c r="HN9" s="392"/>
      <c r="HO9" s="392"/>
      <c r="HP9" s="392"/>
      <c r="HQ9" s="392"/>
      <c r="HR9" s="392"/>
      <c r="HS9" s="392"/>
      <c r="HT9" s="392"/>
      <c r="HU9" s="392"/>
      <c r="HV9" s="392"/>
      <c r="HW9" s="392"/>
      <c r="HX9" s="392"/>
      <c r="HY9" s="392"/>
      <c r="HZ9" s="392"/>
      <c r="IA9" s="392"/>
      <c r="IB9" s="392"/>
      <c r="IC9" s="392"/>
      <c r="ID9" s="392"/>
      <c r="IE9" s="392"/>
      <c r="IF9" s="392"/>
      <c r="IG9" s="392"/>
      <c r="IH9" s="392"/>
      <c r="II9" s="392"/>
      <c r="IJ9" s="392"/>
      <c r="IK9" s="392"/>
      <c r="IL9" s="392"/>
      <c r="IM9" s="392"/>
      <c r="IN9" s="392"/>
      <c r="IO9" s="392"/>
      <c r="IP9" s="392"/>
      <c r="IQ9" s="392"/>
      <c r="IR9" s="392"/>
      <c r="IS9" s="392"/>
      <c r="IT9" s="392"/>
    </row>
    <row r="10" spans="1:254" s="393" customFormat="1" ht="22.5" customHeight="1" outlineLevel="2">
      <c r="A10" s="534"/>
      <c r="B10" s="534" t="s">
        <v>13</v>
      </c>
      <c r="C10" s="546">
        <f>C11+C19</f>
        <v>5178909</v>
      </c>
      <c r="D10" s="546">
        <f t="shared" ref="D10:F10" si="0">D11+D19</f>
        <v>766628</v>
      </c>
      <c r="E10" s="546">
        <f t="shared" si="0"/>
        <v>5178909</v>
      </c>
      <c r="F10" s="546">
        <f t="shared" si="0"/>
        <v>25429699</v>
      </c>
      <c r="G10" s="546">
        <f t="shared" ref="G10" si="1">G11+G19</f>
        <v>5010174.074</v>
      </c>
      <c r="H10" s="546">
        <f>H20+H27</f>
        <v>1469162</v>
      </c>
      <c r="I10" s="546">
        <f>I20+I27</f>
        <v>108739.07399999999</v>
      </c>
      <c r="J10" s="546"/>
      <c r="K10" s="382"/>
      <c r="L10" s="413" t="e">
        <f>M9-D19</f>
        <v>#REF!</v>
      </c>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2"/>
      <c r="EJ10" s="382"/>
      <c r="EK10" s="382"/>
      <c r="EL10" s="382"/>
      <c r="EM10" s="382"/>
      <c r="EN10" s="382"/>
      <c r="EO10" s="382"/>
      <c r="EP10" s="382"/>
      <c r="EQ10" s="382"/>
      <c r="ER10" s="382"/>
      <c r="ES10" s="382"/>
      <c r="ET10" s="382"/>
      <c r="EU10" s="382"/>
      <c r="EV10" s="382"/>
      <c r="EW10" s="382"/>
      <c r="EX10" s="382"/>
      <c r="EY10" s="382"/>
      <c r="EZ10" s="382"/>
      <c r="FA10" s="382"/>
      <c r="FB10" s="382"/>
      <c r="FC10" s="382"/>
      <c r="FD10" s="382"/>
      <c r="FE10" s="382"/>
      <c r="FF10" s="382"/>
      <c r="FG10" s="382"/>
      <c r="FH10" s="382"/>
      <c r="FI10" s="382"/>
      <c r="FJ10" s="382"/>
      <c r="FK10" s="382"/>
      <c r="FL10" s="382"/>
      <c r="FM10" s="382"/>
      <c r="FN10" s="382"/>
      <c r="FO10" s="382"/>
      <c r="FP10" s="382"/>
      <c r="FQ10" s="382"/>
      <c r="FR10" s="382"/>
      <c r="FS10" s="382"/>
      <c r="FT10" s="382"/>
      <c r="FU10" s="382"/>
      <c r="FV10" s="382"/>
      <c r="FW10" s="382"/>
      <c r="FX10" s="382"/>
      <c r="FY10" s="382"/>
      <c r="FZ10" s="382"/>
      <c r="GA10" s="382"/>
      <c r="GB10" s="382"/>
      <c r="GC10" s="382"/>
      <c r="GD10" s="382"/>
      <c r="GE10" s="382"/>
      <c r="GF10" s="382"/>
      <c r="GG10" s="382"/>
      <c r="GH10" s="382"/>
      <c r="GI10" s="382"/>
      <c r="GJ10" s="382"/>
      <c r="GK10" s="382"/>
      <c r="GL10" s="382"/>
      <c r="GM10" s="382"/>
      <c r="GN10" s="382"/>
      <c r="GO10" s="382"/>
      <c r="GP10" s="382"/>
      <c r="GQ10" s="382"/>
      <c r="GR10" s="382"/>
      <c r="GS10" s="382"/>
      <c r="GT10" s="382"/>
      <c r="GU10" s="382"/>
      <c r="GV10" s="382"/>
      <c r="GW10" s="382"/>
      <c r="GX10" s="382"/>
      <c r="GY10" s="382"/>
      <c r="GZ10" s="382"/>
      <c r="HA10" s="382"/>
      <c r="HB10" s="382"/>
      <c r="HC10" s="382"/>
      <c r="HD10" s="382"/>
      <c r="HE10" s="382"/>
      <c r="HF10" s="382"/>
      <c r="HG10" s="382"/>
      <c r="HH10" s="382"/>
      <c r="HI10" s="382"/>
      <c r="HJ10" s="382"/>
      <c r="HK10" s="382"/>
      <c r="HL10" s="382"/>
      <c r="HM10" s="382"/>
      <c r="HN10" s="382"/>
      <c r="HO10" s="382"/>
      <c r="HP10" s="382"/>
      <c r="HQ10" s="382"/>
      <c r="HR10" s="382"/>
      <c r="HS10" s="382"/>
      <c r="HT10" s="382"/>
      <c r="HU10" s="382"/>
      <c r="HV10" s="382"/>
      <c r="HW10" s="382"/>
      <c r="HX10" s="382"/>
      <c r="HY10" s="382"/>
      <c r="HZ10" s="382"/>
      <c r="IA10" s="382"/>
      <c r="IB10" s="382"/>
      <c r="IC10" s="382"/>
      <c r="ID10" s="382"/>
      <c r="IE10" s="382"/>
      <c r="IF10" s="382"/>
      <c r="IG10" s="382"/>
      <c r="IH10" s="382"/>
      <c r="II10" s="382"/>
      <c r="IJ10" s="382"/>
      <c r="IK10" s="382"/>
      <c r="IL10" s="382"/>
      <c r="IM10" s="382"/>
      <c r="IN10" s="382"/>
      <c r="IO10" s="382"/>
      <c r="IP10" s="382"/>
      <c r="IQ10" s="382"/>
      <c r="IR10" s="382"/>
      <c r="IS10" s="382"/>
      <c r="IT10" s="382"/>
    </row>
    <row r="11" spans="1:254" s="692" customFormat="1" ht="29.25" hidden="1" customHeight="1">
      <c r="A11" s="534" t="s">
        <v>58</v>
      </c>
      <c r="B11" s="547" t="s">
        <v>1181</v>
      </c>
      <c r="C11" s="690">
        <f>C12+C13+C15+C14+C17+C18</f>
        <v>3761230</v>
      </c>
      <c r="D11" s="690">
        <f>D12+D13+D15+D14+D17+D18</f>
        <v>448271</v>
      </c>
      <c r="E11" s="690">
        <f>E12+E13+E15+E14+E17+E18</f>
        <v>3761230</v>
      </c>
      <c r="F11" s="690">
        <f>F12+F13+F15+F14+F17+F18</f>
        <v>18015600</v>
      </c>
      <c r="G11" s="690">
        <f t="shared" ref="G11:H11" si="2">G12+G13+G15+G14+G17+G18</f>
        <v>4163000</v>
      </c>
      <c r="H11" s="690">
        <f t="shared" si="2"/>
        <v>2558430</v>
      </c>
      <c r="I11" s="713"/>
      <c r="J11" s="691"/>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2"/>
      <c r="EB11" s="382"/>
      <c r="EC11" s="382"/>
      <c r="ED11" s="382"/>
      <c r="EE11" s="382"/>
      <c r="EF11" s="382"/>
      <c r="EG11" s="382"/>
      <c r="EH11" s="382"/>
      <c r="EI11" s="382"/>
      <c r="EJ11" s="382"/>
      <c r="EK11" s="382"/>
      <c r="EL11" s="382"/>
      <c r="EM11" s="382"/>
      <c r="EN11" s="382"/>
      <c r="EO11" s="382"/>
      <c r="EP11" s="382"/>
      <c r="EQ11" s="382"/>
      <c r="ER11" s="382"/>
      <c r="ES11" s="382"/>
      <c r="ET11" s="382"/>
      <c r="EU11" s="382"/>
      <c r="EV11" s="382"/>
      <c r="EW11" s="382"/>
      <c r="EX11" s="382"/>
      <c r="EY11" s="382"/>
      <c r="EZ11" s="382"/>
      <c r="FA11" s="382"/>
      <c r="FB11" s="382"/>
      <c r="FC11" s="382"/>
      <c r="FD11" s="382"/>
      <c r="FE11" s="382"/>
      <c r="FF11" s="382"/>
      <c r="FG11" s="382"/>
      <c r="FH11" s="382"/>
      <c r="FI11" s="382"/>
      <c r="FJ11" s="382"/>
      <c r="FK11" s="382"/>
      <c r="FL11" s="382"/>
      <c r="FM11" s="382"/>
      <c r="FN11" s="382"/>
      <c r="FO11" s="382"/>
      <c r="FP11" s="382"/>
      <c r="FQ11" s="382"/>
      <c r="FR11" s="382"/>
      <c r="FS11" s="382"/>
      <c r="FT11" s="382"/>
      <c r="FU11" s="382"/>
      <c r="FV11" s="382"/>
      <c r="FW11" s="382"/>
      <c r="FX11" s="382"/>
      <c r="FY11" s="382"/>
      <c r="FZ11" s="382"/>
      <c r="GA11" s="382"/>
      <c r="GB11" s="382"/>
      <c r="GC11" s="382"/>
      <c r="GD11" s="382"/>
      <c r="GE11" s="382"/>
      <c r="GF11" s="382"/>
      <c r="GG11" s="382"/>
      <c r="GH11" s="382"/>
      <c r="GI11" s="382"/>
      <c r="GJ11" s="382"/>
      <c r="GK11" s="382"/>
      <c r="GL11" s="382"/>
      <c r="GM11" s="382"/>
      <c r="GN11" s="382"/>
      <c r="GO11" s="382"/>
      <c r="GP11" s="382"/>
      <c r="GQ11" s="382"/>
      <c r="GR11" s="382"/>
      <c r="GS11" s="382"/>
      <c r="GT11" s="382"/>
      <c r="GU11" s="382"/>
      <c r="GV11" s="382"/>
      <c r="GW11" s="382"/>
      <c r="GX11" s="382"/>
      <c r="GY11" s="382"/>
      <c r="GZ11" s="382"/>
      <c r="HA11" s="382"/>
      <c r="HB11" s="382"/>
      <c r="HC11" s="382"/>
      <c r="HD11" s="382"/>
      <c r="HE11" s="382"/>
      <c r="HF11" s="382"/>
      <c r="HG11" s="382"/>
      <c r="HH11" s="382"/>
      <c r="HI11" s="382"/>
      <c r="HJ11" s="382"/>
      <c r="HK11" s="382"/>
      <c r="HL11" s="382"/>
      <c r="HM11" s="382"/>
      <c r="HN11" s="382"/>
      <c r="HO11" s="382"/>
      <c r="HP11" s="382"/>
      <c r="HQ11" s="382"/>
      <c r="HR11" s="382"/>
      <c r="HS11" s="382"/>
      <c r="HT11" s="382"/>
      <c r="HU11" s="382"/>
      <c r="HV11" s="382"/>
      <c r="HW11" s="382"/>
      <c r="HX11" s="382"/>
      <c r="HY11" s="382"/>
      <c r="HZ11" s="382"/>
      <c r="IA11" s="382"/>
      <c r="IB11" s="382"/>
      <c r="IC11" s="382"/>
      <c r="ID11" s="382"/>
      <c r="IE11" s="382"/>
      <c r="IF11" s="382"/>
      <c r="IG11" s="382"/>
      <c r="IH11" s="382"/>
      <c r="II11" s="382"/>
      <c r="IJ11" s="382"/>
      <c r="IK11" s="382"/>
      <c r="IL11" s="382"/>
      <c r="IM11" s="382"/>
      <c r="IN11" s="382"/>
      <c r="IO11" s="382"/>
      <c r="IP11" s="382"/>
      <c r="IQ11" s="382"/>
      <c r="IR11" s="382"/>
      <c r="IS11" s="382"/>
      <c r="IT11" s="382"/>
    </row>
    <row r="12" spans="1:254" s="537" customFormat="1" ht="41.25" hidden="1" customHeight="1">
      <c r="A12" s="538" t="s">
        <v>550</v>
      </c>
      <c r="B12" s="539" t="s">
        <v>1182</v>
      </c>
      <c r="C12" s="535">
        <v>861630</v>
      </c>
      <c r="D12" s="535">
        <v>262530</v>
      </c>
      <c r="E12" s="535">
        <v>861630</v>
      </c>
      <c r="F12" s="535">
        <v>4857000</v>
      </c>
      <c r="G12" s="536">
        <v>998000</v>
      </c>
      <c r="H12" s="536">
        <f>C12</f>
        <v>861630</v>
      </c>
      <c r="I12" s="542"/>
      <c r="J12" s="536"/>
      <c r="K12" s="382"/>
      <c r="L12" s="382"/>
      <c r="M12" s="382"/>
      <c r="N12" s="382"/>
      <c r="O12" s="382"/>
      <c r="P12" s="382"/>
      <c r="Q12" s="382"/>
      <c r="R12" s="382"/>
      <c r="S12" s="382"/>
      <c r="T12" s="382"/>
      <c r="U12" s="382"/>
      <c r="V12" s="382"/>
      <c r="W12" s="382"/>
      <c r="X12" s="382"/>
      <c r="Y12" s="382"/>
      <c r="Z12" s="413">
        <f>F12-E12</f>
        <v>3995370</v>
      </c>
      <c r="AA12" s="413">
        <f>Z12/4</f>
        <v>998842.5</v>
      </c>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c r="DP12" s="382"/>
      <c r="DQ12" s="382"/>
      <c r="DR12" s="382"/>
      <c r="DS12" s="382"/>
      <c r="DT12" s="382"/>
      <c r="DU12" s="382"/>
      <c r="DV12" s="382"/>
      <c r="DW12" s="382"/>
      <c r="DX12" s="382"/>
      <c r="DY12" s="382"/>
      <c r="DZ12" s="382"/>
      <c r="EA12" s="382"/>
      <c r="EB12" s="382"/>
      <c r="EC12" s="382"/>
      <c r="ED12" s="382"/>
      <c r="EE12" s="382"/>
      <c r="EF12" s="382"/>
      <c r="EG12" s="382"/>
      <c r="EH12" s="382"/>
      <c r="EI12" s="382"/>
      <c r="EJ12" s="382"/>
      <c r="EK12" s="382"/>
      <c r="EL12" s="382"/>
      <c r="EM12" s="382"/>
      <c r="EN12" s="382"/>
      <c r="EO12" s="382"/>
      <c r="EP12" s="382"/>
      <c r="EQ12" s="382"/>
      <c r="ER12" s="382"/>
      <c r="ES12" s="382"/>
      <c r="ET12" s="382"/>
      <c r="EU12" s="382"/>
      <c r="EV12" s="382"/>
      <c r="EW12" s="382"/>
      <c r="EX12" s="382"/>
      <c r="EY12" s="382"/>
      <c r="EZ12" s="382"/>
      <c r="FA12" s="382"/>
      <c r="FB12" s="382"/>
      <c r="FC12" s="382"/>
      <c r="FD12" s="382"/>
      <c r="FE12" s="382"/>
      <c r="FF12" s="382"/>
      <c r="FG12" s="382"/>
      <c r="FH12" s="382"/>
      <c r="FI12" s="382"/>
      <c r="FJ12" s="382"/>
      <c r="FK12" s="382"/>
      <c r="FL12" s="382"/>
      <c r="FM12" s="382"/>
      <c r="FN12" s="382"/>
      <c r="FO12" s="382"/>
      <c r="FP12" s="382"/>
      <c r="FQ12" s="382"/>
      <c r="FR12" s="382"/>
      <c r="FS12" s="382"/>
      <c r="FT12" s="382"/>
      <c r="FU12" s="382"/>
      <c r="FV12" s="382"/>
      <c r="FW12" s="382"/>
      <c r="FX12" s="382"/>
      <c r="FY12" s="382"/>
      <c r="FZ12" s="382"/>
      <c r="GA12" s="382"/>
      <c r="GB12" s="382"/>
      <c r="GC12" s="382"/>
      <c r="GD12" s="382"/>
      <c r="GE12" s="382"/>
      <c r="GF12" s="382"/>
      <c r="GG12" s="382"/>
      <c r="GH12" s="382"/>
      <c r="GI12" s="382"/>
      <c r="GJ12" s="382"/>
      <c r="GK12" s="382"/>
      <c r="GL12" s="382"/>
      <c r="GM12" s="382"/>
      <c r="GN12" s="382"/>
      <c r="GO12" s="382"/>
      <c r="GP12" s="382"/>
      <c r="GQ12" s="382"/>
      <c r="GR12" s="382"/>
      <c r="GS12" s="382"/>
      <c r="GT12" s="382"/>
      <c r="GU12" s="382"/>
      <c r="GV12" s="382"/>
      <c r="GW12" s="382"/>
      <c r="GX12" s="382"/>
      <c r="GY12" s="382"/>
      <c r="GZ12" s="382"/>
      <c r="HA12" s="382"/>
      <c r="HB12" s="382"/>
      <c r="HC12" s="382"/>
      <c r="HD12" s="382"/>
      <c r="HE12" s="382"/>
      <c r="HF12" s="382"/>
      <c r="HG12" s="382"/>
      <c r="HH12" s="382"/>
      <c r="HI12" s="382"/>
      <c r="HJ12" s="382"/>
      <c r="HK12" s="382"/>
      <c r="HL12" s="382"/>
      <c r="HM12" s="382"/>
      <c r="HN12" s="382"/>
      <c r="HO12" s="382"/>
      <c r="HP12" s="382"/>
      <c r="HQ12" s="382"/>
      <c r="HR12" s="382"/>
      <c r="HS12" s="382"/>
      <c r="HT12" s="382"/>
      <c r="HU12" s="382"/>
      <c r="HV12" s="382"/>
      <c r="HW12" s="382"/>
      <c r="HX12" s="382"/>
      <c r="HY12" s="382"/>
      <c r="HZ12" s="382"/>
      <c r="IA12" s="382"/>
      <c r="IB12" s="382"/>
      <c r="IC12" s="382"/>
      <c r="ID12" s="382"/>
      <c r="IE12" s="382"/>
      <c r="IF12" s="382"/>
      <c r="IG12" s="382"/>
      <c r="IH12" s="382"/>
      <c r="II12" s="382"/>
      <c r="IJ12" s="382"/>
      <c r="IK12" s="382"/>
      <c r="IL12" s="382"/>
      <c r="IM12" s="382"/>
      <c r="IN12" s="382"/>
      <c r="IO12" s="382"/>
      <c r="IP12" s="382"/>
      <c r="IQ12" s="382"/>
      <c r="IR12" s="382"/>
      <c r="IS12" s="382"/>
      <c r="IT12" s="382"/>
    </row>
    <row r="13" spans="1:254" ht="31.5" hidden="1" customHeight="1" outlineLevel="2">
      <c r="A13" s="538" t="s">
        <v>550</v>
      </c>
      <c r="B13" s="540" t="s">
        <v>679</v>
      </c>
      <c r="C13" s="548">
        <v>2400000</v>
      </c>
      <c r="D13" s="548">
        <v>137884</v>
      </c>
      <c r="E13" s="548">
        <f t="shared" ref="E13:E17" si="3">C13</f>
        <v>2400000</v>
      </c>
      <c r="F13" s="548">
        <v>12000000</v>
      </c>
      <c r="G13" s="548">
        <v>3000000</v>
      </c>
      <c r="H13" s="548">
        <v>1500000</v>
      </c>
      <c r="I13" s="695"/>
      <c r="J13" s="548"/>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c r="DF13" s="372"/>
      <c r="DG13" s="372"/>
      <c r="DH13" s="372"/>
      <c r="DI13" s="372"/>
      <c r="DJ13" s="372"/>
      <c r="DK13" s="372"/>
      <c r="DL13" s="372"/>
      <c r="DM13" s="372"/>
      <c r="DN13" s="372"/>
      <c r="DO13" s="372"/>
      <c r="DP13" s="372"/>
      <c r="DQ13" s="372"/>
      <c r="DR13" s="372"/>
      <c r="DS13" s="372"/>
      <c r="DT13" s="372"/>
      <c r="DU13" s="372"/>
      <c r="DV13" s="372"/>
      <c r="DW13" s="372"/>
      <c r="DX13" s="372"/>
      <c r="DY13" s="372"/>
      <c r="DZ13" s="372"/>
      <c r="EA13" s="372"/>
      <c r="EB13" s="372"/>
      <c r="EC13" s="372"/>
      <c r="ED13" s="372"/>
      <c r="EE13" s="372"/>
      <c r="EF13" s="372"/>
      <c r="EG13" s="372"/>
      <c r="EH13" s="372"/>
      <c r="EI13" s="372"/>
      <c r="EJ13" s="372"/>
      <c r="EK13" s="372"/>
      <c r="EL13" s="372"/>
      <c r="EM13" s="372"/>
      <c r="EN13" s="372"/>
      <c r="EO13" s="372"/>
      <c r="EP13" s="372"/>
      <c r="EQ13" s="372"/>
      <c r="ER13" s="372"/>
      <c r="ES13" s="372"/>
      <c r="ET13" s="372"/>
      <c r="EU13" s="372"/>
      <c r="EV13" s="372"/>
      <c r="EW13" s="372"/>
      <c r="EX13" s="372"/>
      <c r="EY13" s="372"/>
      <c r="EZ13" s="372"/>
      <c r="FA13" s="372"/>
      <c r="FB13" s="372"/>
      <c r="FC13" s="372"/>
      <c r="FD13" s="372"/>
      <c r="FE13" s="372"/>
      <c r="FF13" s="372"/>
      <c r="FG13" s="372"/>
      <c r="FH13" s="372"/>
      <c r="FI13" s="372"/>
      <c r="FJ13" s="372"/>
      <c r="FK13" s="372"/>
      <c r="FL13" s="372"/>
      <c r="FM13" s="372"/>
      <c r="FN13" s="372"/>
      <c r="FO13" s="372"/>
      <c r="FP13" s="372"/>
      <c r="FQ13" s="372"/>
      <c r="FR13" s="372"/>
      <c r="FS13" s="372"/>
      <c r="FT13" s="372"/>
      <c r="FU13" s="372"/>
      <c r="FV13" s="372"/>
      <c r="FW13" s="372"/>
      <c r="FX13" s="372"/>
      <c r="FY13" s="372"/>
      <c r="FZ13" s="372"/>
      <c r="GA13" s="372"/>
      <c r="GB13" s="372"/>
      <c r="GC13" s="372"/>
      <c r="GD13" s="372"/>
      <c r="GE13" s="372"/>
      <c r="GF13" s="372"/>
      <c r="GG13" s="372"/>
      <c r="GH13" s="372"/>
      <c r="GI13" s="372"/>
      <c r="GJ13" s="372"/>
      <c r="GK13" s="372"/>
      <c r="GL13" s="372"/>
      <c r="GM13" s="372"/>
      <c r="GN13" s="372"/>
      <c r="GO13" s="372"/>
      <c r="GP13" s="372"/>
      <c r="GQ13" s="372"/>
      <c r="GR13" s="372"/>
      <c r="GS13" s="372"/>
      <c r="GT13" s="372"/>
      <c r="GU13" s="372"/>
      <c r="GV13" s="372"/>
      <c r="GW13" s="372"/>
      <c r="GX13" s="372"/>
      <c r="GY13" s="372"/>
      <c r="GZ13" s="372"/>
      <c r="HA13" s="372"/>
      <c r="HB13" s="372"/>
      <c r="HC13" s="372"/>
      <c r="HD13" s="372"/>
      <c r="HE13" s="372"/>
      <c r="HF13" s="372"/>
      <c r="HG13" s="372"/>
      <c r="HH13" s="372"/>
      <c r="HI13" s="372"/>
      <c r="HJ13" s="372"/>
      <c r="HK13" s="372"/>
      <c r="HL13" s="372"/>
      <c r="HM13" s="372"/>
      <c r="HN13" s="372"/>
      <c r="HO13" s="372"/>
      <c r="HP13" s="372"/>
      <c r="HQ13" s="372"/>
      <c r="HR13" s="372"/>
      <c r="HS13" s="372"/>
      <c r="HT13" s="372"/>
      <c r="HU13" s="372"/>
      <c r="HV13" s="372"/>
      <c r="HW13" s="372"/>
      <c r="HX13" s="372"/>
      <c r="HY13" s="372"/>
      <c r="HZ13" s="372"/>
      <c r="IA13" s="372"/>
      <c r="IB13" s="372"/>
      <c r="IC13" s="372"/>
      <c r="ID13" s="372"/>
      <c r="IE13" s="372"/>
      <c r="IF13" s="372"/>
      <c r="IG13" s="372"/>
      <c r="IH13" s="372"/>
      <c r="II13" s="372"/>
      <c r="IJ13" s="372"/>
      <c r="IK13" s="372"/>
      <c r="IL13" s="372"/>
      <c r="IM13" s="372"/>
      <c r="IN13" s="372"/>
      <c r="IO13" s="372"/>
      <c r="IP13" s="382"/>
      <c r="IQ13" s="382"/>
      <c r="IR13" s="382"/>
      <c r="IS13" s="382"/>
      <c r="IT13" s="382"/>
    </row>
    <row r="14" spans="1:254" ht="24.75" hidden="1" customHeight="1" outlineLevel="2">
      <c r="A14" s="538" t="s">
        <v>550</v>
      </c>
      <c r="B14" s="540" t="s">
        <v>684</v>
      </c>
      <c r="C14" s="548">
        <v>130000</v>
      </c>
      <c r="D14" s="548">
        <v>7908</v>
      </c>
      <c r="E14" s="548">
        <f t="shared" si="3"/>
        <v>130000</v>
      </c>
      <c r="F14" s="548">
        <v>754000</v>
      </c>
      <c r="G14" s="548">
        <v>130000</v>
      </c>
      <c r="H14" s="548">
        <v>130000</v>
      </c>
      <c r="I14" s="695"/>
      <c r="J14" s="548"/>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72"/>
      <c r="DS14" s="372"/>
      <c r="DT14" s="372"/>
      <c r="DU14" s="372"/>
      <c r="DV14" s="372"/>
      <c r="DW14" s="372"/>
      <c r="DX14" s="372"/>
      <c r="DY14" s="372"/>
      <c r="DZ14" s="372"/>
      <c r="EA14" s="372"/>
      <c r="EB14" s="372"/>
      <c r="EC14" s="372"/>
      <c r="ED14" s="372"/>
      <c r="EE14" s="372"/>
      <c r="EF14" s="372"/>
      <c r="EG14" s="372"/>
      <c r="EH14" s="372"/>
      <c r="EI14" s="372"/>
      <c r="EJ14" s="372"/>
      <c r="EK14" s="372"/>
      <c r="EL14" s="372"/>
      <c r="EM14" s="372"/>
      <c r="EN14" s="372"/>
      <c r="EO14" s="372"/>
      <c r="EP14" s="372"/>
      <c r="EQ14" s="372"/>
      <c r="ER14" s="372"/>
      <c r="ES14" s="372"/>
      <c r="ET14" s="372"/>
      <c r="EU14" s="372"/>
      <c r="EV14" s="372"/>
      <c r="EW14" s="372"/>
      <c r="EX14" s="372"/>
      <c r="EY14" s="372"/>
      <c r="EZ14" s="372"/>
      <c r="FA14" s="372"/>
      <c r="FB14" s="372"/>
      <c r="FC14" s="372"/>
      <c r="FD14" s="372"/>
      <c r="FE14" s="372"/>
      <c r="FF14" s="372"/>
      <c r="FG14" s="372"/>
      <c r="FH14" s="372"/>
      <c r="FI14" s="372"/>
      <c r="FJ14" s="372"/>
      <c r="FK14" s="372"/>
      <c r="FL14" s="372"/>
      <c r="FM14" s="372"/>
      <c r="FN14" s="372"/>
      <c r="FO14" s="372"/>
      <c r="FP14" s="372"/>
      <c r="FQ14" s="372"/>
      <c r="FR14" s="372"/>
      <c r="FS14" s="372"/>
      <c r="FT14" s="372"/>
      <c r="FU14" s="372"/>
      <c r="FV14" s="372"/>
      <c r="FW14" s="372"/>
      <c r="FX14" s="372"/>
      <c r="FY14" s="372"/>
      <c r="FZ14" s="372"/>
      <c r="GA14" s="372"/>
      <c r="GB14" s="372"/>
      <c r="GC14" s="372"/>
      <c r="GD14" s="372"/>
      <c r="GE14" s="372"/>
      <c r="GF14" s="372"/>
      <c r="GG14" s="372"/>
      <c r="GH14" s="372"/>
      <c r="GI14" s="372"/>
      <c r="GJ14" s="372"/>
      <c r="GK14" s="372"/>
      <c r="GL14" s="372"/>
      <c r="GM14" s="372"/>
      <c r="GN14" s="372"/>
      <c r="GO14" s="372"/>
      <c r="GP14" s="372"/>
      <c r="GQ14" s="372"/>
      <c r="GR14" s="372"/>
      <c r="GS14" s="372"/>
      <c r="GT14" s="372"/>
      <c r="GU14" s="372"/>
      <c r="GV14" s="372"/>
      <c r="GW14" s="372"/>
      <c r="GX14" s="372"/>
      <c r="GY14" s="372"/>
      <c r="GZ14" s="372"/>
      <c r="HA14" s="372"/>
      <c r="HB14" s="372"/>
      <c r="HC14" s="372"/>
      <c r="HD14" s="372"/>
      <c r="HE14" s="372"/>
      <c r="HF14" s="372"/>
      <c r="HG14" s="372"/>
      <c r="HH14" s="372"/>
      <c r="HI14" s="372"/>
      <c r="HJ14" s="372"/>
      <c r="HK14" s="372"/>
      <c r="HL14" s="372"/>
      <c r="HM14" s="372"/>
      <c r="HN14" s="372"/>
      <c r="HO14" s="372"/>
      <c r="HP14" s="372"/>
      <c r="HQ14" s="372"/>
      <c r="HR14" s="372"/>
      <c r="HS14" s="372"/>
      <c r="HT14" s="372"/>
      <c r="HU14" s="372"/>
      <c r="HV14" s="372"/>
      <c r="HW14" s="372"/>
      <c r="HX14" s="372"/>
      <c r="HY14" s="372"/>
      <c r="HZ14" s="372"/>
      <c r="IA14" s="372"/>
      <c r="IB14" s="372"/>
      <c r="IC14" s="372"/>
      <c r="ID14" s="372"/>
      <c r="IE14" s="372"/>
      <c r="IF14" s="372"/>
      <c r="IG14" s="372"/>
      <c r="IH14" s="372"/>
      <c r="II14" s="372"/>
      <c r="IJ14" s="372"/>
      <c r="IK14" s="372"/>
      <c r="IL14" s="372"/>
      <c r="IM14" s="372"/>
      <c r="IN14" s="372"/>
      <c r="IO14" s="372"/>
      <c r="IP14" s="382"/>
      <c r="IQ14" s="382"/>
      <c r="IR14" s="382"/>
      <c r="IS14" s="382"/>
      <c r="IT14" s="382"/>
    </row>
    <row r="15" spans="1:254" s="537" customFormat="1" ht="29.25" hidden="1" customHeight="1">
      <c r="A15" s="538" t="s">
        <v>550</v>
      </c>
      <c r="B15" s="540" t="s">
        <v>1183</v>
      </c>
      <c r="C15" s="541">
        <v>94600</v>
      </c>
      <c r="D15" s="541">
        <v>24055</v>
      </c>
      <c r="E15" s="541">
        <f>C15</f>
        <v>94600</v>
      </c>
      <c r="F15" s="541">
        <v>94600</v>
      </c>
      <c r="G15" s="542"/>
      <c r="H15" s="542">
        <v>66800</v>
      </c>
      <c r="I15" s="542"/>
      <c r="J15" s="542"/>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3"/>
      <c r="CQ15" s="543"/>
      <c r="CR15" s="543"/>
      <c r="CS15" s="543"/>
      <c r="CT15" s="543"/>
      <c r="CU15" s="543"/>
      <c r="CV15" s="543"/>
      <c r="CW15" s="543"/>
      <c r="CX15" s="543"/>
      <c r="CY15" s="543"/>
      <c r="CZ15" s="543"/>
      <c r="DA15" s="543"/>
      <c r="DB15" s="543"/>
      <c r="DC15" s="543"/>
      <c r="DD15" s="543"/>
      <c r="DE15" s="543"/>
      <c r="DF15" s="543"/>
      <c r="DG15" s="543"/>
      <c r="DH15" s="543"/>
      <c r="DI15" s="543"/>
      <c r="DJ15" s="543"/>
      <c r="DK15" s="543"/>
      <c r="DL15" s="543"/>
      <c r="DM15" s="543"/>
      <c r="DN15" s="543"/>
      <c r="DO15" s="543"/>
      <c r="DP15" s="543"/>
      <c r="DQ15" s="543"/>
      <c r="DR15" s="543"/>
      <c r="DS15" s="543"/>
      <c r="DT15" s="543"/>
      <c r="DU15" s="543"/>
      <c r="DV15" s="543"/>
      <c r="DW15" s="543"/>
      <c r="DX15" s="543"/>
      <c r="DY15" s="543"/>
      <c r="DZ15" s="543"/>
      <c r="EA15" s="543"/>
      <c r="EB15" s="543"/>
      <c r="EC15" s="543"/>
      <c r="ED15" s="543"/>
      <c r="EE15" s="543"/>
      <c r="EF15" s="543"/>
      <c r="EG15" s="543"/>
      <c r="EH15" s="543"/>
      <c r="EI15" s="543"/>
      <c r="EJ15" s="543"/>
      <c r="EK15" s="543"/>
      <c r="EL15" s="543"/>
      <c r="EM15" s="543"/>
      <c r="EN15" s="543"/>
      <c r="EO15" s="543"/>
      <c r="EP15" s="543"/>
      <c r="EQ15" s="543"/>
      <c r="ER15" s="543"/>
      <c r="ES15" s="543"/>
      <c r="ET15" s="543"/>
      <c r="EU15" s="543"/>
      <c r="EV15" s="543"/>
      <c r="EW15" s="543"/>
      <c r="EX15" s="543"/>
      <c r="EY15" s="543"/>
      <c r="EZ15" s="543"/>
      <c r="FA15" s="543"/>
      <c r="FB15" s="543"/>
      <c r="FC15" s="543"/>
      <c r="FD15" s="543"/>
      <c r="FE15" s="543"/>
      <c r="FF15" s="543"/>
      <c r="FG15" s="543"/>
      <c r="FH15" s="543"/>
      <c r="FI15" s="543"/>
      <c r="FJ15" s="543"/>
      <c r="FK15" s="543"/>
      <c r="FL15" s="543"/>
      <c r="FM15" s="543"/>
      <c r="FN15" s="543"/>
      <c r="FO15" s="543"/>
      <c r="FP15" s="543"/>
      <c r="FQ15" s="543"/>
      <c r="FR15" s="543"/>
      <c r="FS15" s="543"/>
      <c r="FT15" s="543"/>
      <c r="FU15" s="543"/>
      <c r="FV15" s="543"/>
      <c r="FW15" s="543"/>
      <c r="FX15" s="543"/>
      <c r="FY15" s="543"/>
      <c r="FZ15" s="543"/>
      <c r="GA15" s="543"/>
      <c r="GB15" s="543"/>
      <c r="GC15" s="543"/>
      <c r="GD15" s="543"/>
      <c r="GE15" s="543"/>
      <c r="GF15" s="543"/>
      <c r="GG15" s="543"/>
      <c r="GH15" s="543"/>
      <c r="GI15" s="543"/>
      <c r="GJ15" s="543"/>
      <c r="GK15" s="543"/>
      <c r="GL15" s="543"/>
      <c r="GM15" s="543"/>
      <c r="GN15" s="543"/>
      <c r="GO15" s="543"/>
      <c r="GP15" s="543"/>
      <c r="GQ15" s="543"/>
      <c r="GR15" s="543"/>
      <c r="GS15" s="543"/>
      <c r="GT15" s="543"/>
      <c r="GU15" s="543"/>
      <c r="GV15" s="543"/>
      <c r="GW15" s="543"/>
      <c r="GX15" s="543"/>
      <c r="GY15" s="543"/>
      <c r="GZ15" s="543"/>
      <c r="HA15" s="543"/>
      <c r="HB15" s="543"/>
      <c r="HC15" s="543"/>
      <c r="HD15" s="543"/>
      <c r="HE15" s="543"/>
      <c r="HF15" s="543"/>
      <c r="HG15" s="543"/>
      <c r="HH15" s="543"/>
      <c r="HI15" s="543"/>
      <c r="HJ15" s="543"/>
      <c r="HK15" s="543"/>
      <c r="HL15" s="543"/>
      <c r="HM15" s="543"/>
      <c r="HN15" s="543"/>
      <c r="HO15" s="543"/>
      <c r="HP15" s="543"/>
      <c r="HQ15" s="543"/>
      <c r="HR15" s="543"/>
      <c r="HS15" s="543"/>
      <c r="HT15" s="543"/>
      <c r="HU15" s="543"/>
      <c r="HV15" s="543"/>
      <c r="HW15" s="543"/>
      <c r="HX15" s="543"/>
      <c r="HY15" s="543"/>
      <c r="HZ15" s="543"/>
      <c r="IA15" s="543"/>
      <c r="IB15" s="543"/>
      <c r="IC15" s="543"/>
      <c r="ID15" s="543"/>
      <c r="IE15" s="543"/>
      <c r="IF15" s="543"/>
      <c r="IG15" s="543"/>
      <c r="IH15" s="543"/>
      <c r="II15" s="543"/>
      <c r="IJ15" s="543"/>
      <c r="IK15" s="543"/>
      <c r="IL15" s="543"/>
      <c r="IM15" s="543"/>
      <c r="IN15" s="543"/>
      <c r="IO15" s="543"/>
      <c r="IP15" s="382"/>
      <c r="IQ15" s="382"/>
      <c r="IR15" s="382"/>
      <c r="IS15" s="382"/>
      <c r="IT15" s="382"/>
    </row>
    <row r="16" spans="1:254" ht="35.25" hidden="1" customHeight="1">
      <c r="A16" s="534"/>
      <c r="B16" s="549" t="s">
        <v>685</v>
      </c>
      <c r="C16" s="548"/>
      <c r="D16" s="548"/>
      <c r="E16" s="548">
        <f>C16</f>
        <v>0</v>
      </c>
      <c r="F16" s="548"/>
      <c r="G16" s="548"/>
      <c r="H16" s="548"/>
      <c r="I16" s="695"/>
      <c r="J16" s="548"/>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2"/>
      <c r="DG16" s="382"/>
      <c r="DH16" s="382"/>
      <c r="DI16" s="382"/>
      <c r="DJ16" s="382"/>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2"/>
      <c r="GE16" s="382"/>
      <c r="GF16" s="382"/>
      <c r="GG16" s="382"/>
      <c r="GH16" s="382"/>
      <c r="GI16" s="382"/>
      <c r="GJ16" s="382"/>
      <c r="GK16" s="382"/>
      <c r="GL16" s="382"/>
      <c r="GM16" s="382"/>
      <c r="GN16" s="382"/>
      <c r="GO16" s="382"/>
      <c r="GP16" s="382"/>
      <c r="GQ16" s="382"/>
      <c r="GR16" s="382"/>
      <c r="GS16" s="382"/>
      <c r="GT16" s="382"/>
      <c r="GU16" s="382"/>
      <c r="GV16" s="382"/>
      <c r="GW16" s="382"/>
      <c r="GX16" s="382"/>
      <c r="GY16" s="382"/>
      <c r="GZ16" s="382"/>
      <c r="HA16" s="382"/>
      <c r="HB16" s="382"/>
      <c r="HC16" s="382"/>
      <c r="HD16" s="382"/>
      <c r="HE16" s="382"/>
      <c r="HF16" s="382"/>
      <c r="HG16" s="382"/>
      <c r="HH16" s="382"/>
      <c r="HI16" s="382"/>
      <c r="HJ16" s="382"/>
      <c r="HK16" s="382"/>
      <c r="HL16" s="382"/>
      <c r="HM16" s="382"/>
      <c r="HN16" s="382"/>
      <c r="HO16" s="382"/>
      <c r="HP16" s="382"/>
      <c r="HQ16" s="382"/>
      <c r="HR16" s="382"/>
      <c r="HS16" s="382"/>
      <c r="HT16" s="382"/>
      <c r="HU16" s="382"/>
      <c r="HV16" s="382"/>
      <c r="HW16" s="382"/>
      <c r="HX16" s="382"/>
      <c r="HY16" s="382"/>
      <c r="HZ16" s="382"/>
      <c r="IA16" s="382"/>
      <c r="IB16" s="382"/>
      <c r="IC16" s="382"/>
      <c r="ID16" s="382"/>
      <c r="IE16" s="382"/>
      <c r="IF16" s="382"/>
      <c r="IG16" s="382"/>
      <c r="IH16" s="382"/>
      <c r="II16" s="382"/>
      <c r="IJ16" s="382"/>
      <c r="IK16" s="382"/>
      <c r="IL16" s="382"/>
      <c r="IM16" s="382"/>
      <c r="IN16" s="382"/>
      <c r="IO16" s="382"/>
      <c r="IP16" s="382"/>
      <c r="IQ16" s="382"/>
      <c r="IR16" s="382"/>
      <c r="IS16" s="382"/>
      <c r="IT16" s="382"/>
    </row>
    <row r="17" spans="1:254" ht="36.75" hidden="1" customHeight="1" outlineLevel="2">
      <c r="A17" s="538" t="s">
        <v>550</v>
      </c>
      <c r="B17" s="540" t="s">
        <v>1106</v>
      </c>
      <c r="C17" s="548">
        <v>65000</v>
      </c>
      <c r="D17" s="548">
        <v>15894</v>
      </c>
      <c r="E17" s="548">
        <f t="shared" si="3"/>
        <v>65000</v>
      </c>
      <c r="F17" s="548">
        <v>100000</v>
      </c>
      <c r="G17" s="548">
        <v>35000</v>
      </c>
      <c r="H17" s="548"/>
      <c r="I17" s="695"/>
      <c r="J17" s="548"/>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c r="DS17" s="372"/>
      <c r="DT17" s="372"/>
      <c r="DU17" s="372"/>
      <c r="DV17" s="372"/>
      <c r="DW17" s="372"/>
      <c r="DX17" s="372"/>
      <c r="DY17" s="372"/>
      <c r="DZ17" s="372"/>
      <c r="EA17" s="372"/>
      <c r="EB17" s="372"/>
      <c r="EC17" s="372"/>
      <c r="ED17" s="372"/>
      <c r="EE17" s="372"/>
      <c r="EF17" s="372"/>
      <c r="EG17" s="372"/>
      <c r="EH17" s="372"/>
      <c r="EI17" s="372"/>
      <c r="EJ17" s="372"/>
      <c r="EK17" s="372"/>
      <c r="EL17" s="372"/>
      <c r="EM17" s="372"/>
      <c r="EN17" s="372"/>
      <c r="EO17" s="372"/>
      <c r="EP17" s="372"/>
      <c r="EQ17" s="372"/>
      <c r="ER17" s="372"/>
      <c r="ES17" s="372"/>
      <c r="ET17" s="372"/>
      <c r="EU17" s="372"/>
      <c r="EV17" s="372"/>
      <c r="EW17" s="372"/>
      <c r="EX17" s="372"/>
      <c r="EY17" s="372"/>
      <c r="EZ17" s="372"/>
      <c r="FA17" s="372"/>
      <c r="FB17" s="372"/>
      <c r="FC17" s="372"/>
      <c r="FD17" s="372"/>
      <c r="FE17" s="372"/>
      <c r="FF17" s="372"/>
      <c r="FG17" s="372"/>
      <c r="FH17" s="372"/>
      <c r="FI17" s="372"/>
      <c r="FJ17" s="372"/>
      <c r="FK17" s="372"/>
      <c r="FL17" s="372"/>
      <c r="FM17" s="372"/>
      <c r="FN17" s="372"/>
      <c r="FO17" s="372"/>
      <c r="FP17" s="372"/>
      <c r="FQ17" s="372"/>
      <c r="FR17" s="372"/>
      <c r="FS17" s="372"/>
      <c r="FT17" s="372"/>
      <c r="FU17" s="372"/>
      <c r="FV17" s="372"/>
      <c r="FW17" s="372"/>
      <c r="FX17" s="372"/>
      <c r="FY17" s="372"/>
      <c r="FZ17" s="372"/>
      <c r="GA17" s="372"/>
      <c r="GB17" s="372"/>
      <c r="GC17" s="372"/>
      <c r="GD17" s="372"/>
      <c r="GE17" s="372"/>
      <c r="GF17" s="372"/>
      <c r="GG17" s="372"/>
      <c r="GH17" s="372"/>
      <c r="GI17" s="372"/>
      <c r="GJ17" s="372"/>
      <c r="GK17" s="372"/>
      <c r="GL17" s="372"/>
      <c r="GM17" s="372"/>
      <c r="GN17" s="372"/>
      <c r="GO17" s="372"/>
      <c r="GP17" s="372"/>
      <c r="GQ17" s="372"/>
      <c r="GR17" s="372"/>
      <c r="GS17" s="372"/>
      <c r="GT17" s="372"/>
      <c r="GU17" s="372"/>
      <c r="GV17" s="372"/>
      <c r="GW17" s="372"/>
      <c r="GX17" s="372"/>
      <c r="GY17" s="372"/>
      <c r="GZ17" s="372"/>
      <c r="HA17" s="372"/>
      <c r="HB17" s="372"/>
      <c r="HC17" s="372"/>
      <c r="HD17" s="372"/>
      <c r="HE17" s="372"/>
      <c r="HF17" s="372"/>
      <c r="HG17" s="372"/>
      <c r="HH17" s="372"/>
      <c r="HI17" s="372"/>
      <c r="HJ17" s="372"/>
      <c r="HK17" s="372"/>
      <c r="HL17" s="372"/>
      <c r="HM17" s="372"/>
      <c r="HN17" s="372"/>
      <c r="HO17" s="372"/>
      <c r="HP17" s="372"/>
      <c r="HQ17" s="372"/>
      <c r="HR17" s="372"/>
      <c r="HS17" s="372"/>
      <c r="HT17" s="372"/>
      <c r="HU17" s="372"/>
      <c r="HV17" s="372"/>
      <c r="HW17" s="372"/>
      <c r="HX17" s="372"/>
      <c r="HY17" s="372"/>
      <c r="HZ17" s="372"/>
      <c r="IA17" s="372"/>
      <c r="IB17" s="372"/>
      <c r="IC17" s="372"/>
      <c r="ID17" s="372"/>
      <c r="IE17" s="372"/>
      <c r="IF17" s="372"/>
      <c r="IG17" s="372"/>
      <c r="IH17" s="372"/>
      <c r="II17" s="372"/>
      <c r="IJ17" s="372"/>
      <c r="IK17" s="372"/>
      <c r="IL17" s="372"/>
      <c r="IM17" s="372"/>
      <c r="IN17" s="372"/>
      <c r="IO17" s="372"/>
      <c r="IP17" s="382"/>
      <c r="IQ17" s="382"/>
      <c r="IR17" s="382"/>
      <c r="IS17" s="382"/>
      <c r="IT17" s="382"/>
    </row>
    <row r="18" spans="1:254" s="537" customFormat="1" ht="62.25" hidden="1" customHeight="1">
      <c r="A18" s="538" t="s">
        <v>550</v>
      </c>
      <c r="B18" s="544" t="s">
        <v>1184</v>
      </c>
      <c r="C18" s="541">
        <v>210000</v>
      </c>
      <c r="D18" s="541"/>
      <c r="E18" s="541">
        <f>C18</f>
        <v>210000</v>
      </c>
      <c r="F18" s="541">
        <v>210000</v>
      </c>
      <c r="G18" s="542"/>
      <c r="H18" s="542"/>
      <c r="I18" s="542"/>
      <c r="J18" s="54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2"/>
      <c r="CT18" s="382"/>
      <c r="CU18" s="382"/>
      <c r="CV18" s="382"/>
      <c r="CW18" s="382"/>
      <c r="CX18" s="382"/>
      <c r="CY18" s="382"/>
      <c r="CZ18" s="382"/>
      <c r="DA18" s="382"/>
      <c r="DB18" s="382"/>
      <c r="DC18" s="382"/>
      <c r="DD18" s="382"/>
      <c r="DE18" s="382"/>
      <c r="DF18" s="382"/>
      <c r="DG18" s="382"/>
      <c r="DH18" s="382"/>
      <c r="DI18" s="382"/>
      <c r="DJ18" s="382"/>
      <c r="DK18" s="382"/>
      <c r="DL18" s="382"/>
      <c r="DM18" s="382"/>
      <c r="DN18" s="382"/>
      <c r="DO18" s="382"/>
      <c r="DP18" s="382"/>
      <c r="DQ18" s="382"/>
      <c r="DR18" s="382"/>
      <c r="DS18" s="382"/>
      <c r="DT18" s="382"/>
      <c r="DU18" s="382"/>
      <c r="DV18" s="382"/>
      <c r="DW18" s="382"/>
      <c r="DX18" s="382"/>
      <c r="DY18" s="382"/>
      <c r="DZ18" s="382"/>
      <c r="EA18" s="382"/>
      <c r="EB18" s="382"/>
      <c r="EC18" s="382"/>
      <c r="ED18" s="382"/>
      <c r="EE18" s="382"/>
      <c r="EF18" s="382"/>
      <c r="EG18" s="382"/>
      <c r="EH18" s="382"/>
      <c r="EI18" s="382"/>
      <c r="EJ18" s="382"/>
      <c r="EK18" s="382"/>
      <c r="EL18" s="382"/>
      <c r="EM18" s="382"/>
      <c r="EN18" s="382"/>
      <c r="EO18" s="382"/>
      <c r="EP18" s="382"/>
      <c r="EQ18" s="382"/>
      <c r="ER18" s="382"/>
      <c r="ES18" s="382"/>
      <c r="ET18" s="382"/>
      <c r="EU18" s="382"/>
      <c r="EV18" s="382"/>
      <c r="EW18" s="382"/>
      <c r="EX18" s="382"/>
      <c r="EY18" s="382"/>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382"/>
      <c r="FV18" s="382"/>
      <c r="FW18" s="382"/>
      <c r="FX18" s="382"/>
      <c r="FY18" s="382"/>
      <c r="FZ18" s="382"/>
      <c r="GA18" s="382"/>
      <c r="GB18" s="382"/>
      <c r="GC18" s="382"/>
      <c r="GD18" s="382"/>
      <c r="GE18" s="382"/>
      <c r="GF18" s="382"/>
      <c r="GG18" s="382"/>
      <c r="GH18" s="382"/>
      <c r="GI18" s="382"/>
      <c r="GJ18" s="382"/>
      <c r="GK18" s="382"/>
      <c r="GL18" s="382"/>
      <c r="GM18" s="382"/>
      <c r="GN18" s="382"/>
      <c r="GO18" s="382"/>
      <c r="GP18" s="382"/>
      <c r="GQ18" s="382"/>
      <c r="GR18" s="382"/>
      <c r="GS18" s="382"/>
      <c r="GT18" s="382"/>
      <c r="GU18" s="382"/>
      <c r="GV18" s="382"/>
      <c r="GW18" s="382"/>
      <c r="GX18" s="382"/>
      <c r="GY18" s="382"/>
      <c r="GZ18" s="382"/>
      <c r="HA18" s="382"/>
      <c r="HB18" s="382"/>
      <c r="HC18" s="382"/>
      <c r="HD18" s="382"/>
      <c r="HE18" s="382"/>
      <c r="HF18" s="382"/>
      <c r="HG18" s="382"/>
      <c r="HH18" s="382"/>
      <c r="HI18" s="382"/>
      <c r="HJ18" s="382"/>
      <c r="HK18" s="382"/>
      <c r="HL18" s="382"/>
      <c r="HM18" s="382"/>
      <c r="HN18" s="382"/>
      <c r="HO18" s="382"/>
      <c r="HP18" s="382"/>
      <c r="HQ18" s="382"/>
      <c r="HR18" s="382"/>
      <c r="HS18" s="382"/>
      <c r="HT18" s="382"/>
      <c r="HU18" s="382"/>
      <c r="HV18" s="382"/>
      <c r="HW18" s="382"/>
      <c r="HX18" s="382"/>
      <c r="HY18" s="382"/>
      <c r="HZ18" s="382"/>
      <c r="IA18" s="382"/>
      <c r="IB18" s="382"/>
      <c r="IC18" s="382"/>
      <c r="ID18" s="382"/>
      <c r="IE18" s="382"/>
      <c r="IF18" s="382"/>
      <c r="IG18" s="382"/>
      <c r="IH18" s="382"/>
      <c r="II18" s="382"/>
      <c r="IJ18" s="382"/>
      <c r="IK18" s="382"/>
      <c r="IL18" s="382"/>
      <c r="IM18" s="382"/>
      <c r="IN18" s="382"/>
      <c r="IO18" s="382"/>
      <c r="IP18" s="382"/>
      <c r="IQ18" s="382"/>
      <c r="IR18" s="382"/>
      <c r="IS18" s="382"/>
      <c r="IT18" s="382"/>
    </row>
    <row r="19" spans="1:254" s="393" customFormat="1" ht="30.75" hidden="1" customHeight="1">
      <c r="A19" s="534" t="s">
        <v>61</v>
      </c>
      <c r="B19" s="685" t="s">
        <v>686</v>
      </c>
      <c r="C19" s="546">
        <f t="shared" ref="C19:H19" si="4">C20+C27</f>
        <v>1417679</v>
      </c>
      <c r="D19" s="546">
        <f t="shared" si="4"/>
        <v>318357</v>
      </c>
      <c r="E19" s="546">
        <f t="shared" si="4"/>
        <v>1417679</v>
      </c>
      <c r="F19" s="546">
        <f t="shared" si="4"/>
        <v>7414099</v>
      </c>
      <c r="G19" s="546">
        <f t="shared" si="4"/>
        <v>847174.07400000002</v>
      </c>
      <c r="H19" s="546">
        <f t="shared" si="4"/>
        <v>1469162</v>
      </c>
      <c r="I19" s="712"/>
      <c r="J19" s="546" t="e">
        <f>J20+J27</f>
        <v>#VALUE!</v>
      </c>
      <c r="K19" s="382"/>
      <c r="L19" s="382">
        <f>D19/C19*100</f>
        <v>22.456211878711613</v>
      </c>
      <c r="M19" s="413">
        <f>D19-'[8]B II'!L12</f>
        <v>-181446</v>
      </c>
      <c r="N19" s="382"/>
      <c r="O19" s="382"/>
      <c r="P19" s="413">
        <f>D19-537409</f>
        <v>-219052</v>
      </c>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c r="CN19" s="382"/>
      <c r="CO19" s="382"/>
      <c r="CP19" s="382"/>
      <c r="CQ19" s="382"/>
      <c r="CR19" s="382"/>
      <c r="CS19" s="382"/>
      <c r="CT19" s="382"/>
      <c r="CU19" s="382"/>
      <c r="CV19" s="382"/>
      <c r="CW19" s="382"/>
      <c r="CX19" s="382"/>
      <c r="CY19" s="382"/>
      <c r="CZ19" s="382"/>
      <c r="DA19" s="382"/>
      <c r="DB19" s="382"/>
      <c r="DC19" s="382"/>
      <c r="DD19" s="382"/>
      <c r="DE19" s="382"/>
      <c r="DF19" s="382"/>
      <c r="DG19" s="382"/>
      <c r="DH19" s="382"/>
      <c r="DI19" s="382"/>
      <c r="DJ19" s="382"/>
      <c r="DK19" s="382"/>
      <c r="DL19" s="382"/>
      <c r="DM19" s="382"/>
      <c r="DN19" s="382"/>
      <c r="DO19" s="382"/>
      <c r="DP19" s="382"/>
      <c r="DQ19" s="382"/>
      <c r="DR19" s="382"/>
      <c r="DS19" s="382"/>
      <c r="DT19" s="382"/>
      <c r="DU19" s="382"/>
      <c r="DV19" s="382"/>
      <c r="DW19" s="382"/>
      <c r="DX19" s="382"/>
      <c r="DY19" s="382"/>
      <c r="DZ19" s="382"/>
      <c r="EA19" s="382"/>
      <c r="EB19" s="382"/>
      <c r="EC19" s="382"/>
      <c r="ED19" s="382"/>
      <c r="EE19" s="382"/>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2"/>
      <c r="FE19" s="382"/>
      <c r="FF19" s="382"/>
      <c r="FG19" s="382"/>
      <c r="FH19" s="382"/>
      <c r="FI19" s="382"/>
      <c r="FJ19" s="382"/>
      <c r="FK19" s="382"/>
      <c r="FL19" s="382"/>
      <c r="FM19" s="382"/>
      <c r="FN19" s="382"/>
      <c r="FO19" s="382"/>
      <c r="FP19" s="382"/>
      <c r="FQ19" s="382"/>
      <c r="FR19" s="382"/>
      <c r="FS19" s="382"/>
      <c r="FT19" s="382"/>
      <c r="FU19" s="382"/>
      <c r="FV19" s="382"/>
      <c r="FW19" s="382"/>
      <c r="FX19" s="382"/>
      <c r="FY19" s="382"/>
      <c r="FZ19" s="382"/>
      <c r="GA19" s="382"/>
      <c r="GB19" s="382"/>
      <c r="GC19" s="382"/>
      <c r="GD19" s="382"/>
      <c r="GE19" s="382"/>
      <c r="GF19" s="382"/>
      <c r="GG19" s="382"/>
      <c r="GH19" s="382"/>
      <c r="GI19" s="382"/>
      <c r="GJ19" s="382"/>
      <c r="GK19" s="382"/>
      <c r="GL19" s="382"/>
      <c r="GM19" s="382"/>
      <c r="GN19" s="382"/>
      <c r="GO19" s="382"/>
      <c r="GP19" s="382"/>
      <c r="GQ19" s="382"/>
      <c r="GR19" s="382"/>
      <c r="GS19" s="382"/>
      <c r="GT19" s="382"/>
      <c r="GU19" s="382"/>
      <c r="GV19" s="382"/>
      <c r="GW19" s="382"/>
      <c r="GX19" s="382"/>
      <c r="GY19" s="382"/>
      <c r="GZ19" s="382"/>
      <c r="HA19" s="382"/>
      <c r="HB19" s="382"/>
      <c r="HC19" s="382"/>
      <c r="HD19" s="382"/>
      <c r="HE19" s="382"/>
      <c r="HF19" s="382"/>
      <c r="HG19" s="382"/>
      <c r="HH19" s="382"/>
      <c r="HI19" s="382"/>
      <c r="HJ19" s="382"/>
      <c r="HK19" s="382"/>
      <c r="HL19" s="382"/>
      <c r="HM19" s="382"/>
      <c r="HN19" s="382"/>
      <c r="HO19" s="382"/>
      <c r="HP19" s="382"/>
      <c r="HQ19" s="382"/>
      <c r="HR19" s="382"/>
      <c r="HS19" s="382"/>
      <c r="HT19" s="382"/>
      <c r="HU19" s="382"/>
      <c r="HV19" s="382"/>
      <c r="HW19" s="382"/>
      <c r="HX19" s="382"/>
      <c r="HY19" s="382"/>
      <c r="HZ19" s="382"/>
      <c r="IA19" s="382"/>
      <c r="IB19" s="382"/>
      <c r="IC19" s="382"/>
      <c r="ID19" s="382"/>
      <c r="IE19" s="382"/>
      <c r="IF19" s="382"/>
      <c r="IG19" s="382"/>
      <c r="IH19" s="382"/>
      <c r="II19" s="382"/>
      <c r="IJ19" s="382"/>
      <c r="IK19" s="382"/>
      <c r="IL19" s="382"/>
      <c r="IM19" s="382"/>
      <c r="IN19" s="382"/>
      <c r="IO19" s="382"/>
      <c r="IP19" s="382"/>
      <c r="IQ19" s="382"/>
      <c r="IR19" s="382"/>
      <c r="IS19" s="382"/>
      <c r="IT19" s="382"/>
    </row>
    <row r="20" spans="1:254" ht="26.25" customHeight="1">
      <c r="A20" s="538">
        <v>1</v>
      </c>
      <c r="B20" s="540" t="s">
        <v>1336</v>
      </c>
      <c r="C20" s="548">
        <f>C21+C23</f>
        <v>900598</v>
      </c>
      <c r="D20" s="548">
        <v>254943</v>
      </c>
      <c r="E20" s="548">
        <f>E21+E23</f>
        <v>900598</v>
      </c>
      <c r="F20" s="548">
        <f>F21+F23</f>
        <v>6093513</v>
      </c>
      <c r="G20" s="548">
        <f>B2a!U12</f>
        <v>522739.07400000002</v>
      </c>
      <c r="H20" s="548">
        <f>H22+H23+H25+H24</f>
        <v>1144727</v>
      </c>
      <c r="I20" s="548">
        <f>I22+I23+I25</f>
        <v>108739.07399999999</v>
      </c>
      <c r="J20" s="548"/>
      <c r="K20" s="385"/>
      <c r="L20" s="385"/>
      <c r="M20" s="385"/>
      <c r="N20" s="385"/>
      <c r="O20" s="385"/>
      <c r="P20" s="385"/>
      <c r="Q20" s="385"/>
      <c r="R20" s="385"/>
      <c r="S20" s="385"/>
      <c r="T20" s="385"/>
      <c r="U20" s="385"/>
      <c r="V20" s="385"/>
      <c r="W20" s="385"/>
      <c r="X20" s="385"/>
      <c r="Y20" s="385"/>
      <c r="Z20" s="429" t="e">
        <f>H20-#REF!-H22</f>
        <v>#REF!</v>
      </c>
      <c r="AA20" s="429" t="e">
        <f>Z20-G26</f>
        <v>#REF!</v>
      </c>
      <c r="AB20" s="429" t="e">
        <f>Z20-#REF!</f>
        <v>#REF!</v>
      </c>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c r="IN20" s="385"/>
      <c r="IO20" s="382"/>
      <c r="IP20" s="382"/>
      <c r="IQ20" s="382"/>
      <c r="IR20" s="382"/>
      <c r="IS20" s="382"/>
      <c r="IT20" s="382"/>
    </row>
    <row r="21" spans="1:254" s="555" customFormat="1" ht="41.25" hidden="1" customHeight="1">
      <c r="A21" s="560" t="s">
        <v>1111</v>
      </c>
      <c r="B21" s="561" t="s">
        <v>1185</v>
      </c>
      <c r="C21" s="562">
        <v>900598</v>
      </c>
      <c r="D21" s="562"/>
      <c r="E21" s="562">
        <v>900598</v>
      </c>
      <c r="F21" s="562">
        <f>'[9]PL  II'!$G$46</f>
        <v>1103534</v>
      </c>
      <c r="G21" s="562" t="e">
        <f>#REF!</f>
        <v>#REF!</v>
      </c>
      <c r="H21" s="548" t="e">
        <f>G21</f>
        <v>#REF!</v>
      </c>
      <c r="I21" s="695"/>
      <c r="J21" s="562"/>
      <c r="K21" s="554"/>
      <c r="L21" s="554"/>
      <c r="M21" s="385"/>
      <c r="BO21" s="556"/>
      <c r="BU21" s="556" t="e">
        <f t="shared" ref="BU21:BU26" si="5">F21-G21-H21</f>
        <v>#REF!</v>
      </c>
      <c r="CA21" s="556" t="e">
        <f t="shared" ref="CA21:CA26" si="6">F21-G21-H21</f>
        <v>#REF!</v>
      </c>
      <c r="CB21" s="556" t="e">
        <f t="shared" ref="CB21:CB26" si="7">F21-G21-H21</f>
        <v>#REF!</v>
      </c>
    </row>
    <row r="22" spans="1:254" s="555" customFormat="1" ht="38.25" customHeight="1">
      <c r="A22" s="703" t="s">
        <v>550</v>
      </c>
      <c r="B22" s="544" t="s">
        <v>1338</v>
      </c>
      <c r="C22" s="562"/>
      <c r="D22" s="562"/>
      <c r="E22" s="562"/>
      <c r="F22" s="562"/>
      <c r="G22" s="562"/>
      <c r="H22" s="548">
        <v>193739</v>
      </c>
      <c r="I22" s="695">
        <f>B2a!W12</f>
        <v>108739.07399999999</v>
      </c>
      <c r="J22" s="796" t="s">
        <v>1374</v>
      </c>
      <c r="K22" s="554"/>
      <c r="L22" s="554"/>
      <c r="M22" s="382"/>
      <c r="AA22" s="556">
        <f>334739-H22</f>
        <v>141000</v>
      </c>
      <c r="BO22" s="556"/>
      <c r="BU22" s="556"/>
      <c r="CA22" s="556"/>
      <c r="CB22" s="556"/>
    </row>
    <row r="23" spans="1:254" s="555" customFormat="1" ht="31.5" customHeight="1">
      <c r="A23" s="560" t="s">
        <v>550</v>
      </c>
      <c r="B23" s="544" t="s">
        <v>1371</v>
      </c>
      <c r="C23" s="562"/>
      <c r="D23" s="562"/>
      <c r="E23" s="562"/>
      <c r="F23" s="562">
        <f>'[9]PL  II'!$G$48</f>
        <v>4989979</v>
      </c>
      <c r="G23" s="562">
        <v>1217851</v>
      </c>
      <c r="H23" s="548">
        <f>141000+33000+33000+24000+98000</f>
        <v>329000</v>
      </c>
      <c r="I23" s="695"/>
      <c r="J23" s="797"/>
      <c r="K23" s="554"/>
      <c r="L23" s="554"/>
      <c r="M23" s="385"/>
      <c r="Z23" s="556">
        <v>1426621</v>
      </c>
      <c r="AA23" s="556">
        <f>H23-G26</f>
        <v>129000</v>
      </c>
      <c r="AB23" s="555">
        <f>1144727-H22-H23-H24</f>
        <v>616851</v>
      </c>
      <c r="BO23" s="556"/>
      <c r="BU23" s="556"/>
      <c r="CA23" s="556">
        <f t="shared" si="6"/>
        <v>3443128</v>
      </c>
      <c r="CB23" s="556">
        <f t="shared" si="7"/>
        <v>3443128</v>
      </c>
    </row>
    <row r="24" spans="1:254" s="555" customFormat="1" ht="31.5" customHeight="1">
      <c r="A24" s="560" t="s">
        <v>550</v>
      </c>
      <c r="B24" s="544" t="s">
        <v>1373</v>
      </c>
      <c r="C24" s="562"/>
      <c r="D24" s="562"/>
      <c r="E24" s="562"/>
      <c r="F24" s="562"/>
      <c r="G24" s="562"/>
      <c r="H24" s="548">
        <v>5137</v>
      </c>
      <c r="I24" s="695"/>
      <c r="J24" s="714" t="s">
        <v>1375</v>
      </c>
      <c r="K24" s="554"/>
      <c r="L24" s="554"/>
      <c r="M24" s="385"/>
      <c r="Z24" s="556"/>
      <c r="AA24" s="556"/>
      <c r="BO24" s="556"/>
      <c r="BU24" s="556"/>
      <c r="CA24" s="556"/>
      <c r="CB24" s="556"/>
    </row>
    <row r="25" spans="1:254" s="555" customFormat="1" ht="30.75" customHeight="1">
      <c r="A25" s="560" t="s">
        <v>550</v>
      </c>
      <c r="B25" s="544" t="s">
        <v>1372</v>
      </c>
      <c r="C25" s="562"/>
      <c r="D25" s="562"/>
      <c r="E25" s="562"/>
      <c r="F25" s="562"/>
      <c r="G25" s="562"/>
      <c r="H25" s="548">
        <f>804851-33000-33000-24000-98000</f>
        <v>616851</v>
      </c>
      <c r="I25" s="695"/>
      <c r="J25" s="714" t="s">
        <v>1376</v>
      </c>
      <c r="K25" s="554"/>
      <c r="L25" s="554"/>
      <c r="M25" s="385"/>
      <c r="Z25" s="556"/>
      <c r="AA25" s="556">
        <f>1144727-H22-H23-H24</f>
        <v>616851</v>
      </c>
      <c r="BO25" s="556"/>
      <c r="BU25" s="556"/>
      <c r="CA25" s="556"/>
      <c r="CB25" s="556"/>
    </row>
    <row r="26" spans="1:254" s="558" customFormat="1" ht="34.5" customHeight="1">
      <c r="A26" s="565"/>
      <c r="B26" s="563" t="s">
        <v>1339</v>
      </c>
      <c r="C26" s="564"/>
      <c r="D26" s="564"/>
      <c r="E26" s="564"/>
      <c r="F26" s="564">
        <v>1000000</v>
      </c>
      <c r="G26" s="564">
        <v>200000</v>
      </c>
      <c r="H26" s="564">
        <v>200000</v>
      </c>
      <c r="I26" s="564"/>
      <c r="J26" s="715"/>
      <c r="K26" s="557"/>
      <c r="L26" s="557"/>
      <c r="M26" s="385"/>
      <c r="BO26" s="559"/>
      <c r="BU26" s="559">
        <f t="shared" si="5"/>
        <v>600000</v>
      </c>
      <c r="CA26" s="556">
        <f t="shared" si="6"/>
        <v>600000</v>
      </c>
      <c r="CB26" s="556">
        <f t="shared" si="7"/>
        <v>600000</v>
      </c>
    </row>
    <row r="27" spans="1:254" ht="46.5" customHeight="1">
      <c r="A27" s="538">
        <v>2</v>
      </c>
      <c r="B27" s="539" t="s">
        <v>535</v>
      </c>
      <c r="C27" s="548">
        <v>517081</v>
      </c>
      <c r="D27" s="548">
        <v>63414</v>
      </c>
      <c r="E27" s="548">
        <v>517081</v>
      </c>
      <c r="F27" s="548">
        <v>1320586</v>
      </c>
      <c r="G27" s="548">
        <f>'B3 -ODA'!AH15</f>
        <v>324435</v>
      </c>
      <c r="H27" s="548">
        <v>324435</v>
      </c>
      <c r="I27" s="695"/>
      <c r="J27" s="714" t="s">
        <v>1351</v>
      </c>
      <c r="K27" s="385"/>
      <c r="L27" s="429">
        <f>539277-D27</f>
        <v>475863</v>
      </c>
      <c r="M27" s="429">
        <f>D20-M19</f>
        <v>436389</v>
      </c>
      <c r="N27" s="385"/>
      <c r="O27" s="385"/>
      <c r="P27" s="385"/>
      <c r="Q27" s="385"/>
      <c r="R27" s="385"/>
      <c r="S27" s="385"/>
      <c r="T27" s="385"/>
      <c r="U27" s="385"/>
      <c r="V27" s="385"/>
      <c r="W27" s="385"/>
      <c r="X27" s="385">
        <v>330468</v>
      </c>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c r="IN27" s="385"/>
      <c r="IO27" s="382"/>
      <c r="IP27" s="382"/>
      <c r="IQ27" s="382"/>
      <c r="IR27" s="382"/>
      <c r="IS27" s="382"/>
      <c r="IT27" s="382"/>
    </row>
    <row r="28" spans="1:254" ht="45.75" hidden="1" customHeight="1">
      <c r="A28" s="550">
        <v>2</v>
      </c>
      <c r="B28" s="551" t="s">
        <v>713</v>
      </c>
      <c r="C28" s="552"/>
      <c r="D28" s="552"/>
      <c r="E28" s="552">
        <f t="shared" ref="E28" si="8">E29+E30</f>
        <v>0</v>
      </c>
      <c r="F28" s="552"/>
      <c r="G28" s="552"/>
      <c r="H28" s="552"/>
      <c r="I28" s="552"/>
      <c r="J28" s="55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382"/>
      <c r="DB28" s="382"/>
      <c r="DC28" s="382"/>
      <c r="DD28" s="382"/>
      <c r="DE28" s="382"/>
      <c r="DF28" s="382"/>
      <c r="DG28" s="382"/>
      <c r="DH28" s="382"/>
      <c r="DI28" s="382"/>
      <c r="DJ28" s="382"/>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2"/>
      <c r="GE28" s="382"/>
      <c r="GF28" s="382"/>
      <c r="GG28" s="382"/>
      <c r="GH28" s="382"/>
      <c r="GI28" s="382"/>
      <c r="GJ28" s="382"/>
      <c r="GK28" s="382"/>
      <c r="GL28" s="382"/>
      <c r="GM28" s="382"/>
      <c r="GN28" s="382"/>
      <c r="GO28" s="382"/>
      <c r="GP28" s="382"/>
      <c r="GQ28" s="382"/>
      <c r="GR28" s="382"/>
      <c r="GS28" s="382"/>
      <c r="GT28" s="382"/>
      <c r="GU28" s="382"/>
      <c r="GV28" s="382"/>
      <c r="GW28" s="382"/>
      <c r="GX28" s="382"/>
      <c r="GY28" s="382"/>
      <c r="GZ28" s="382"/>
      <c r="HA28" s="382"/>
      <c r="HB28" s="382"/>
      <c r="HC28" s="382"/>
      <c r="HD28" s="382"/>
      <c r="HE28" s="382"/>
      <c r="HF28" s="382"/>
      <c r="HG28" s="382"/>
      <c r="HH28" s="382"/>
      <c r="HI28" s="382"/>
      <c r="HJ28" s="382"/>
      <c r="HK28" s="382"/>
      <c r="HL28" s="382"/>
      <c r="HM28" s="382"/>
      <c r="HN28" s="382"/>
      <c r="HO28" s="382"/>
      <c r="HP28" s="382"/>
      <c r="HQ28" s="382"/>
      <c r="HR28" s="382"/>
      <c r="HS28" s="382"/>
      <c r="HT28" s="382"/>
      <c r="HU28" s="382"/>
      <c r="HV28" s="382"/>
      <c r="HW28" s="382"/>
      <c r="HX28" s="382"/>
      <c r="HY28" s="382"/>
      <c r="HZ28" s="382"/>
      <c r="IA28" s="382"/>
      <c r="IB28" s="382"/>
      <c r="IC28" s="382"/>
      <c r="ID28" s="382"/>
      <c r="IE28" s="382"/>
      <c r="IF28" s="382"/>
      <c r="IG28" s="382"/>
      <c r="IH28" s="382"/>
      <c r="II28" s="382"/>
      <c r="IJ28" s="382"/>
      <c r="IK28" s="382"/>
      <c r="IL28" s="382"/>
      <c r="IM28" s="382"/>
      <c r="IN28" s="382"/>
      <c r="IO28" s="382"/>
      <c r="IP28" s="382"/>
      <c r="IQ28" s="382"/>
      <c r="IR28" s="382"/>
      <c r="IS28" s="382"/>
      <c r="IT28" s="382"/>
    </row>
  </sheetData>
  <mergeCells count="14">
    <mergeCell ref="K6:L6"/>
    <mergeCell ref="A2:J2"/>
    <mergeCell ref="A3:J3"/>
    <mergeCell ref="A5:J5"/>
    <mergeCell ref="A6:A7"/>
    <mergeCell ref="B6:B7"/>
    <mergeCell ref="F6:F7"/>
    <mergeCell ref="G6:G7"/>
    <mergeCell ref="H6:I6"/>
    <mergeCell ref="J22:J23"/>
    <mergeCell ref="A1:J1"/>
    <mergeCell ref="A4:J4"/>
    <mergeCell ref="C6:E6"/>
    <mergeCell ref="J6:J7"/>
  </mergeCells>
  <printOptions horizontalCentered="1"/>
  <pageMargins left="0.25" right="0.25" top="0.25" bottom="0.75" header="0.05" footer="0.3"/>
  <pageSetup paperSize="9" scale="85" fitToHeight="0" orientation="portrait" useFirstPageNumber="1" r:id="rId1"/>
  <headerFooter differentFirst="1">
    <oddFooter>&amp;CBI-&amp;P&amp;R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
  <sheetViews>
    <sheetView workbookViewId="0">
      <selection activeCell="D4" sqref="D4"/>
    </sheetView>
  </sheetViews>
  <sheetFormatPr defaultRowHeight="15"/>
  <cols>
    <col min="2" max="2" width="12.85546875" customWidth="1"/>
    <col min="3" max="3" width="13.28515625" style="372" bestFit="1" customWidth="1"/>
    <col min="4" max="5" width="11.5703125" bestFit="1" customWidth="1"/>
  </cols>
  <sheetData>
    <row r="1" spans="2:7">
      <c r="D1" s="904" t="s">
        <v>717</v>
      </c>
      <c r="E1" s="904"/>
    </row>
    <row r="2" spans="2:7">
      <c r="C2" s="372" t="s">
        <v>1142</v>
      </c>
      <c r="D2" t="s">
        <v>252</v>
      </c>
      <c r="E2" t="s">
        <v>255</v>
      </c>
    </row>
    <row r="3" spans="2:7">
      <c r="B3" s="372" t="s">
        <v>243</v>
      </c>
      <c r="C3" s="506">
        <f>D3+E3</f>
        <v>101090</v>
      </c>
      <c r="D3" s="506">
        <f>'[13]B II'!$V$12</f>
        <v>65635</v>
      </c>
      <c r="E3" s="506">
        <f>[13]BIIa!$N$8</f>
        <v>35455</v>
      </c>
      <c r="F3" s="506"/>
      <c r="G3" s="506"/>
    </row>
    <row r="4" spans="2:7">
      <c r="B4" t="s">
        <v>1143</v>
      </c>
      <c r="C4" s="506">
        <f t="shared" ref="C4:C6" si="0">D4+E4</f>
        <v>0</v>
      </c>
      <c r="D4" s="506"/>
      <c r="E4" s="506"/>
    </row>
    <row r="5" spans="2:7">
      <c r="B5" t="s">
        <v>1144</v>
      </c>
      <c r="C5" s="506">
        <f t="shared" si="0"/>
        <v>517081</v>
      </c>
      <c r="D5" s="506">
        <f>BIII!AH15</f>
        <v>517081</v>
      </c>
      <c r="E5" s="506"/>
    </row>
    <row r="6" spans="2:7">
      <c r="B6" t="s">
        <v>1145</v>
      </c>
      <c r="C6" s="506">
        <f t="shared" si="0"/>
        <v>1064064</v>
      </c>
      <c r="D6" s="506">
        <v>476706</v>
      </c>
      <c r="E6" s="506">
        <v>587358</v>
      </c>
    </row>
    <row r="7" spans="2:7">
      <c r="C7" s="507">
        <f>SUM(C3:C6)</f>
        <v>1682235</v>
      </c>
      <c r="D7" s="507">
        <f t="shared" ref="D7:E7" si="1">SUM(D3:D6)</f>
        <v>1059422</v>
      </c>
      <c r="E7" s="507">
        <f t="shared" si="1"/>
        <v>622813</v>
      </c>
    </row>
  </sheetData>
  <mergeCells count="1">
    <mergeCell ref="D1:E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opLeftCell="A10" workbookViewId="0">
      <selection activeCell="F23" sqref="F23"/>
    </sheetView>
  </sheetViews>
  <sheetFormatPr defaultColWidth="9.140625" defaultRowHeight="12"/>
  <cols>
    <col min="1" max="1" width="3.7109375" style="87" customWidth="1"/>
    <col min="2" max="2" width="32.7109375" style="88" customWidth="1"/>
    <col min="3" max="3" width="13" style="89" customWidth="1"/>
    <col min="4" max="4" width="12.140625" style="89" customWidth="1"/>
    <col min="5" max="5" width="7.85546875" style="89" hidden="1" customWidth="1"/>
    <col min="6" max="6" width="11.42578125" style="90" customWidth="1"/>
    <col min="7" max="8" width="9.7109375" style="91" customWidth="1"/>
    <col min="9" max="9" width="9.140625" style="91" hidden="1" customWidth="1"/>
    <col min="10" max="10" width="8.7109375" style="91" hidden="1" customWidth="1"/>
    <col min="11" max="11" width="8.140625" style="91" hidden="1" customWidth="1"/>
    <col min="12" max="12" width="7.7109375" style="91" hidden="1" customWidth="1"/>
    <col min="13" max="13" width="8.85546875" style="91" hidden="1" customWidth="1"/>
    <col min="14" max="14" width="8.7109375" style="91" hidden="1" customWidth="1"/>
    <col min="15" max="15" width="10.140625" style="91" hidden="1" customWidth="1"/>
    <col min="16" max="16" width="9.140625" style="91" hidden="1" customWidth="1"/>
    <col min="17" max="17" width="9.5703125" style="91" customWidth="1"/>
    <col min="18" max="18" width="10.42578125" style="91" customWidth="1"/>
    <col min="19" max="19" width="11.28515625" style="329" hidden="1" customWidth="1"/>
    <col min="20" max="20" width="7.140625" style="329" hidden="1" customWidth="1"/>
    <col min="21" max="21" width="9.5703125" style="91" customWidth="1"/>
    <col min="22" max="22" width="10.140625" style="91" customWidth="1"/>
    <col min="23" max="23" width="8.7109375" style="329" hidden="1" customWidth="1"/>
    <col min="24" max="24" width="9" style="329" hidden="1" customWidth="1"/>
    <col min="25" max="25" width="10.85546875" style="87" customWidth="1"/>
    <col min="26" max="27" width="11.28515625" style="85" hidden="1" customWidth="1"/>
    <col min="28" max="29" width="9.140625" style="85" hidden="1" customWidth="1"/>
    <col min="30" max="32" width="0" style="85" hidden="1" customWidth="1"/>
    <col min="33" max="16384" width="9.140625" style="85"/>
  </cols>
  <sheetData>
    <row r="1" spans="1:31" s="21" customFormat="1" ht="27" customHeight="1">
      <c r="A1" s="807" t="s">
        <v>1406</v>
      </c>
      <c r="B1" s="807"/>
      <c r="C1" s="807"/>
      <c r="D1" s="807"/>
      <c r="E1" s="807"/>
      <c r="F1" s="807"/>
      <c r="G1" s="807"/>
      <c r="H1" s="807"/>
      <c r="I1" s="807"/>
      <c r="J1" s="807"/>
      <c r="K1" s="807"/>
      <c r="L1" s="807"/>
      <c r="M1" s="807"/>
      <c r="N1" s="807"/>
      <c r="O1" s="807"/>
      <c r="P1" s="807"/>
      <c r="Q1" s="807"/>
      <c r="R1" s="807"/>
      <c r="S1" s="807"/>
      <c r="T1" s="807"/>
      <c r="U1" s="807"/>
      <c r="V1" s="807"/>
      <c r="W1" s="807"/>
      <c r="X1" s="807"/>
      <c r="Y1" s="807"/>
    </row>
    <row r="2" spans="1:31" s="21" customFormat="1" ht="44.25" customHeight="1">
      <c r="A2" s="771" t="s">
        <v>1352</v>
      </c>
      <c r="B2" s="771"/>
      <c r="C2" s="771"/>
      <c r="D2" s="771"/>
      <c r="E2" s="771"/>
      <c r="F2" s="771"/>
      <c r="G2" s="771"/>
      <c r="H2" s="771"/>
      <c r="I2" s="771"/>
      <c r="J2" s="771"/>
      <c r="K2" s="771"/>
      <c r="L2" s="771"/>
      <c r="M2" s="771"/>
      <c r="N2" s="771"/>
      <c r="O2" s="771"/>
      <c r="P2" s="771"/>
      <c r="Q2" s="771"/>
      <c r="R2" s="771"/>
      <c r="S2" s="771"/>
      <c r="T2" s="771"/>
      <c r="U2" s="771"/>
      <c r="V2" s="771"/>
      <c r="W2" s="771"/>
      <c r="X2" s="771"/>
      <c r="Y2" s="771"/>
      <c r="AA2" s="22">
        <f>J12-900598</f>
        <v>-900598</v>
      </c>
    </row>
    <row r="3" spans="1:31" s="21" customFormat="1" ht="24" customHeight="1">
      <c r="A3" s="772" t="str">
        <f>'B 1'!A4:J4</f>
        <v>(Kèm theo Tờ trình số             /TTr-SKHĐT  ngày     tháng 12  năm 2021 của Sở Kế hoạch và Đầu tư  tỉnh Đắk Lắk)</v>
      </c>
      <c r="B3" s="772"/>
      <c r="C3" s="772"/>
      <c r="D3" s="772"/>
      <c r="E3" s="772"/>
      <c r="F3" s="772"/>
      <c r="G3" s="772"/>
      <c r="H3" s="772"/>
      <c r="I3" s="772"/>
      <c r="J3" s="772"/>
      <c r="K3" s="772"/>
      <c r="L3" s="772"/>
      <c r="M3" s="772"/>
      <c r="N3" s="772"/>
      <c r="O3" s="772"/>
      <c r="P3" s="772"/>
      <c r="Q3" s="772"/>
      <c r="R3" s="772"/>
      <c r="S3" s="772"/>
      <c r="T3" s="772"/>
      <c r="U3" s="772"/>
      <c r="V3" s="772"/>
      <c r="W3" s="772"/>
      <c r="X3" s="772"/>
      <c r="Y3" s="772"/>
    </row>
    <row r="4" spans="1:31" s="21" customFormat="1" ht="23.25" customHeight="1">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row>
    <row r="5" spans="1:31" s="21" customFormat="1">
      <c r="A5" s="774" t="s">
        <v>74</v>
      </c>
      <c r="B5" s="808" t="s">
        <v>1191</v>
      </c>
      <c r="C5" s="774" t="s">
        <v>4</v>
      </c>
      <c r="D5" s="774" t="s">
        <v>720</v>
      </c>
      <c r="E5" s="774" t="s">
        <v>5</v>
      </c>
      <c r="F5" s="774" t="s">
        <v>75</v>
      </c>
      <c r="G5" s="774"/>
      <c r="H5" s="774"/>
      <c r="I5" s="774" t="s">
        <v>1177</v>
      </c>
      <c r="J5" s="774"/>
      <c r="K5" s="774"/>
      <c r="L5" s="774"/>
      <c r="M5" s="774"/>
      <c r="N5" s="774"/>
      <c r="O5" s="774" t="s">
        <v>1186</v>
      </c>
      <c r="P5" s="774"/>
      <c r="Q5" s="774" t="s">
        <v>606</v>
      </c>
      <c r="R5" s="774"/>
      <c r="S5" s="774"/>
      <c r="T5" s="774"/>
      <c r="U5" s="774" t="s">
        <v>1367</v>
      </c>
      <c r="V5" s="774"/>
      <c r="W5" s="774"/>
      <c r="X5" s="774"/>
      <c r="Y5" s="774" t="s">
        <v>7</v>
      </c>
    </row>
    <row r="6" spans="1:31" s="21" customFormat="1">
      <c r="A6" s="774"/>
      <c r="B6" s="775"/>
      <c r="C6" s="774"/>
      <c r="D6" s="774"/>
      <c r="E6" s="774"/>
      <c r="F6" s="774"/>
      <c r="G6" s="774"/>
      <c r="H6" s="774"/>
      <c r="I6" s="774"/>
      <c r="J6" s="774"/>
      <c r="K6" s="774"/>
      <c r="L6" s="774"/>
      <c r="M6" s="774"/>
      <c r="N6" s="774"/>
      <c r="O6" s="774"/>
      <c r="P6" s="774"/>
      <c r="Q6" s="774"/>
      <c r="R6" s="774"/>
      <c r="S6" s="774"/>
      <c r="T6" s="774"/>
      <c r="U6" s="774"/>
      <c r="V6" s="774"/>
      <c r="W6" s="774"/>
      <c r="X6" s="774"/>
      <c r="Y6" s="774"/>
      <c r="AB6" s="700" t="e">
        <f>Z7-#REF!-#REF!-#REF!</f>
        <v>#REF!</v>
      </c>
    </row>
    <row r="7" spans="1:31" s="21" customFormat="1" ht="15.75">
      <c r="A7" s="774"/>
      <c r="B7" s="775"/>
      <c r="C7" s="774"/>
      <c r="D7" s="774"/>
      <c r="E7" s="774"/>
      <c r="F7" s="774" t="s">
        <v>79</v>
      </c>
      <c r="G7" s="777" t="s">
        <v>9</v>
      </c>
      <c r="H7" s="777"/>
      <c r="I7" s="777" t="s">
        <v>602</v>
      </c>
      <c r="J7" s="777"/>
      <c r="K7" s="809" t="s">
        <v>1187</v>
      </c>
      <c r="L7" s="809"/>
      <c r="M7" s="809" t="s">
        <v>1188</v>
      </c>
      <c r="N7" s="809"/>
      <c r="O7" s="774"/>
      <c r="P7" s="774"/>
      <c r="Q7" s="774"/>
      <c r="R7" s="774"/>
      <c r="S7" s="774"/>
      <c r="T7" s="774"/>
      <c r="U7" s="774"/>
      <c r="V7" s="774"/>
      <c r="W7" s="774"/>
      <c r="X7" s="774"/>
      <c r="Y7" s="774"/>
      <c r="Z7" s="697">
        <v>1144727</v>
      </c>
      <c r="AA7" s="698">
        <f>Z7-V12</f>
        <v>1139590</v>
      </c>
      <c r="AB7" s="22">
        <f>V12-W12</f>
        <v>5137</v>
      </c>
    </row>
    <row r="8" spans="1:31" s="21" customFormat="1" ht="31.5" customHeight="1">
      <c r="A8" s="774"/>
      <c r="B8" s="775"/>
      <c r="C8" s="774"/>
      <c r="D8" s="774"/>
      <c r="E8" s="774"/>
      <c r="F8" s="774"/>
      <c r="G8" s="774" t="s">
        <v>11</v>
      </c>
      <c r="H8" s="774" t="s">
        <v>80</v>
      </c>
      <c r="I8" s="774" t="s">
        <v>11</v>
      </c>
      <c r="J8" s="774" t="s">
        <v>80</v>
      </c>
      <c r="K8" s="774" t="s">
        <v>11</v>
      </c>
      <c r="L8" s="774" t="s">
        <v>80</v>
      </c>
      <c r="M8" s="774" t="s">
        <v>11</v>
      </c>
      <c r="N8" s="774" t="s">
        <v>80</v>
      </c>
      <c r="O8" s="774" t="s">
        <v>11</v>
      </c>
      <c r="P8" s="774" t="s">
        <v>80</v>
      </c>
      <c r="Q8" s="774" t="s">
        <v>11</v>
      </c>
      <c r="R8" s="774" t="s">
        <v>12</v>
      </c>
      <c r="S8" s="774"/>
      <c r="T8" s="774"/>
      <c r="U8" s="774" t="s">
        <v>11</v>
      </c>
      <c r="V8" s="774" t="s">
        <v>12</v>
      </c>
      <c r="W8" s="774"/>
      <c r="X8" s="774"/>
      <c r="Y8" s="774"/>
      <c r="Z8" s="567">
        <f>254943-L12</f>
        <v>254943</v>
      </c>
      <c r="AA8" s="22">
        <f>Z7-W12-85000</f>
        <v>1059727</v>
      </c>
      <c r="AB8" s="21">
        <v>200000</v>
      </c>
      <c r="AC8" s="22">
        <f>AA8-AB8</f>
        <v>859727</v>
      </c>
    </row>
    <row r="9" spans="1:31" s="21" customFormat="1" ht="12.75">
      <c r="A9" s="774"/>
      <c r="B9" s="775"/>
      <c r="C9" s="774"/>
      <c r="D9" s="774"/>
      <c r="E9" s="774"/>
      <c r="F9" s="774"/>
      <c r="G9" s="774"/>
      <c r="H9" s="774"/>
      <c r="I9" s="774"/>
      <c r="J9" s="774"/>
      <c r="K9" s="774"/>
      <c r="L9" s="774"/>
      <c r="M9" s="774"/>
      <c r="N9" s="774"/>
      <c r="O9" s="774"/>
      <c r="P9" s="774"/>
      <c r="Q9" s="774"/>
      <c r="R9" s="774" t="s">
        <v>81</v>
      </c>
      <c r="S9" s="810" t="s">
        <v>82</v>
      </c>
      <c r="T9" s="810"/>
      <c r="U9" s="774"/>
      <c r="V9" s="774" t="s">
        <v>81</v>
      </c>
      <c r="W9" s="810" t="s">
        <v>82</v>
      </c>
      <c r="X9" s="810"/>
      <c r="Y9" s="774"/>
      <c r="Z9" s="21" t="s">
        <v>1335</v>
      </c>
    </row>
    <row r="10" spans="1:31" s="21" customFormat="1" ht="63.75">
      <c r="A10" s="774"/>
      <c r="B10" s="775"/>
      <c r="C10" s="774"/>
      <c r="D10" s="774"/>
      <c r="E10" s="774"/>
      <c r="F10" s="774"/>
      <c r="G10" s="774"/>
      <c r="H10" s="774"/>
      <c r="I10" s="774"/>
      <c r="J10" s="774"/>
      <c r="K10" s="774"/>
      <c r="L10" s="774"/>
      <c r="M10" s="774"/>
      <c r="N10" s="774"/>
      <c r="O10" s="774"/>
      <c r="P10" s="774"/>
      <c r="Q10" s="774"/>
      <c r="R10" s="774"/>
      <c r="S10" s="702" t="s">
        <v>607</v>
      </c>
      <c r="T10" s="702" t="s">
        <v>84</v>
      </c>
      <c r="U10" s="774"/>
      <c r="V10" s="774"/>
      <c r="W10" s="702" t="s">
        <v>607</v>
      </c>
      <c r="X10" s="702" t="s">
        <v>84</v>
      </c>
      <c r="Y10" s="774"/>
    </row>
    <row r="11" spans="1:31" s="180" customFormat="1" ht="27.75" hidden="1" customHeight="1">
      <c r="A11" s="23">
        <v>1</v>
      </c>
      <c r="B11" s="23">
        <v>2</v>
      </c>
      <c r="C11" s="23">
        <v>3</v>
      </c>
      <c r="D11" s="23"/>
      <c r="E11" s="23">
        <v>4</v>
      </c>
      <c r="F11" s="23">
        <v>5</v>
      </c>
      <c r="G11" s="23">
        <v>6</v>
      </c>
      <c r="H11" s="23">
        <v>7</v>
      </c>
      <c r="I11" s="23"/>
      <c r="J11" s="23"/>
      <c r="K11" s="23"/>
      <c r="L11" s="23"/>
      <c r="M11" s="23"/>
      <c r="N11" s="23"/>
      <c r="O11" s="23"/>
      <c r="P11" s="23"/>
      <c r="Q11" s="23"/>
      <c r="R11" s="23"/>
      <c r="S11" s="326"/>
      <c r="T11" s="326"/>
      <c r="U11" s="23"/>
      <c r="V11" s="23"/>
      <c r="W11" s="326"/>
      <c r="X11" s="326"/>
      <c r="Y11" s="23"/>
      <c r="Z11" s="496">
        <f>R11-J11</f>
        <v>0</v>
      </c>
      <c r="AA11" s="496">
        <f>H11*20/100</f>
        <v>1.4</v>
      </c>
      <c r="AC11" s="266">
        <f>V12-W12</f>
        <v>5137</v>
      </c>
    </row>
    <row r="12" spans="1:31" s="21" customFormat="1" ht="19.5" customHeight="1">
      <c r="A12" s="24"/>
      <c r="B12" s="24" t="s">
        <v>13</v>
      </c>
      <c r="C12" s="25"/>
      <c r="D12" s="25"/>
      <c r="E12" s="25"/>
      <c r="F12" s="26"/>
      <c r="G12" s="27">
        <f>G13</f>
        <v>672436</v>
      </c>
      <c r="H12" s="27">
        <f t="shared" ref="H12:W12" si="0">H13</f>
        <v>571287</v>
      </c>
      <c r="I12" s="27">
        <f t="shared" si="0"/>
        <v>22000</v>
      </c>
      <c r="J12" s="27">
        <f t="shared" si="0"/>
        <v>0</v>
      </c>
      <c r="K12" s="27">
        <f t="shared" si="0"/>
        <v>0</v>
      </c>
      <c r="L12" s="27">
        <f t="shared" si="0"/>
        <v>0</v>
      </c>
      <c r="M12" s="27">
        <f t="shared" si="0"/>
        <v>17000</v>
      </c>
      <c r="N12" s="27">
        <f t="shared" si="0"/>
        <v>0</v>
      </c>
      <c r="O12" s="27">
        <f t="shared" si="0"/>
        <v>32000</v>
      </c>
      <c r="P12" s="27">
        <f t="shared" si="0"/>
        <v>10000</v>
      </c>
      <c r="Q12" s="27">
        <f t="shared" si="0"/>
        <v>668436</v>
      </c>
      <c r="R12" s="27">
        <f t="shared" si="0"/>
        <v>561287</v>
      </c>
      <c r="S12" s="27">
        <f t="shared" si="0"/>
        <v>0</v>
      </c>
      <c r="T12" s="27">
        <f t="shared" si="0"/>
        <v>0</v>
      </c>
      <c r="U12" s="584">
        <f t="shared" si="0"/>
        <v>5137</v>
      </c>
      <c r="V12" s="584">
        <f t="shared" si="0"/>
        <v>5137</v>
      </c>
      <c r="W12" s="704">
        <f t="shared" si="0"/>
        <v>0</v>
      </c>
      <c r="X12" s="27" t="e">
        <f>#REF!+#REF!+#REF!+#REF!+#REF!+#REF!+#REF!+#REF!+X13+#REF!</f>
        <v>#REF!</v>
      </c>
      <c r="Y12" s="687"/>
      <c r="Z12" s="699">
        <f t="shared" ref="Z12:Z18" si="1">V12/H12*100</f>
        <v>0.89919777624906572</v>
      </c>
      <c r="AA12" s="496">
        <f>H12*20/100</f>
        <v>114257.4</v>
      </c>
      <c r="AC12" s="22">
        <f>R12-J12</f>
        <v>561287</v>
      </c>
      <c r="AE12" s="22" t="e">
        <f>W12+#REF!</f>
        <v>#REF!</v>
      </c>
    </row>
    <row r="13" spans="1:31" s="21" customFormat="1" ht="27" hidden="1" customHeight="1">
      <c r="A13" s="151"/>
      <c r="B13" s="152" t="s">
        <v>1248</v>
      </c>
      <c r="C13" s="47"/>
      <c r="D13" s="47"/>
      <c r="E13" s="47"/>
      <c r="F13" s="465"/>
      <c r="G13" s="584">
        <f>G14</f>
        <v>672436</v>
      </c>
      <c r="H13" s="584">
        <f t="shared" ref="H13:X14" si="2">H14</f>
        <v>571287</v>
      </c>
      <c r="I13" s="584">
        <f t="shared" si="2"/>
        <v>22000</v>
      </c>
      <c r="J13" s="584">
        <f t="shared" si="2"/>
        <v>0</v>
      </c>
      <c r="K13" s="584">
        <f t="shared" si="2"/>
        <v>0</v>
      </c>
      <c r="L13" s="584">
        <f t="shared" si="2"/>
        <v>0</v>
      </c>
      <c r="M13" s="584">
        <f t="shared" si="2"/>
        <v>17000</v>
      </c>
      <c r="N13" s="584">
        <f t="shared" si="2"/>
        <v>0</v>
      </c>
      <c r="O13" s="584">
        <f t="shared" si="2"/>
        <v>32000</v>
      </c>
      <c r="P13" s="584">
        <f t="shared" si="2"/>
        <v>10000</v>
      </c>
      <c r="Q13" s="584">
        <f t="shared" si="2"/>
        <v>668436</v>
      </c>
      <c r="R13" s="584">
        <f t="shared" si="2"/>
        <v>561287</v>
      </c>
      <c r="S13" s="584">
        <f t="shared" si="2"/>
        <v>0</v>
      </c>
      <c r="T13" s="584">
        <f t="shared" si="2"/>
        <v>0</v>
      </c>
      <c r="U13" s="584">
        <f t="shared" si="2"/>
        <v>5137</v>
      </c>
      <c r="V13" s="584">
        <f t="shared" si="2"/>
        <v>5137</v>
      </c>
      <c r="W13" s="705">
        <f t="shared" si="2"/>
        <v>0</v>
      </c>
      <c r="X13" s="584">
        <f t="shared" si="2"/>
        <v>0</v>
      </c>
      <c r="Y13" s="686"/>
      <c r="Z13" s="699">
        <f t="shared" si="1"/>
        <v>0.89919777624906572</v>
      </c>
      <c r="AA13" s="496">
        <f t="shared" ref="AA13:AA18" si="3">H13*18/100</f>
        <v>102831.66</v>
      </c>
      <c r="AC13" s="22"/>
    </row>
    <row r="14" spans="1:31" s="67" customFormat="1" ht="32.25" hidden="1" customHeight="1">
      <c r="A14" s="192"/>
      <c r="B14" s="60" t="s">
        <v>1250</v>
      </c>
      <c r="C14" s="61"/>
      <c r="D14" s="61"/>
      <c r="E14" s="61"/>
      <c r="F14" s="62"/>
      <c r="G14" s="584">
        <f t="shared" ref="G14" si="4">SUM(G15:G18)</f>
        <v>672436</v>
      </c>
      <c r="H14" s="584">
        <f t="shared" ref="H14" si="5">SUM(H15:H18)</f>
        <v>571287</v>
      </c>
      <c r="I14" s="584">
        <f t="shared" ref="I14" si="6">SUM(I15:I18)</f>
        <v>22000</v>
      </c>
      <c r="J14" s="584">
        <f t="shared" ref="J14" si="7">SUM(J15:J18)</f>
        <v>0</v>
      </c>
      <c r="K14" s="584">
        <f t="shared" ref="K14" si="8">SUM(K15:K18)</f>
        <v>0</v>
      </c>
      <c r="L14" s="584">
        <f t="shared" ref="L14" si="9">SUM(L15:L18)</f>
        <v>0</v>
      </c>
      <c r="M14" s="584">
        <f t="shared" ref="M14" si="10">SUM(M15:M18)</f>
        <v>17000</v>
      </c>
      <c r="N14" s="584">
        <f t="shared" ref="N14" si="11">SUM(N15:N18)</f>
        <v>0</v>
      </c>
      <c r="O14" s="584">
        <f t="shared" ref="O14" si="12">SUM(O15:O18)</f>
        <v>32000</v>
      </c>
      <c r="P14" s="584">
        <f t="shared" ref="P14" si="13">SUM(P15:P18)</f>
        <v>10000</v>
      </c>
      <c r="Q14" s="584">
        <f t="shared" ref="Q14" si="14">SUM(Q15:Q18)</f>
        <v>668436</v>
      </c>
      <c r="R14" s="584">
        <f t="shared" ref="R14" si="15">SUM(R15:R18)</f>
        <v>561287</v>
      </c>
      <c r="S14" s="584">
        <f t="shared" ref="S14" si="16">SUM(S15:S18)</f>
        <v>0</v>
      </c>
      <c r="T14" s="584">
        <f t="shared" ref="T14" si="17">SUM(T15:T18)</f>
        <v>0</v>
      </c>
      <c r="U14" s="584">
        <f t="shared" ref="U14" si="18">SUM(U15:U18)</f>
        <v>5137</v>
      </c>
      <c r="V14" s="584">
        <f t="shared" ref="V14" si="19">SUM(V15:V18)</f>
        <v>5137</v>
      </c>
      <c r="W14" s="706">
        <f t="shared" si="2"/>
        <v>0</v>
      </c>
      <c r="X14" s="39">
        <f>SUM(X15:X15)</f>
        <v>0</v>
      </c>
      <c r="Y14" s="689"/>
      <c r="Z14" s="699">
        <f t="shared" si="1"/>
        <v>0.89919777624906572</v>
      </c>
      <c r="AA14" s="496">
        <f t="shared" si="3"/>
        <v>102831.66</v>
      </c>
      <c r="AC14" s="581">
        <f>R14-J14</f>
        <v>561287</v>
      </c>
    </row>
    <row r="15" spans="1:31" s="21" customFormat="1" ht="76.5">
      <c r="A15" s="465">
        <v>1</v>
      </c>
      <c r="B15" s="80" t="s">
        <v>1249</v>
      </c>
      <c r="C15" s="465" t="s">
        <v>59</v>
      </c>
      <c r="D15" s="47" t="s">
        <v>1348</v>
      </c>
      <c r="E15" s="47"/>
      <c r="F15" s="465" t="s">
        <v>1353</v>
      </c>
      <c r="G15" s="582">
        <v>330000</v>
      </c>
      <c r="H15" s="582">
        <v>317000</v>
      </c>
      <c r="I15" s="49">
        <v>13000</v>
      </c>
      <c r="J15" s="49"/>
      <c r="K15" s="49"/>
      <c r="L15" s="49"/>
      <c r="M15" s="49">
        <v>13000</v>
      </c>
      <c r="N15" s="49"/>
      <c r="O15" s="49">
        <v>13000</v>
      </c>
      <c r="P15" s="49"/>
      <c r="Q15" s="582">
        <v>330000</v>
      </c>
      <c r="R15" s="582">
        <v>317000</v>
      </c>
      <c r="S15" s="53"/>
      <c r="T15" s="53"/>
      <c r="U15" s="49">
        <v>1299</v>
      </c>
      <c r="V15" s="49">
        <v>1299</v>
      </c>
      <c r="W15" s="707"/>
      <c r="X15" s="53"/>
      <c r="Y15" s="686"/>
      <c r="Z15" s="699">
        <f t="shared" si="1"/>
        <v>0.40977917981072554</v>
      </c>
      <c r="AA15" s="496">
        <f t="shared" si="3"/>
        <v>57060</v>
      </c>
      <c r="AC15" s="22"/>
    </row>
    <row r="16" spans="1:31" s="21" customFormat="1" ht="48">
      <c r="A16" s="95" t="s">
        <v>99</v>
      </c>
      <c r="B16" s="448" t="s">
        <v>1334</v>
      </c>
      <c r="C16" s="465" t="s">
        <v>59</v>
      </c>
      <c r="D16" s="47" t="s">
        <v>1346</v>
      </c>
      <c r="E16" s="47"/>
      <c r="F16" s="465" t="s">
        <v>1377</v>
      </c>
      <c r="G16" s="445">
        <v>110000</v>
      </c>
      <c r="H16" s="451">
        <v>30851</v>
      </c>
      <c r="I16" s="49"/>
      <c r="J16" s="49"/>
      <c r="K16" s="49"/>
      <c r="L16" s="49"/>
      <c r="M16" s="49"/>
      <c r="N16" s="49"/>
      <c r="O16" s="49"/>
      <c r="P16" s="49"/>
      <c r="Q16" s="445">
        <v>110000</v>
      </c>
      <c r="R16" s="451">
        <v>30851</v>
      </c>
      <c r="S16" s="53"/>
      <c r="T16" s="53"/>
      <c r="U16" s="451">
        <v>1371</v>
      </c>
      <c r="V16" s="451">
        <v>1371</v>
      </c>
      <c r="W16" s="53"/>
      <c r="X16" s="53"/>
      <c r="Y16" s="686"/>
      <c r="Z16" s="699">
        <f t="shared" si="1"/>
        <v>4.4439402288418526</v>
      </c>
      <c r="AA16" s="496">
        <f t="shared" si="3"/>
        <v>5553.18</v>
      </c>
      <c r="AC16" s="22"/>
    </row>
    <row r="17" spans="1:29" s="21" customFormat="1" ht="53.25" customHeight="1">
      <c r="A17" s="465">
        <v>3</v>
      </c>
      <c r="B17" s="80" t="s">
        <v>334</v>
      </c>
      <c r="C17" s="47" t="s">
        <v>119</v>
      </c>
      <c r="D17" s="47" t="s">
        <v>1346</v>
      </c>
      <c r="E17" s="47"/>
      <c r="F17" s="465" t="s">
        <v>1238</v>
      </c>
      <c r="G17" s="582">
        <v>130071</v>
      </c>
      <c r="H17" s="582">
        <v>125071</v>
      </c>
      <c r="I17" s="49">
        <v>5000</v>
      </c>
      <c r="J17" s="49"/>
      <c r="K17" s="49"/>
      <c r="L17" s="49"/>
      <c r="M17" s="49"/>
      <c r="N17" s="49"/>
      <c r="O17" s="49">
        <v>5000</v>
      </c>
      <c r="P17" s="49"/>
      <c r="Q17" s="582">
        <f>G17</f>
        <v>130071</v>
      </c>
      <c r="R17" s="582">
        <f>H17</f>
        <v>125071</v>
      </c>
      <c r="S17" s="53"/>
      <c r="T17" s="53"/>
      <c r="U17" s="49">
        <v>892</v>
      </c>
      <c r="V17" s="49">
        <v>892</v>
      </c>
      <c r="W17" s="53"/>
      <c r="X17" s="53"/>
      <c r="Y17" s="686"/>
      <c r="Z17" s="699">
        <f t="shared" si="1"/>
        <v>0.71319490529379315</v>
      </c>
      <c r="AA17" s="496">
        <f t="shared" si="3"/>
        <v>22512.78</v>
      </c>
      <c r="AC17" s="22"/>
    </row>
    <row r="18" spans="1:29" s="67" customFormat="1" ht="48">
      <c r="A18" s="465">
        <v>4</v>
      </c>
      <c r="B18" s="503" t="s">
        <v>364</v>
      </c>
      <c r="C18" s="47" t="s">
        <v>89</v>
      </c>
      <c r="D18" s="47" t="s">
        <v>1346</v>
      </c>
      <c r="E18" s="61"/>
      <c r="F18" s="587" t="s">
        <v>1246</v>
      </c>
      <c r="G18" s="49">
        <v>102365</v>
      </c>
      <c r="H18" s="49">
        <v>98365</v>
      </c>
      <c r="I18" s="49">
        <v>4000</v>
      </c>
      <c r="J18" s="49"/>
      <c r="K18" s="39"/>
      <c r="L18" s="39"/>
      <c r="M18" s="49">
        <v>4000</v>
      </c>
      <c r="N18" s="39"/>
      <c r="O18" s="49">
        <v>14000</v>
      </c>
      <c r="P18" s="49">
        <v>10000</v>
      </c>
      <c r="Q18" s="49">
        <f>G18-I18</f>
        <v>98365</v>
      </c>
      <c r="R18" s="49">
        <f>H18-P18</f>
        <v>88365</v>
      </c>
      <c r="S18" s="39"/>
      <c r="T18" s="39"/>
      <c r="U18" s="49">
        <v>1575</v>
      </c>
      <c r="V18" s="49">
        <v>1575</v>
      </c>
      <c r="W18" s="39"/>
      <c r="X18" s="39"/>
      <c r="Y18" s="686"/>
      <c r="Z18" s="699">
        <f t="shared" si="1"/>
        <v>1.6011792812484116</v>
      </c>
      <c r="AA18" s="496">
        <f t="shared" si="3"/>
        <v>17705.7</v>
      </c>
      <c r="AC18" s="581"/>
    </row>
  </sheetData>
  <mergeCells count="38">
    <mergeCell ref="A1:Y1"/>
    <mergeCell ref="A2:Y2"/>
    <mergeCell ref="A3:Y3"/>
    <mergeCell ref="A4:Y4"/>
    <mergeCell ref="A5:A10"/>
    <mergeCell ref="B5:B10"/>
    <mergeCell ref="C5:C10"/>
    <mergeCell ref="D5:D10"/>
    <mergeCell ref="E5:E10"/>
    <mergeCell ref="F5:H6"/>
    <mergeCell ref="Y5:Y10"/>
    <mergeCell ref="F7:F10"/>
    <mergeCell ref="G7:H7"/>
    <mergeCell ref="I7:J7"/>
    <mergeCell ref="K7:L7"/>
    <mergeCell ref="M7:N7"/>
    <mergeCell ref="I5:N6"/>
    <mergeCell ref="O5:P7"/>
    <mergeCell ref="Q5:T7"/>
    <mergeCell ref="U5:X7"/>
    <mergeCell ref="M8:M10"/>
    <mergeCell ref="N8:N10"/>
    <mergeCell ref="O8:O10"/>
    <mergeCell ref="P8:P10"/>
    <mergeCell ref="Q8:Q10"/>
    <mergeCell ref="U8:U10"/>
    <mergeCell ref="V8:X8"/>
    <mergeCell ref="R9:R10"/>
    <mergeCell ref="S9:T9"/>
    <mergeCell ref="V9:V10"/>
    <mergeCell ref="W9:X9"/>
    <mergeCell ref="R8:T8"/>
    <mergeCell ref="G8:G10"/>
    <mergeCell ref="H8:H10"/>
    <mergeCell ref="I8:I10"/>
    <mergeCell ref="J8:J10"/>
    <mergeCell ref="K8:K10"/>
    <mergeCell ref="L8:L10"/>
  </mergeCells>
  <conditionalFormatting sqref="B15">
    <cfRule type="duplicateValues" dxfId="37" priority="9"/>
  </conditionalFormatting>
  <conditionalFormatting sqref="B13">
    <cfRule type="duplicateValues" dxfId="36" priority="8"/>
  </conditionalFormatting>
  <conditionalFormatting sqref="B17">
    <cfRule type="duplicateValues" dxfId="35" priority="3"/>
  </conditionalFormatting>
  <conditionalFormatting sqref="B18">
    <cfRule type="duplicateValues" dxfId="34" priority="2"/>
  </conditionalFormatting>
  <conditionalFormatting sqref="B16">
    <cfRule type="duplicateValues" dxfId="33" priority="1"/>
  </conditionalFormatting>
  <pageMargins left="0.7" right="0.7" top="0.75" bottom="0.75" header="0.3" footer="0.3"/>
  <pageSetup paperSize="9" scale="9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tabSelected="1" workbookViewId="0">
      <selection activeCell="E5" sqref="E5:E10"/>
    </sheetView>
  </sheetViews>
  <sheetFormatPr defaultColWidth="9.140625" defaultRowHeight="12"/>
  <cols>
    <col min="1" max="1" width="7" style="87" customWidth="1"/>
    <col min="2" max="2" width="32.7109375" style="88" customWidth="1"/>
    <col min="3" max="3" width="10.28515625" style="89" customWidth="1"/>
    <col min="4" max="4" width="12.140625" style="89" customWidth="1"/>
    <col min="5" max="5" width="7.85546875" style="89" customWidth="1"/>
    <col min="6" max="6" width="11.42578125" style="90" customWidth="1"/>
    <col min="7" max="8" width="9.7109375" style="91" customWidth="1"/>
    <col min="9" max="9" width="9.140625" style="91" hidden="1" customWidth="1"/>
    <col min="10" max="10" width="8.7109375" style="91" hidden="1" customWidth="1"/>
    <col min="11" max="11" width="8.140625" style="91" hidden="1" customWidth="1"/>
    <col min="12" max="12" width="7.7109375" style="91" hidden="1" customWidth="1"/>
    <col min="13" max="13" width="8.85546875" style="91" hidden="1" customWidth="1"/>
    <col min="14" max="14" width="8.7109375" style="91" hidden="1" customWidth="1"/>
    <col min="15" max="15" width="10.140625" style="91" hidden="1" customWidth="1"/>
    <col min="16" max="16" width="9.140625" style="91" hidden="1" customWidth="1"/>
    <col min="17" max="17" width="9.5703125" style="91" customWidth="1"/>
    <col min="18" max="18" width="9.28515625" style="91" customWidth="1"/>
    <col min="19" max="19" width="8.85546875" style="329" customWidth="1"/>
    <col min="20" max="20" width="7.140625" style="329" hidden="1" customWidth="1"/>
    <col min="21" max="21" width="9.28515625" style="91" customWidth="1"/>
    <col min="22" max="22" width="9.140625" style="91" customWidth="1"/>
    <col min="23" max="23" width="8" style="329" customWidth="1"/>
    <col min="24" max="24" width="9" style="329" hidden="1" customWidth="1"/>
    <col min="25" max="25" width="8.42578125" style="87" customWidth="1"/>
    <col min="26" max="27" width="11.28515625" style="85" hidden="1" customWidth="1"/>
    <col min="28" max="29" width="9.140625" style="85" hidden="1" customWidth="1"/>
    <col min="30" max="32" width="0" style="85" hidden="1" customWidth="1"/>
    <col min="33" max="16384" width="9.140625" style="85"/>
  </cols>
  <sheetData>
    <row r="1" spans="1:31" s="21" customFormat="1" ht="15.75">
      <c r="A1" s="807" t="s">
        <v>1366</v>
      </c>
      <c r="B1" s="807"/>
      <c r="C1" s="807"/>
      <c r="D1" s="807"/>
      <c r="E1" s="807"/>
      <c r="F1" s="807"/>
      <c r="G1" s="807"/>
      <c r="H1" s="807"/>
      <c r="I1" s="807"/>
      <c r="J1" s="807"/>
      <c r="K1" s="807"/>
      <c r="L1" s="807"/>
      <c r="M1" s="807"/>
      <c r="N1" s="807"/>
      <c r="O1" s="807"/>
      <c r="P1" s="807"/>
      <c r="Q1" s="807"/>
      <c r="R1" s="807"/>
      <c r="S1" s="807"/>
      <c r="T1" s="807"/>
      <c r="U1" s="807"/>
      <c r="V1" s="807"/>
      <c r="W1" s="807"/>
      <c r="X1" s="807"/>
      <c r="Y1" s="807"/>
    </row>
    <row r="2" spans="1:31" s="21" customFormat="1" ht="37.5" customHeight="1">
      <c r="A2" s="771" t="s">
        <v>1364</v>
      </c>
      <c r="B2" s="771"/>
      <c r="C2" s="771"/>
      <c r="D2" s="771"/>
      <c r="E2" s="771"/>
      <c r="F2" s="771"/>
      <c r="G2" s="771"/>
      <c r="H2" s="771"/>
      <c r="I2" s="771"/>
      <c r="J2" s="771"/>
      <c r="K2" s="771"/>
      <c r="L2" s="771"/>
      <c r="M2" s="771"/>
      <c r="N2" s="771"/>
      <c r="O2" s="771"/>
      <c r="P2" s="771"/>
      <c r="Q2" s="771"/>
      <c r="R2" s="771"/>
      <c r="S2" s="771"/>
      <c r="T2" s="771"/>
      <c r="U2" s="771"/>
      <c r="V2" s="771"/>
      <c r="W2" s="771"/>
      <c r="X2" s="771"/>
      <c r="Y2" s="771"/>
      <c r="AA2" s="22">
        <f>J12-900598</f>
        <v>-900598</v>
      </c>
    </row>
    <row r="3" spans="1:31" s="21" customFormat="1" ht="27.75" customHeight="1">
      <c r="A3" s="772" t="str">
        <f>'B 1'!A4:J4</f>
        <v>(Kèm theo Tờ trình số             /TTr-SKHĐT  ngày     tháng 12  năm 2021 của Sở Kế hoạch và Đầu tư  tỉnh Đắk Lắk)</v>
      </c>
      <c r="B3" s="772"/>
      <c r="C3" s="772"/>
      <c r="D3" s="772"/>
      <c r="E3" s="772"/>
      <c r="F3" s="772"/>
      <c r="G3" s="772"/>
      <c r="H3" s="772"/>
      <c r="I3" s="772"/>
      <c r="J3" s="772"/>
      <c r="K3" s="772"/>
      <c r="L3" s="772"/>
      <c r="M3" s="772"/>
      <c r="N3" s="772"/>
      <c r="O3" s="772"/>
      <c r="P3" s="772"/>
      <c r="Q3" s="772"/>
      <c r="R3" s="772"/>
      <c r="S3" s="772"/>
      <c r="T3" s="772"/>
      <c r="U3" s="772"/>
      <c r="V3" s="772"/>
      <c r="W3" s="772"/>
      <c r="X3" s="772"/>
      <c r="Y3" s="772"/>
    </row>
    <row r="4" spans="1:31" s="21" customFormat="1" ht="33" customHeight="1">
      <c r="A4" s="905" t="s">
        <v>1</v>
      </c>
      <c r="B4" s="905"/>
      <c r="C4" s="905"/>
      <c r="D4" s="905"/>
      <c r="E4" s="905"/>
      <c r="F4" s="905"/>
      <c r="G4" s="905"/>
      <c r="H4" s="905"/>
      <c r="I4" s="905"/>
      <c r="J4" s="905"/>
      <c r="K4" s="905"/>
      <c r="L4" s="905"/>
      <c r="M4" s="905"/>
      <c r="N4" s="905"/>
      <c r="O4" s="905"/>
      <c r="P4" s="905"/>
      <c r="Q4" s="905"/>
      <c r="R4" s="905"/>
      <c r="S4" s="905"/>
      <c r="T4" s="905"/>
      <c r="U4" s="905"/>
      <c r="V4" s="905"/>
      <c r="W4" s="905"/>
      <c r="X4" s="905"/>
      <c r="Y4" s="905"/>
    </row>
    <row r="5" spans="1:31" s="21" customFormat="1">
      <c r="A5" s="774" t="s">
        <v>74</v>
      </c>
      <c r="B5" s="808" t="s">
        <v>1191</v>
      </c>
      <c r="C5" s="774" t="s">
        <v>4</v>
      </c>
      <c r="D5" s="774" t="s">
        <v>720</v>
      </c>
      <c r="E5" s="774" t="s">
        <v>5</v>
      </c>
      <c r="F5" s="774" t="s">
        <v>75</v>
      </c>
      <c r="G5" s="774"/>
      <c r="H5" s="774"/>
      <c r="I5" s="774" t="s">
        <v>1177</v>
      </c>
      <c r="J5" s="774"/>
      <c r="K5" s="774"/>
      <c r="L5" s="774"/>
      <c r="M5" s="774"/>
      <c r="N5" s="774"/>
      <c r="O5" s="774" t="s">
        <v>1186</v>
      </c>
      <c r="P5" s="774"/>
      <c r="Q5" s="774" t="s">
        <v>606</v>
      </c>
      <c r="R5" s="774"/>
      <c r="S5" s="774"/>
      <c r="T5" s="774"/>
      <c r="U5" s="774" t="s">
        <v>1189</v>
      </c>
      <c r="V5" s="774"/>
      <c r="W5" s="774"/>
      <c r="X5" s="774"/>
      <c r="Y5" s="774" t="s">
        <v>7</v>
      </c>
    </row>
    <row r="6" spans="1:31" s="21" customFormat="1">
      <c r="A6" s="774"/>
      <c r="B6" s="775"/>
      <c r="C6" s="774"/>
      <c r="D6" s="774"/>
      <c r="E6" s="774"/>
      <c r="F6" s="774"/>
      <c r="G6" s="774"/>
      <c r="H6" s="774"/>
      <c r="I6" s="774"/>
      <c r="J6" s="774"/>
      <c r="K6" s="774"/>
      <c r="L6" s="774"/>
      <c r="M6" s="774"/>
      <c r="N6" s="774"/>
      <c r="O6" s="774"/>
      <c r="P6" s="774"/>
      <c r="Q6" s="774"/>
      <c r="R6" s="774"/>
      <c r="S6" s="774"/>
      <c r="T6" s="774"/>
      <c r="U6" s="774"/>
      <c r="V6" s="774"/>
      <c r="W6" s="774"/>
      <c r="X6" s="774"/>
      <c r="Y6" s="774"/>
      <c r="AB6" s="700" t="e">
        <f>Z7-#REF!-#REF!-#REF!</f>
        <v>#REF!</v>
      </c>
    </row>
    <row r="7" spans="1:31" s="21" customFormat="1" ht="15.75">
      <c r="A7" s="774"/>
      <c r="B7" s="775"/>
      <c r="C7" s="774"/>
      <c r="D7" s="774"/>
      <c r="E7" s="774"/>
      <c r="F7" s="774" t="s">
        <v>79</v>
      </c>
      <c r="G7" s="777" t="s">
        <v>9</v>
      </c>
      <c r="H7" s="777"/>
      <c r="I7" s="777" t="s">
        <v>602</v>
      </c>
      <c r="J7" s="777"/>
      <c r="K7" s="809" t="s">
        <v>1187</v>
      </c>
      <c r="L7" s="809"/>
      <c r="M7" s="809" t="s">
        <v>1188</v>
      </c>
      <c r="N7" s="809"/>
      <c r="O7" s="774"/>
      <c r="P7" s="774"/>
      <c r="Q7" s="774"/>
      <c r="R7" s="774"/>
      <c r="S7" s="774"/>
      <c r="T7" s="774"/>
      <c r="U7" s="774"/>
      <c r="V7" s="774"/>
      <c r="W7" s="774"/>
      <c r="X7" s="774"/>
      <c r="Y7" s="774"/>
      <c r="Z7" s="697">
        <v>1144727</v>
      </c>
      <c r="AA7" s="22">
        <f>Z7-V12</f>
        <v>527876</v>
      </c>
      <c r="AB7" s="22">
        <f>V12-W12</f>
        <v>616851</v>
      </c>
    </row>
    <row r="8" spans="1:31" s="21" customFormat="1" ht="12.75">
      <c r="A8" s="774"/>
      <c r="B8" s="775"/>
      <c r="C8" s="774"/>
      <c r="D8" s="774"/>
      <c r="E8" s="774"/>
      <c r="F8" s="774"/>
      <c r="G8" s="774" t="s">
        <v>11</v>
      </c>
      <c r="H8" s="774" t="s">
        <v>80</v>
      </c>
      <c r="I8" s="774" t="s">
        <v>11</v>
      </c>
      <c r="J8" s="774" t="s">
        <v>80</v>
      </c>
      <c r="K8" s="774" t="s">
        <v>11</v>
      </c>
      <c r="L8" s="774" t="s">
        <v>80</v>
      </c>
      <c r="M8" s="774" t="s">
        <v>11</v>
      </c>
      <c r="N8" s="774" t="s">
        <v>80</v>
      </c>
      <c r="O8" s="774" t="s">
        <v>11</v>
      </c>
      <c r="P8" s="774" t="s">
        <v>80</v>
      </c>
      <c r="Q8" s="774" t="s">
        <v>11</v>
      </c>
      <c r="R8" s="774" t="s">
        <v>12</v>
      </c>
      <c r="S8" s="774"/>
      <c r="T8" s="774"/>
      <c r="U8" s="774" t="s">
        <v>11</v>
      </c>
      <c r="V8" s="774" t="s">
        <v>12</v>
      </c>
      <c r="W8" s="774"/>
      <c r="X8" s="774"/>
      <c r="Y8" s="774"/>
      <c r="Z8" s="22">
        <f>254943-L12</f>
        <v>254943</v>
      </c>
      <c r="AA8" s="22">
        <f>Z7-W12-85000</f>
        <v>1059727</v>
      </c>
      <c r="AB8" s="21">
        <v>200000</v>
      </c>
      <c r="AC8" s="22">
        <f>AA8-AB8</f>
        <v>859727</v>
      </c>
    </row>
    <row r="9" spans="1:31" s="21" customFormat="1" ht="12.75">
      <c r="A9" s="774"/>
      <c r="B9" s="775"/>
      <c r="C9" s="774"/>
      <c r="D9" s="774"/>
      <c r="E9" s="774"/>
      <c r="F9" s="774"/>
      <c r="G9" s="774"/>
      <c r="H9" s="774"/>
      <c r="I9" s="774"/>
      <c r="J9" s="774"/>
      <c r="K9" s="774"/>
      <c r="L9" s="774"/>
      <c r="M9" s="774"/>
      <c r="N9" s="774"/>
      <c r="O9" s="774"/>
      <c r="P9" s="774"/>
      <c r="Q9" s="774"/>
      <c r="R9" s="774" t="s">
        <v>81</v>
      </c>
      <c r="S9" s="810" t="s">
        <v>82</v>
      </c>
      <c r="T9" s="810"/>
      <c r="U9" s="774"/>
      <c r="V9" s="774" t="s">
        <v>81</v>
      </c>
      <c r="W9" s="810" t="s">
        <v>82</v>
      </c>
      <c r="X9" s="810"/>
      <c r="Y9" s="774"/>
      <c r="Z9" s="21" t="s">
        <v>1335</v>
      </c>
    </row>
    <row r="10" spans="1:31" s="21" customFormat="1" ht="63.75">
      <c r="A10" s="774"/>
      <c r="B10" s="775"/>
      <c r="C10" s="774"/>
      <c r="D10" s="774"/>
      <c r="E10" s="774"/>
      <c r="F10" s="774"/>
      <c r="G10" s="774"/>
      <c r="H10" s="774"/>
      <c r="I10" s="774"/>
      <c r="J10" s="774"/>
      <c r="K10" s="774"/>
      <c r="L10" s="774"/>
      <c r="M10" s="774"/>
      <c r="N10" s="774"/>
      <c r="O10" s="774"/>
      <c r="P10" s="774"/>
      <c r="Q10" s="774"/>
      <c r="R10" s="774"/>
      <c r="S10" s="702" t="s">
        <v>607</v>
      </c>
      <c r="T10" s="702" t="s">
        <v>84</v>
      </c>
      <c r="U10" s="774"/>
      <c r="V10" s="774"/>
      <c r="W10" s="702" t="s">
        <v>607</v>
      </c>
      <c r="X10" s="702" t="s">
        <v>84</v>
      </c>
      <c r="Y10" s="774"/>
    </row>
    <row r="11" spans="1:31" s="180" customFormat="1" ht="26.25" hidden="1" customHeight="1">
      <c r="A11" s="708">
        <v>1</v>
      </c>
      <c r="B11" s="708">
        <v>2</v>
      </c>
      <c r="C11" s="708">
        <v>3</v>
      </c>
      <c r="D11" s="708"/>
      <c r="E11" s="708">
        <v>4</v>
      </c>
      <c r="F11" s="708">
        <v>5</v>
      </c>
      <c r="G11" s="708">
        <v>6</v>
      </c>
      <c r="H11" s="708">
        <v>7</v>
      </c>
      <c r="I11" s="708"/>
      <c r="J11" s="708"/>
      <c r="K11" s="708"/>
      <c r="L11" s="708"/>
      <c r="M11" s="708"/>
      <c r="N11" s="708"/>
      <c r="O11" s="708"/>
      <c r="P11" s="708"/>
      <c r="Q11" s="708"/>
      <c r="R11" s="708"/>
      <c r="S11" s="709"/>
      <c r="T11" s="709"/>
      <c r="U11" s="708"/>
      <c r="V11" s="708"/>
      <c r="W11" s="709"/>
      <c r="X11" s="709"/>
      <c r="Y11" s="708"/>
      <c r="Z11" s="496">
        <f>R11-J11</f>
        <v>0</v>
      </c>
      <c r="AA11" s="496">
        <f>H11*20/100</f>
        <v>1.4</v>
      </c>
      <c r="AC11" s="266">
        <f>V12-W12</f>
        <v>616851</v>
      </c>
    </row>
    <row r="12" spans="1:31" s="21" customFormat="1" ht="28.5" customHeight="1">
      <c r="A12" s="24"/>
      <c r="B12" s="24" t="s">
        <v>13</v>
      </c>
      <c r="C12" s="25"/>
      <c r="D12" s="25"/>
      <c r="E12" s="25"/>
      <c r="F12" s="26"/>
      <c r="G12" s="27">
        <f t="shared" ref="G12:T12" si="0">+G13+G16+G30+G34</f>
        <v>3927128</v>
      </c>
      <c r="H12" s="27">
        <f t="shared" si="0"/>
        <v>3696979</v>
      </c>
      <c r="I12" s="27">
        <f t="shared" si="0"/>
        <v>99000</v>
      </c>
      <c r="J12" s="27">
        <f t="shared" si="0"/>
        <v>0</v>
      </c>
      <c r="K12" s="27">
        <f t="shared" si="0"/>
        <v>0</v>
      </c>
      <c r="L12" s="27">
        <f t="shared" si="0"/>
        <v>0</v>
      </c>
      <c r="M12" s="27">
        <f t="shared" si="0"/>
        <v>89000</v>
      </c>
      <c r="N12" s="27">
        <f t="shared" si="0"/>
        <v>0</v>
      </c>
      <c r="O12" s="27">
        <f t="shared" si="0"/>
        <v>109000</v>
      </c>
      <c r="P12" s="27">
        <f t="shared" si="0"/>
        <v>10000</v>
      </c>
      <c r="Q12" s="27">
        <f t="shared" si="0"/>
        <v>3923128</v>
      </c>
      <c r="R12" s="27">
        <f t="shared" si="0"/>
        <v>3686979</v>
      </c>
      <c r="S12" s="27">
        <f t="shared" si="0"/>
        <v>0</v>
      </c>
      <c r="T12" s="27">
        <f t="shared" si="0"/>
        <v>0</v>
      </c>
      <c r="U12" s="27">
        <f>'B 1'!H25</f>
        <v>616851</v>
      </c>
      <c r="V12" s="27">
        <f>U12</f>
        <v>616851</v>
      </c>
      <c r="W12" s="27">
        <v>0</v>
      </c>
      <c r="X12" s="27" t="e">
        <f>#REF!+X13+X16+X30+X34</f>
        <v>#REF!</v>
      </c>
      <c r="Y12" s="27"/>
      <c r="Z12" s="699">
        <f t="shared" ref="Z12:Z36" si="1">V12/H12*100</f>
        <v>16.685271947717311</v>
      </c>
      <c r="AA12" s="496">
        <f>H12*20/100</f>
        <v>739395.8</v>
      </c>
      <c r="AC12" s="22">
        <f>R12-J12</f>
        <v>3686979</v>
      </c>
      <c r="AE12" s="22" t="e">
        <f>W12+#REF!</f>
        <v>#REF!</v>
      </c>
    </row>
    <row r="13" spans="1:31" s="44" customFormat="1" ht="26.25" customHeight="1">
      <c r="A13" s="34" t="s">
        <v>61</v>
      </c>
      <c r="B13" s="68" t="s">
        <v>1194</v>
      </c>
      <c r="C13" s="189"/>
      <c r="D13" s="42"/>
      <c r="E13" s="190"/>
      <c r="F13" s="57"/>
      <c r="G13" s="37">
        <f t="shared" ref="G13:T14" si="2">G14</f>
        <v>110000</v>
      </c>
      <c r="H13" s="37">
        <f t="shared" si="2"/>
        <v>30851</v>
      </c>
      <c r="I13" s="37">
        <f t="shared" si="2"/>
        <v>0</v>
      </c>
      <c r="J13" s="37">
        <f t="shared" si="2"/>
        <v>0</v>
      </c>
      <c r="K13" s="37">
        <f t="shared" si="2"/>
        <v>0</v>
      </c>
      <c r="L13" s="37">
        <f t="shared" si="2"/>
        <v>0</v>
      </c>
      <c r="M13" s="37">
        <f t="shared" si="2"/>
        <v>0</v>
      </c>
      <c r="N13" s="37">
        <f t="shared" si="2"/>
        <v>0</v>
      </c>
      <c r="O13" s="37">
        <f t="shared" si="2"/>
        <v>0</v>
      </c>
      <c r="P13" s="37">
        <f t="shared" si="2"/>
        <v>0</v>
      </c>
      <c r="Q13" s="37">
        <f t="shared" si="2"/>
        <v>110000</v>
      </c>
      <c r="R13" s="37">
        <f t="shared" si="2"/>
        <v>30851</v>
      </c>
      <c r="S13" s="37">
        <f t="shared" si="2"/>
        <v>0</v>
      </c>
      <c r="T13" s="37">
        <f t="shared" si="2"/>
        <v>0</v>
      </c>
      <c r="U13" s="37"/>
      <c r="V13" s="37"/>
      <c r="W13" s="37"/>
      <c r="X13" s="37" t="e">
        <f>#REF!</f>
        <v>#REF!</v>
      </c>
      <c r="Y13" s="689"/>
      <c r="Z13" s="699">
        <f t="shared" si="1"/>
        <v>0</v>
      </c>
      <c r="AA13" s="496">
        <f t="shared" ref="AA13:AA36" si="3">H13*18/100</f>
        <v>5553.18</v>
      </c>
      <c r="AC13" s="22">
        <f>R13-J13</f>
        <v>30851</v>
      </c>
    </row>
    <row r="14" spans="1:31" s="67" customFormat="1" ht="27.75" customHeight="1">
      <c r="A14" s="192" t="s">
        <v>16</v>
      </c>
      <c r="B14" s="60" t="s">
        <v>1250</v>
      </c>
      <c r="C14" s="61"/>
      <c r="D14" s="61"/>
      <c r="E14" s="61"/>
      <c r="F14" s="62"/>
      <c r="G14" s="39">
        <f t="shared" si="2"/>
        <v>110000</v>
      </c>
      <c r="H14" s="39">
        <f t="shared" si="2"/>
        <v>30851</v>
      </c>
      <c r="I14" s="39">
        <f t="shared" si="2"/>
        <v>0</v>
      </c>
      <c r="J14" s="39">
        <f t="shared" si="2"/>
        <v>0</v>
      </c>
      <c r="K14" s="39">
        <f t="shared" si="2"/>
        <v>0</v>
      </c>
      <c r="L14" s="39">
        <f t="shared" si="2"/>
        <v>0</v>
      </c>
      <c r="M14" s="39">
        <f t="shared" si="2"/>
        <v>0</v>
      </c>
      <c r="N14" s="39">
        <f t="shared" si="2"/>
        <v>0</v>
      </c>
      <c r="O14" s="39">
        <f t="shared" si="2"/>
        <v>0</v>
      </c>
      <c r="P14" s="39">
        <f t="shared" si="2"/>
        <v>0</v>
      </c>
      <c r="Q14" s="39">
        <f t="shared" si="2"/>
        <v>110000</v>
      </c>
      <c r="R14" s="39">
        <f t="shared" si="2"/>
        <v>30851</v>
      </c>
      <c r="S14" s="39">
        <f t="shared" si="2"/>
        <v>0</v>
      </c>
      <c r="T14" s="39">
        <f t="shared" si="2"/>
        <v>0</v>
      </c>
      <c r="U14" s="39"/>
      <c r="V14" s="39"/>
      <c r="W14" s="39"/>
      <c r="X14" s="39" t="e">
        <f>SUM(X15:X36)</f>
        <v>#REF!</v>
      </c>
      <c r="Y14" s="689"/>
      <c r="Z14" s="699">
        <f t="shared" si="1"/>
        <v>0</v>
      </c>
      <c r="AA14" s="496">
        <f t="shared" si="3"/>
        <v>5553.18</v>
      </c>
      <c r="AC14" s="581">
        <f>R14-J14</f>
        <v>30851</v>
      </c>
    </row>
    <row r="15" spans="1:31" s="21" customFormat="1" ht="48">
      <c r="A15" s="95" t="s">
        <v>96</v>
      </c>
      <c r="B15" s="448" t="s">
        <v>1334</v>
      </c>
      <c r="C15" s="465" t="s">
        <v>59</v>
      </c>
      <c r="D15" s="47" t="s">
        <v>1346</v>
      </c>
      <c r="E15" s="47"/>
      <c r="F15" s="465"/>
      <c r="G15" s="445">
        <v>110000</v>
      </c>
      <c r="H15" s="451">
        <v>30851</v>
      </c>
      <c r="I15" s="49"/>
      <c r="J15" s="49"/>
      <c r="K15" s="49"/>
      <c r="L15" s="49"/>
      <c r="M15" s="49"/>
      <c r="N15" s="49"/>
      <c r="O15" s="49"/>
      <c r="P15" s="49"/>
      <c r="Q15" s="445">
        <v>110000</v>
      </c>
      <c r="R15" s="451">
        <v>30851</v>
      </c>
      <c r="S15" s="53"/>
      <c r="T15" s="53"/>
      <c r="U15" s="451"/>
      <c r="V15" s="451"/>
      <c r="W15" s="53"/>
      <c r="X15" s="53"/>
      <c r="Y15" s="686" t="s">
        <v>718</v>
      </c>
      <c r="Z15" s="699">
        <f t="shared" si="1"/>
        <v>0</v>
      </c>
      <c r="AA15" s="496">
        <f t="shared" si="3"/>
        <v>5553.18</v>
      </c>
      <c r="AC15" s="22"/>
    </row>
    <row r="16" spans="1:31" s="21" customFormat="1" ht="26.25" customHeight="1">
      <c r="A16" s="34" t="s">
        <v>65</v>
      </c>
      <c r="B16" s="68" t="s">
        <v>1195</v>
      </c>
      <c r="C16" s="47"/>
      <c r="D16" s="47"/>
      <c r="E16" s="47"/>
      <c r="F16" s="57"/>
      <c r="G16" s="37">
        <f>G17+G23+B2a!G38</f>
        <v>2353436</v>
      </c>
      <c r="H16" s="37">
        <f>H17+H23+B2a!H38</f>
        <v>2250436</v>
      </c>
      <c r="I16" s="37">
        <f>I17+I23+B2a!I38</f>
        <v>51000</v>
      </c>
      <c r="J16" s="37">
        <f>J17+J23+B2a!J38</f>
        <v>0</v>
      </c>
      <c r="K16" s="37">
        <f>K17+K23+B2a!K38</f>
        <v>0</v>
      </c>
      <c r="L16" s="37">
        <f>L17+L23+B2a!L38</f>
        <v>0</v>
      </c>
      <c r="M16" s="37">
        <f>M17+M23+B2a!M38</f>
        <v>41000</v>
      </c>
      <c r="N16" s="37">
        <f>N17+N23+B2a!N38</f>
        <v>0</v>
      </c>
      <c r="O16" s="37">
        <f>O17+O23+B2a!O38</f>
        <v>61000</v>
      </c>
      <c r="P16" s="37">
        <f>P17+P23+B2a!P38</f>
        <v>10000</v>
      </c>
      <c r="Q16" s="37">
        <f>Q17+Q23+B2a!Q38</f>
        <v>2349436</v>
      </c>
      <c r="R16" s="37">
        <f>R17+R23+B2a!R38</f>
        <v>2240436</v>
      </c>
      <c r="S16" s="37">
        <f>S17+S23+B2a!S38</f>
        <v>0</v>
      </c>
      <c r="T16" s="37">
        <f>T17+T23+B2a!T38</f>
        <v>0</v>
      </c>
      <c r="U16" s="37"/>
      <c r="V16" s="37"/>
      <c r="W16" s="37"/>
      <c r="X16" s="53"/>
      <c r="Y16" s="686"/>
      <c r="Z16" s="699">
        <f t="shared" si="1"/>
        <v>0</v>
      </c>
      <c r="AA16" s="496">
        <f t="shared" si="3"/>
        <v>405078.48</v>
      </c>
      <c r="AC16" s="22">
        <f>R16-J16</f>
        <v>2240436</v>
      </c>
    </row>
    <row r="17" spans="1:29" s="21" customFormat="1" ht="24">
      <c r="A17" s="34" t="s">
        <v>1361</v>
      </c>
      <c r="B17" s="55" t="s">
        <v>1197</v>
      </c>
      <c r="C17" s="47"/>
      <c r="D17" s="47"/>
      <c r="E17" s="47"/>
      <c r="F17" s="57"/>
      <c r="G17" s="37">
        <f t="shared" ref="G17:T17" si="4">G18</f>
        <v>480365</v>
      </c>
      <c r="H17" s="37">
        <f t="shared" si="4"/>
        <v>463365</v>
      </c>
      <c r="I17" s="37">
        <f t="shared" si="4"/>
        <v>17000</v>
      </c>
      <c r="J17" s="37">
        <f t="shared" si="4"/>
        <v>0</v>
      </c>
      <c r="K17" s="37">
        <f t="shared" si="4"/>
        <v>0</v>
      </c>
      <c r="L17" s="37">
        <f t="shared" si="4"/>
        <v>0</v>
      </c>
      <c r="M17" s="37">
        <f t="shared" si="4"/>
        <v>17000</v>
      </c>
      <c r="N17" s="37">
        <f t="shared" si="4"/>
        <v>0</v>
      </c>
      <c r="O17" s="37">
        <f t="shared" si="4"/>
        <v>27000</v>
      </c>
      <c r="P17" s="37">
        <f t="shared" si="4"/>
        <v>10000</v>
      </c>
      <c r="Q17" s="37">
        <f t="shared" si="4"/>
        <v>476365</v>
      </c>
      <c r="R17" s="37">
        <f t="shared" si="4"/>
        <v>453365</v>
      </c>
      <c r="S17" s="37">
        <f t="shared" si="4"/>
        <v>0</v>
      </c>
      <c r="T17" s="37">
        <f t="shared" si="4"/>
        <v>0</v>
      </c>
      <c r="U17" s="37"/>
      <c r="V17" s="37"/>
      <c r="W17" s="37"/>
      <c r="X17" s="37" t="e">
        <f>#REF!+X18</f>
        <v>#REF!</v>
      </c>
      <c r="Y17" s="686"/>
      <c r="Z17" s="699">
        <f t="shared" si="1"/>
        <v>0</v>
      </c>
      <c r="AA17" s="496">
        <f t="shared" si="3"/>
        <v>83405.7</v>
      </c>
      <c r="AC17" s="22">
        <f>R17-J17</f>
        <v>453365</v>
      </c>
    </row>
    <row r="18" spans="1:29" s="67" customFormat="1" ht="31.5" customHeight="1">
      <c r="A18" s="192" t="s">
        <v>16</v>
      </c>
      <c r="B18" s="60" t="s">
        <v>1221</v>
      </c>
      <c r="C18" s="61"/>
      <c r="D18" s="61"/>
      <c r="E18" s="61"/>
      <c r="F18" s="62"/>
      <c r="G18" s="39">
        <f t="shared" ref="G18:T18" si="5">SUM(G19:G22)</f>
        <v>480365</v>
      </c>
      <c r="H18" s="39">
        <f t="shared" si="5"/>
        <v>463365</v>
      </c>
      <c r="I18" s="39">
        <f t="shared" si="5"/>
        <v>17000</v>
      </c>
      <c r="J18" s="39">
        <f t="shared" si="5"/>
        <v>0</v>
      </c>
      <c r="K18" s="39">
        <f t="shared" si="5"/>
        <v>0</v>
      </c>
      <c r="L18" s="39">
        <f t="shared" si="5"/>
        <v>0</v>
      </c>
      <c r="M18" s="39">
        <f t="shared" si="5"/>
        <v>17000</v>
      </c>
      <c r="N18" s="39">
        <f t="shared" si="5"/>
        <v>0</v>
      </c>
      <c r="O18" s="39">
        <f t="shared" si="5"/>
        <v>27000</v>
      </c>
      <c r="P18" s="39">
        <f t="shared" si="5"/>
        <v>10000</v>
      </c>
      <c r="Q18" s="39">
        <f t="shared" si="5"/>
        <v>476365</v>
      </c>
      <c r="R18" s="39">
        <f t="shared" si="5"/>
        <v>453365</v>
      </c>
      <c r="S18" s="39">
        <f t="shared" si="5"/>
        <v>0</v>
      </c>
      <c r="T18" s="39">
        <f t="shared" si="5"/>
        <v>0</v>
      </c>
      <c r="U18" s="39"/>
      <c r="V18" s="39"/>
      <c r="W18" s="39"/>
      <c r="X18" s="39">
        <f>SUM(X19:X22)</f>
        <v>0</v>
      </c>
      <c r="Y18" s="689"/>
      <c r="Z18" s="699">
        <f t="shared" si="1"/>
        <v>0</v>
      </c>
      <c r="AA18" s="496">
        <f t="shared" si="3"/>
        <v>83405.7</v>
      </c>
      <c r="AC18" s="581">
        <f>R18-J18</f>
        <v>453365</v>
      </c>
    </row>
    <row r="19" spans="1:29" s="67" customFormat="1" ht="48">
      <c r="A19" s="465">
        <v>1</v>
      </c>
      <c r="B19" s="80" t="s">
        <v>1243</v>
      </c>
      <c r="C19" s="47" t="s">
        <v>108</v>
      </c>
      <c r="D19" s="47" t="s">
        <v>1341</v>
      </c>
      <c r="E19" s="61"/>
      <c r="F19" s="465" t="s">
        <v>1238</v>
      </c>
      <c r="G19" s="49">
        <v>164000</v>
      </c>
      <c r="H19" s="49">
        <v>159000</v>
      </c>
      <c r="I19" s="49">
        <v>5000</v>
      </c>
      <c r="J19" s="49"/>
      <c r="K19" s="39"/>
      <c r="L19" s="39"/>
      <c r="M19" s="49">
        <v>5000</v>
      </c>
      <c r="N19" s="39"/>
      <c r="O19" s="49">
        <v>5000</v>
      </c>
      <c r="P19" s="49"/>
      <c r="Q19" s="49">
        <v>164000</v>
      </c>
      <c r="R19" s="49">
        <v>159000</v>
      </c>
      <c r="S19" s="39"/>
      <c r="T19" s="39"/>
      <c r="U19" s="49"/>
      <c r="V19" s="49"/>
      <c r="W19" s="39"/>
      <c r="X19" s="39"/>
      <c r="Y19" s="686" t="s">
        <v>718</v>
      </c>
      <c r="Z19" s="699">
        <f t="shared" si="1"/>
        <v>0</v>
      </c>
      <c r="AA19" s="496">
        <f t="shared" si="3"/>
        <v>28620</v>
      </c>
      <c r="AC19" s="581"/>
    </row>
    <row r="20" spans="1:29" s="67" customFormat="1" ht="48">
      <c r="A20" s="465">
        <v>2</v>
      </c>
      <c r="B20" s="80" t="s">
        <v>1244</v>
      </c>
      <c r="C20" s="47" t="s">
        <v>544</v>
      </c>
      <c r="D20" s="47" t="s">
        <v>1341</v>
      </c>
      <c r="E20" s="61"/>
      <c r="F20" s="465" t="s">
        <v>1238</v>
      </c>
      <c r="G20" s="49">
        <v>100000</v>
      </c>
      <c r="H20" s="49">
        <v>96000</v>
      </c>
      <c r="I20" s="49">
        <v>4000</v>
      </c>
      <c r="J20" s="49"/>
      <c r="K20" s="39"/>
      <c r="L20" s="39"/>
      <c r="M20" s="49">
        <v>4000</v>
      </c>
      <c r="N20" s="39"/>
      <c r="O20" s="49">
        <v>4000</v>
      </c>
      <c r="P20" s="49"/>
      <c r="Q20" s="49">
        <v>100000</v>
      </c>
      <c r="R20" s="49">
        <v>96000</v>
      </c>
      <c r="S20" s="39"/>
      <c r="T20" s="39"/>
      <c r="U20" s="49"/>
      <c r="V20" s="49"/>
      <c r="W20" s="39"/>
      <c r="X20" s="39"/>
      <c r="Y20" s="686" t="s">
        <v>718</v>
      </c>
      <c r="Z20" s="699">
        <f t="shared" si="1"/>
        <v>0</v>
      </c>
      <c r="AA20" s="496">
        <f t="shared" si="3"/>
        <v>17280</v>
      </c>
      <c r="AC20" s="581"/>
    </row>
    <row r="21" spans="1:29" s="67" customFormat="1" ht="51">
      <c r="A21" s="465">
        <v>3</v>
      </c>
      <c r="B21" s="80" t="s">
        <v>1245</v>
      </c>
      <c r="C21" s="47" t="s">
        <v>89</v>
      </c>
      <c r="D21" s="47" t="s">
        <v>1341</v>
      </c>
      <c r="E21" s="61"/>
      <c r="F21" s="465" t="s">
        <v>1238</v>
      </c>
      <c r="G21" s="49">
        <v>114000</v>
      </c>
      <c r="H21" s="49">
        <v>110000</v>
      </c>
      <c r="I21" s="49">
        <v>4000</v>
      </c>
      <c r="J21" s="49"/>
      <c r="K21" s="39"/>
      <c r="L21" s="39"/>
      <c r="M21" s="49">
        <v>4000</v>
      </c>
      <c r="N21" s="39"/>
      <c r="O21" s="49">
        <v>4000</v>
      </c>
      <c r="P21" s="49"/>
      <c r="Q21" s="49">
        <v>114000</v>
      </c>
      <c r="R21" s="49">
        <v>110000</v>
      </c>
      <c r="S21" s="39"/>
      <c r="T21" s="39"/>
      <c r="U21" s="49"/>
      <c r="V21" s="49"/>
      <c r="W21" s="39"/>
      <c r="X21" s="39"/>
      <c r="Y21" s="686" t="s">
        <v>718</v>
      </c>
      <c r="Z21" s="699">
        <f t="shared" si="1"/>
        <v>0</v>
      </c>
      <c r="AA21" s="496">
        <f t="shared" si="3"/>
        <v>19800</v>
      </c>
      <c r="AC21" s="581"/>
    </row>
    <row r="22" spans="1:29" s="67" customFormat="1" ht="48">
      <c r="A22" s="465">
        <v>4</v>
      </c>
      <c r="B22" s="503" t="s">
        <v>364</v>
      </c>
      <c r="C22" s="47" t="s">
        <v>89</v>
      </c>
      <c r="D22" s="47" t="s">
        <v>1346</v>
      </c>
      <c r="E22" s="61"/>
      <c r="F22" s="587" t="s">
        <v>1246</v>
      </c>
      <c r="G22" s="49">
        <v>102365</v>
      </c>
      <c r="H22" s="49">
        <v>98365</v>
      </c>
      <c r="I22" s="49">
        <v>4000</v>
      </c>
      <c r="J22" s="49"/>
      <c r="K22" s="39"/>
      <c r="L22" s="39"/>
      <c r="M22" s="49">
        <v>4000</v>
      </c>
      <c r="N22" s="39"/>
      <c r="O22" s="49">
        <v>14000</v>
      </c>
      <c r="P22" s="49">
        <v>10000</v>
      </c>
      <c r="Q22" s="49">
        <f>G22-I22</f>
        <v>98365</v>
      </c>
      <c r="R22" s="49">
        <f>H22-P22</f>
        <v>88365</v>
      </c>
      <c r="S22" s="39"/>
      <c r="T22" s="39"/>
      <c r="U22" s="49"/>
      <c r="V22" s="49"/>
      <c r="W22" s="39"/>
      <c r="X22" s="39"/>
      <c r="Y22" s="686" t="s">
        <v>718</v>
      </c>
      <c r="Z22" s="699">
        <f t="shared" si="1"/>
        <v>0</v>
      </c>
      <c r="AA22" s="496">
        <f t="shared" si="3"/>
        <v>17705.7</v>
      </c>
      <c r="AC22" s="581"/>
    </row>
    <row r="23" spans="1:29" s="38" customFormat="1" ht="18.75" customHeight="1">
      <c r="A23" s="34" t="s">
        <v>1362</v>
      </c>
      <c r="B23" s="35" t="s">
        <v>1201</v>
      </c>
      <c r="C23" s="47"/>
      <c r="D23" s="56"/>
      <c r="E23" s="47"/>
      <c r="F23" s="36"/>
      <c r="G23" s="37">
        <f t="shared" ref="G23:T23" si="6">G24</f>
        <v>1643000</v>
      </c>
      <c r="H23" s="37">
        <f t="shared" si="6"/>
        <v>1566000</v>
      </c>
      <c r="I23" s="37">
        <f t="shared" si="6"/>
        <v>24000</v>
      </c>
      <c r="J23" s="37">
        <f t="shared" si="6"/>
        <v>0</v>
      </c>
      <c r="K23" s="37">
        <f t="shared" si="6"/>
        <v>0</v>
      </c>
      <c r="L23" s="37">
        <f t="shared" si="6"/>
        <v>0</v>
      </c>
      <c r="M23" s="37">
        <f t="shared" si="6"/>
        <v>24000</v>
      </c>
      <c r="N23" s="37">
        <f t="shared" si="6"/>
        <v>0</v>
      </c>
      <c r="O23" s="37">
        <f t="shared" si="6"/>
        <v>24000</v>
      </c>
      <c r="P23" s="37">
        <f t="shared" si="6"/>
        <v>0</v>
      </c>
      <c r="Q23" s="37">
        <f t="shared" si="6"/>
        <v>1643000</v>
      </c>
      <c r="R23" s="37">
        <f t="shared" si="6"/>
        <v>1566000</v>
      </c>
      <c r="S23" s="37">
        <f t="shared" si="6"/>
        <v>0</v>
      </c>
      <c r="T23" s="37">
        <f t="shared" si="6"/>
        <v>0</v>
      </c>
      <c r="U23" s="37"/>
      <c r="V23" s="37"/>
      <c r="W23" s="37"/>
      <c r="X23" s="37" t="e">
        <f>#REF!</f>
        <v>#REF!</v>
      </c>
      <c r="Y23" s="686"/>
      <c r="Z23" s="699">
        <f t="shared" si="1"/>
        <v>0</v>
      </c>
      <c r="AA23" s="496">
        <f t="shared" si="3"/>
        <v>281880</v>
      </c>
      <c r="AC23" s="22">
        <f>R23-J23</f>
        <v>1566000</v>
      </c>
    </row>
    <row r="24" spans="1:29" s="67" customFormat="1" ht="21.75" customHeight="1">
      <c r="A24" s="192" t="s">
        <v>16</v>
      </c>
      <c r="B24" s="60" t="s">
        <v>1221</v>
      </c>
      <c r="C24" s="61"/>
      <c r="D24" s="61"/>
      <c r="E24" s="61"/>
      <c r="F24" s="62"/>
      <c r="G24" s="39">
        <f t="shared" ref="G24:T24" si="7">SUM(G25:G29)</f>
        <v>1643000</v>
      </c>
      <c r="H24" s="39">
        <f t="shared" si="7"/>
        <v>1566000</v>
      </c>
      <c r="I24" s="39">
        <f t="shared" si="7"/>
        <v>24000</v>
      </c>
      <c r="J24" s="39">
        <f t="shared" si="7"/>
        <v>0</v>
      </c>
      <c r="K24" s="39">
        <f t="shared" si="7"/>
        <v>0</v>
      </c>
      <c r="L24" s="39">
        <f t="shared" si="7"/>
        <v>0</v>
      </c>
      <c r="M24" s="39">
        <f t="shared" si="7"/>
        <v>24000</v>
      </c>
      <c r="N24" s="39">
        <f t="shared" si="7"/>
        <v>0</v>
      </c>
      <c r="O24" s="39">
        <f t="shared" si="7"/>
        <v>24000</v>
      </c>
      <c r="P24" s="39">
        <f t="shared" si="7"/>
        <v>0</v>
      </c>
      <c r="Q24" s="39">
        <f t="shared" si="7"/>
        <v>1643000</v>
      </c>
      <c r="R24" s="39">
        <f t="shared" si="7"/>
        <v>1566000</v>
      </c>
      <c r="S24" s="39">
        <f t="shared" si="7"/>
        <v>0</v>
      </c>
      <c r="T24" s="39">
        <f t="shared" si="7"/>
        <v>0</v>
      </c>
      <c r="U24" s="39"/>
      <c r="V24" s="39"/>
      <c r="W24" s="39"/>
      <c r="X24" s="39">
        <f>SUM(X25:X29)</f>
        <v>0</v>
      </c>
      <c r="Y24" s="689"/>
      <c r="Z24" s="699">
        <f t="shared" si="1"/>
        <v>0</v>
      </c>
      <c r="AA24" s="496">
        <f t="shared" si="3"/>
        <v>281880</v>
      </c>
      <c r="AC24" s="581">
        <f>R24-J24</f>
        <v>1566000</v>
      </c>
    </row>
    <row r="25" spans="1:29" s="21" customFormat="1" ht="48">
      <c r="A25" s="25">
        <v>1</v>
      </c>
      <c r="B25" s="46" t="s">
        <v>1222</v>
      </c>
      <c r="C25" s="465" t="s">
        <v>1223</v>
      </c>
      <c r="D25" s="47" t="s">
        <v>1341</v>
      </c>
      <c r="E25" s="47"/>
      <c r="F25" s="465" t="s">
        <v>1224</v>
      </c>
      <c r="G25" s="582">
        <v>1053000</v>
      </c>
      <c r="H25" s="582">
        <v>1000000</v>
      </c>
      <c r="I25" s="49"/>
      <c r="J25" s="49"/>
      <c r="K25" s="49"/>
      <c r="L25" s="49"/>
      <c r="M25" s="49"/>
      <c r="N25" s="49"/>
      <c r="O25" s="49"/>
      <c r="P25" s="49"/>
      <c r="Q25" s="582">
        <v>1053000</v>
      </c>
      <c r="R25" s="582">
        <v>1000000</v>
      </c>
      <c r="S25" s="53"/>
      <c r="T25" s="53"/>
      <c r="U25" s="49"/>
      <c r="V25" s="49"/>
      <c r="W25" s="53"/>
      <c r="X25" s="53"/>
      <c r="Y25" s="686" t="s">
        <v>718</v>
      </c>
      <c r="Z25" s="699">
        <f t="shared" si="1"/>
        <v>0</v>
      </c>
      <c r="AA25" s="496">
        <f t="shared" si="3"/>
        <v>180000</v>
      </c>
      <c r="AC25" s="22"/>
    </row>
    <row r="26" spans="1:29" s="21" customFormat="1" ht="48">
      <c r="A26" s="25">
        <v>2</v>
      </c>
      <c r="B26" s="80" t="s">
        <v>1227</v>
      </c>
      <c r="C26" s="465" t="s">
        <v>210</v>
      </c>
      <c r="D26" s="47" t="s">
        <v>1341</v>
      </c>
      <c r="E26" s="47"/>
      <c r="F26" s="465" t="s">
        <v>1238</v>
      </c>
      <c r="G26" s="582">
        <v>100000</v>
      </c>
      <c r="H26" s="582">
        <v>96000</v>
      </c>
      <c r="I26" s="49">
        <f>G26-H26</f>
        <v>4000</v>
      </c>
      <c r="J26" s="49"/>
      <c r="K26" s="49"/>
      <c r="L26" s="49"/>
      <c r="M26" s="49">
        <v>4000</v>
      </c>
      <c r="N26" s="49"/>
      <c r="O26" s="49">
        <v>4000</v>
      </c>
      <c r="P26" s="49"/>
      <c r="Q26" s="582">
        <v>100000</v>
      </c>
      <c r="R26" s="582">
        <v>96000</v>
      </c>
      <c r="S26" s="53"/>
      <c r="T26" s="53"/>
      <c r="U26" s="49"/>
      <c r="V26" s="49"/>
      <c r="W26" s="53"/>
      <c r="X26" s="53"/>
      <c r="Y26" s="686" t="s">
        <v>718</v>
      </c>
      <c r="Z26" s="699">
        <f t="shared" si="1"/>
        <v>0</v>
      </c>
      <c r="AA26" s="496">
        <f t="shared" si="3"/>
        <v>17280</v>
      </c>
      <c r="AC26" s="22"/>
    </row>
    <row r="27" spans="1:29" s="21" customFormat="1" ht="89.25">
      <c r="A27" s="25">
        <v>3</v>
      </c>
      <c r="B27" s="80" t="s">
        <v>1228</v>
      </c>
      <c r="C27" s="465" t="s">
        <v>398</v>
      </c>
      <c r="D27" s="47" t="s">
        <v>1341</v>
      </c>
      <c r="E27" s="47"/>
      <c r="F27" s="465" t="s">
        <v>1238</v>
      </c>
      <c r="G27" s="582">
        <v>150000</v>
      </c>
      <c r="H27" s="582">
        <v>144000</v>
      </c>
      <c r="I27" s="49">
        <f>G27-H27</f>
        <v>6000</v>
      </c>
      <c r="J27" s="49"/>
      <c r="K27" s="49"/>
      <c r="L27" s="49"/>
      <c r="M27" s="49">
        <v>6000</v>
      </c>
      <c r="N27" s="49"/>
      <c r="O27" s="49">
        <v>6000</v>
      </c>
      <c r="P27" s="49"/>
      <c r="Q27" s="582">
        <v>150000</v>
      </c>
      <c r="R27" s="582">
        <v>144000</v>
      </c>
      <c r="S27" s="53"/>
      <c r="T27" s="53"/>
      <c r="U27" s="49"/>
      <c r="V27" s="49"/>
      <c r="W27" s="53"/>
      <c r="X27" s="53"/>
      <c r="Y27" s="686" t="s">
        <v>718</v>
      </c>
      <c r="Z27" s="699">
        <f t="shared" si="1"/>
        <v>0</v>
      </c>
      <c r="AA27" s="496">
        <f t="shared" si="3"/>
        <v>25920</v>
      </c>
      <c r="AC27" s="22"/>
    </row>
    <row r="28" spans="1:29" s="21" customFormat="1" ht="89.25">
      <c r="A28" s="25">
        <v>4</v>
      </c>
      <c r="B28" s="80" t="s">
        <v>310</v>
      </c>
      <c r="C28" s="465" t="s">
        <v>1236</v>
      </c>
      <c r="D28" s="47" t="s">
        <v>1341</v>
      </c>
      <c r="E28" s="47"/>
      <c r="F28" s="465" t="s">
        <v>1238</v>
      </c>
      <c r="G28" s="582">
        <v>200000</v>
      </c>
      <c r="H28" s="582">
        <v>192000</v>
      </c>
      <c r="I28" s="49">
        <f>G28-H28</f>
        <v>8000</v>
      </c>
      <c r="J28" s="49"/>
      <c r="K28" s="49"/>
      <c r="L28" s="49"/>
      <c r="M28" s="49">
        <v>8000</v>
      </c>
      <c r="N28" s="49"/>
      <c r="O28" s="49">
        <v>8000</v>
      </c>
      <c r="P28" s="49"/>
      <c r="Q28" s="582">
        <v>200000</v>
      </c>
      <c r="R28" s="582">
        <v>192000</v>
      </c>
      <c r="S28" s="53"/>
      <c r="T28" s="53"/>
      <c r="U28" s="49"/>
      <c r="V28" s="49"/>
      <c r="W28" s="53"/>
      <c r="X28" s="53"/>
      <c r="Y28" s="686" t="s">
        <v>718</v>
      </c>
      <c r="Z28" s="699">
        <f t="shared" si="1"/>
        <v>0</v>
      </c>
      <c r="AA28" s="496">
        <f t="shared" si="3"/>
        <v>34560</v>
      </c>
      <c r="AC28" s="22"/>
    </row>
    <row r="29" spans="1:29" s="21" customFormat="1" ht="48">
      <c r="A29" s="25">
        <v>5</v>
      </c>
      <c r="B29" s="80" t="s">
        <v>1232</v>
      </c>
      <c r="C29" s="465" t="s">
        <v>393</v>
      </c>
      <c r="D29" s="47" t="s">
        <v>1341</v>
      </c>
      <c r="E29" s="47"/>
      <c r="F29" s="465" t="s">
        <v>1238</v>
      </c>
      <c r="G29" s="582">
        <v>140000</v>
      </c>
      <c r="H29" s="582">
        <v>134000</v>
      </c>
      <c r="I29" s="49">
        <f>G29-H29</f>
        <v>6000</v>
      </c>
      <c r="J29" s="49"/>
      <c r="K29" s="49"/>
      <c r="L29" s="49"/>
      <c r="M29" s="49">
        <v>6000</v>
      </c>
      <c r="N29" s="49"/>
      <c r="O29" s="49">
        <v>6000</v>
      </c>
      <c r="P29" s="49"/>
      <c r="Q29" s="582">
        <v>140000</v>
      </c>
      <c r="R29" s="582">
        <v>134000</v>
      </c>
      <c r="S29" s="53"/>
      <c r="T29" s="53"/>
      <c r="U29" s="49"/>
      <c r="V29" s="49"/>
      <c r="W29" s="53"/>
      <c r="X29" s="53"/>
      <c r="Y29" s="686" t="s">
        <v>718</v>
      </c>
      <c r="Z29" s="699">
        <f t="shared" si="1"/>
        <v>0</v>
      </c>
      <c r="AA29" s="496">
        <f t="shared" si="3"/>
        <v>24120</v>
      </c>
      <c r="AC29" s="22"/>
    </row>
    <row r="30" spans="1:29" s="67" customFormat="1" ht="12.75">
      <c r="A30" s="65" t="s">
        <v>66</v>
      </c>
      <c r="B30" s="586" t="s">
        <v>1241</v>
      </c>
      <c r="C30" s="47"/>
      <c r="D30" s="61"/>
      <c r="E30" s="70"/>
      <c r="F30" s="57"/>
      <c r="G30" s="37">
        <f t="shared" ref="G30:T30" si="8">SUM(G32:G33)</f>
        <v>1133692</v>
      </c>
      <c r="H30" s="37">
        <f t="shared" si="8"/>
        <v>1098692</v>
      </c>
      <c r="I30" s="37">
        <f t="shared" si="8"/>
        <v>35000</v>
      </c>
      <c r="J30" s="37">
        <f t="shared" si="8"/>
        <v>0</v>
      </c>
      <c r="K30" s="37">
        <f t="shared" si="8"/>
        <v>0</v>
      </c>
      <c r="L30" s="37">
        <f t="shared" si="8"/>
        <v>0</v>
      </c>
      <c r="M30" s="37">
        <f t="shared" si="8"/>
        <v>35000</v>
      </c>
      <c r="N30" s="37">
        <f t="shared" si="8"/>
        <v>0</v>
      </c>
      <c r="O30" s="37">
        <f t="shared" si="8"/>
        <v>35000</v>
      </c>
      <c r="P30" s="37">
        <f t="shared" si="8"/>
        <v>0</v>
      </c>
      <c r="Q30" s="37">
        <f t="shared" si="8"/>
        <v>1133692</v>
      </c>
      <c r="R30" s="37">
        <f t="shared" si="8"/>
        <v>1098692</v>
      </c>
      <c r="S30" s="37">
        <f t="shared" si="8"/>
        <v>0</v>
      </c>
      <c r="T30" s="37">
        <f t="shared" si="8"/>
        <v>0</v>
      </c>
      <c r="U30" s="37"/>
      <c r="V30" s="37"/>
      <c r="W30" s="39"/>
      <c r="X30" s="37">
        <f>SUM(X32:X33)</f>
        <v>0</v>
      </c>
      <c r="Y30" s="686">
        <f>SUM(Y32:Y33)</f>
        <v>0</v>
      </c>
      <c r="Z30" s="699">
        <f t="shared" si="1"/>
        <v>0</v>
      </c>
      <c r="AA30" s="496">
        <f t="shared" si="3"/>
        <v>197764.56</v>
      </c>
      <c r="AC30" s="22">
        <f>R30-J30</f>
        <v>1098692</v>
      </c>
    </row>
    <row r="31" spans="1:29" s="67" customFormat="1" ht="12.75">
      <c r="A31" s="192" t="s">
        <v>16</v>
      </c>
      <c r="B31" s="60" t="s">
        <v>1221</v>
      </c>
      <c r="C31" s="61"/>
      <c r="D31" s="61"/>
      <c r="E31" s="61"/>
      <c r="F31" s="62"/>
      <c r="G31" s="39">
        <f t="shared" ref="G31:T31" si="9">SUM(G32:G33)</f>
        <v>1133692</v>
      </c>
      <c r="H31" s="39">
        <f t="shared" si="9"/>
        <v>1098692</v>
      </c>
      <c r="I31" s="39">
        <f t="shared" si="9"/>
        <v>35000</v>
      </c>
      <c r="J31" s="39">
        <f t="shared" si="9"/>
        <v>0</v>
      </c>
      <c r="K31" s="39">
        <f t="shared" si="9"/>
        <v>0</v>
      </c>
      <c r="L31" s="39">
        <f t="shared" si="9"/>
        <v>0</v>
      </c>
      <c r="M31" s="39">
        <f t="shared" si="9"/>
        <v>35000</v>
      </c>
      <c r="N31" s="39">
        <f t="shared" si="9"/>
        <v>0</v>
      </c>
      <c r="O31" s="39">
        <f t="shared" si="9"/>
        <v>35000</v>
      </c>
      <c r="P31" s="39">
        <f t="shared" si="9"/>
        <v>0</v>
      </c>
      <c r="Q31" s="39">
        <f t="shared" si="9"/>
        <v>1133692</v>
      </c>
      <c r="R31" s="39">
        <f t="shared" si="9"/>
        <v>1098692</v>
      </c>
      <c r="S31" s="39">
        <f t="shared" si="9"/>
        <v>0</v>
      </c>
      <c r="T31" s="39">
        <f t="shared" si="9"/>
        <v>0</v>
      </c>
      <c r="U31" s="39"/>
      <c r="V31" s="39"/>
      <c r="W31" s="39"/>
      <c r="X31" s="39">
        <f>SUM(X32:X33)</f>
        <v>0</v>
      </c>
      <c r="Y31" s="689"/>
      <c r="Z31" s="699">
        <f t="shared" si="1"/>
        <v>0</v>
      </c>
      <c r="AA31" s="496">
        <f t="shared" si="3"/>
        <v>197764.56</v>
      </c>
      <c r="AC31" s="581">
        <f>R31-J31</f>
        <v>1098692</v>
      </c>
    </row>
    <row r="32" spans="1:29" s="21" customFormat="1" ht="48">
      <c r="A32" s="73">
        <v>1</v>
      </c>
      <c r="B32" s="74" t="s">
        <v>407</v>
      </c>
      <c r="C32" s="47" t="s">
        <v>59</v>
      </c>
      <c r="D32" s="47" t="s">
        <v>1346</v>
      </c>
      <c r="E32" s="47"/>
      <c r="F32" s="465" t="s">
        <v>1238</v>
      </c>
      <c r="G32" s="582">
        <v>630292</v>
      </c>
      <c r="H32" s="582">
        <v>610292</v>
      </c>
      <c r="I32" s="49">
        <v>20000</v>
      </c>
      <c r="J32" s="49"/>
      <c r="K32" s="49"/>
      <c r="L32" s="49"/>
      <c r="M32" s="49">
        <v>20000</v>
      </c>
      <c r="N32" s="49"/>
      <c r="O32" s="49">
        <v>20000</v>
      </c>
      <c r="P32" s="49">
        <f>J32</f>
        <v>0</v>
      </c>
      <c r="Q32" s="582">
        <v>630292</v>
      </c>
      <c r="R32" s="582">
        <f>H32</f>
        <v>610292</v>
      </c>
      <c r="S32" s="53"/>
      <c r="T32" s="53"/>
      <c r="U32" s="49"/>
      <c r="V32" s="49"/>
      <c r="W32" s="53"/>
      <c r="X32" s="53"/>
      <c r="Y32" s="686" t="s">
        <v>718</v>
      </c>
      <c r="Z32" s="699">
        <f t="shared" si="1"/>
        <v>0</v>
      </c>
      <c r="AA32" s="496">
        <f t="shared" si="3"/>
        <v>109852.56</v>
      </c>
      <c r="AC32" s="22"/>
    </row>
    <row r="33" spans="1:29" s="21" customFormat="1" ht="55.5" customHeight="1">
      <c r="A33" s="73">
        <v>2</v>
      </c>
      <c r="B33" s="74" t="s">
        <v>287</v>
      </c>
      <c r="C33" s="47" t="s">
        <v>1242</v>
      </c>
      <c r="D33" s="47" t="s">
        <v>1346</v>
      </c>
      <c r="E33" s="47"/>
      <c r="F33" s="465" t="s">
        <v>1238</v>
      </c>
      <c r="G33" s="582">
        <v>503400</v>
      </c>
      <c r="H33" s="582">
        <v>488400</v>
      </c>
      <c r="I33" s="49">
        <v>15000</v>
      </c>
      <c r="J33" s="49"/>
      <c r="K33" s="49"/>
      <c r="L33" s="49"/>
      <c r="M33" s="49">
        <v>15000</v>
      </c>
      <c r="N33" s="49"/>
      <c r="O33" s="49">
        <v>15000</v>
      </c>
      <c r="P33" s="49">
        <f>J33</f>
        <v>0</v>
      </c>
      <c r="Q33" s="582">
        <f>G33</f>
        <v>503400</v>
      </c>
      <c r="R33" s="582">
        <f>H33</f>
        <v>488400</v>
      </c>
      <c r="S33" s="53"/>
      <c r="T33" s="53"/>
      <c r="U33" s="49"/>
      <c r="V33" s="49"/>
      <c r="W33" s="53"/>
      <c r="X33" s="53"/>
      <c r="Y33" s="686" t="s">
        <v>718</v>
      </c>
      <c r="Z33" s="699">
        <f t="shared" si="1"/>
        <v>0</v>
      </c>
      <c r="AA33" s="496">
        <f t="shared" si="3"/>
        <v>87912</v>
      </c>
      <c r="AC33" s="22"/>
    </row>
    <row r="34" spans="1:29" s="21" customFormat="1" ht="21.75" customHeight="1">
      <c r="A34" s="151" t="s">
        <v>164</v>
      </c>
      <c r="B34" s="152" t="s">
        <v>1248</v>
      </c>
      <c r="C34" s="47"/>
      <c r="D34" s="47"/>
      <c r="E34" s="47"/>
      <c r="F34" s="465"/>
      <c r="G34" s="584">
        <f>G35</f>
        <v>330000</v>
      </c>
      <c r="H34" s="584">
        <f t="shared" ref="H34:X35" si="10">H35</f>
        <v>317000</v>
      </c>
      <c r="I34" s="584">
        <f t="shared" si="10"/>
        <v>13000</v>
      </c>
      <c r="J34" s="584">
        <f t="shared" si="10"/>
        <v>0</v>
      </c>
      <c r="K34" s="584">
        <f t="shared" si="10"/>
        <v>0</v>
      </c>
      <c r="L34" s="584">
        <f t="shared" si="10"/>
        <v>0</v>
      </c>
      <c r="M34" s="584">
        <f t="shared" si="10"/>
        <v>13000</v>
      </c>
      <c r="N34" s="584">
        <f t="shared" si="10"/>
        <v>0</v>
      </c>
      <c r="O34" s="584">
        <f t="shared" si="10"/>
        <v>13000</v>
      </c>
      <c r="P34" s="584">
        <f t="shared" si="10"/>
        <v>0</v>
      </c>
      <c r="Q34" s="584">
        <f t="shared" si="10"/>
        <v>330000</v>
      </c>
      <c r="R34" s="584">
        <f t="shared" si="10"/>
        <v>317000</v>
      </c>
      <c r="S34" s="584">
        <f t="shared" si="10"/>
        <v>0</v>
      </c>
      <c r="T34" s="584">
        <f t="shared" si="10"/>
        <v>0</v>
      </c>
      <c r="U34" s="584"/>
      <c r="V34" s="584"/>
      <c r="W34" s="696"/>
      <c r="X34" s="584">
        <f t="shared" si="10"/>
        <v>0</v>
      </c>
      <c r="Y34" s="686"/>
      <c r="Z34" s="699">
        <f t="shared" si="1"/>
        <v>0</v>
      </c>
      <c r="AA34" s="496">
        <f t="shared" si="3"/>
        <v>57060</v>
      </c>
      <c r="AC34" s="22"/>
    </row>
    <row r="35" spans="1:29" s="67" customFormat="1" ht="28.5" customHeight="1">
      <c r="A35" s="192" t="s">
        <v>16</v>
      </c>
      <c r="B35" s="60" t="s">
        <v>1250</v>
      </c>
      <c r="C35" s="61"/>
      <c r="D35" s="61"/>
      <c r="E35" s="61"/>
      <c r="F35" s="62"/>
      <c r="G35" s="39">
        <f>G36</f>
        <v>330000</v>
      </c>
      <c r="H35" s="39">
        <f t="shared" si="10"/>
        <v>317000</v>
      </c>
      <c r="I35" s="39">
        <f t="shared" si="10"/>
        <v>13000</v>
      </c>
      <c r="J35" s="39">
        <f t="shared" si="10"/>
        <v>0</v>
      </c>
      <c r="K35" s="39">
        <f t="shared" si="10"/>
        <v>0</v>
      </c>
      <c r="L35" s="39">
        <f t="shared" si="10"/>
        <v>0</v>
      </c>
      <c r="M35" s="39">
        <f t="shared" si="10"/>
        <v>13000</v>
      </c>
      <c r="N35" s="39">
        <f t="shared" si="10"/>
        <v>0</v>
      </c>
      <c r="O35" s="39">
        <f t="shared" si="10"/>
        <v>13000</v>
      </c>
      <c r="P35" s="39">
        <f t="shared" si="10"/>
        <v>0</v>
      </c>
      <c r="Q35" s="39">
        <f t="shared" si="10"/>
        <v>330000</v>
      </c>
      <c r="R35" s="39">
        <f t="shared" si="10"/>
        <v>317000</v>
      </c>
      <c r="S35" s="39">
        <f t="shared" si="10"/>
        <v>0</v>
      </c>
      <c r="T35" s="39">
        <f t="shared" si="10"/>
        <v>0</v>
      </c>
      <c r="U35" s="39"/>
      <c r="V35" s="39"/>
      <c r="W35" s="39"/>
      <c r="X35" s="39">
        <f>SUM(X36:X36)</f>
        <v>0</v>
      </c>
      <c r="Y35" s="689"/>
      <c r="Z35" s="699">
        <f t="shared" si="1"/>
        <v>0</v>
      </c>
      <c r="AA35" s="496">
        <f t="shared" si="3"/>
        <v>57060</v>
      </c>
      <c r="AC35" s="581">
        <f>R35-J35</f>
        <v>317000</v>
      </c>
    </row>
    <row r="36" spans="1:29" s="21" customFormat="1" ht="48" customHeight="1">
      <c r="A36" s="465">
        <v>1</v>
      </c>
      <c r="B36" s="80" t="s">
        <v>1249</v>
      </c>
      <c r="C36" s="465" t="s">
        <v>59</v>
      </c>
      <c r="D36" s="47" t="s">
        <v>1348</v>
      </c>
      <c r="E36" s="47"/>
      <c r="F36" s="465" t="s">
        <v>1238</v>
      </c>
      <c r="G36" s="582">
        <v>330000</v>
      </c>
      <c r="H36" s="582">
        <v>317000</v>
      </c>
      <c r="I36" s="49">
        <v>13000</v>
      </c>
      <c r="J36" s="49"/>
      <c r="K36" s="49"/>
      <c r="L36" s="49"/>
      <c r="M36" s="49">
        <v>13000</v>
      </c>
      <c r="N36" s="49"/>
      <c r="O36" s="49">
        <v>13000</v>
      </c>
      <c r="P36" s="49"/>
      <c r="Q36" s="582">
        <v>330000</v>
      </c>
      <c r="R36" s="582">
        <v>317000</v>
      </c>
      <c r="S36" s="53"/>
      <c r="T36" s="53"/>
      <c r="U36" s="49"/>
      <c r="V36" s="49"/>
      <c r="W36" s="53"/>
      <c r="X36" s="53"/>
      <c r="Y36" s="686" t="s">
        <v>718</v>
      </c>
      <c r="Z36" s="699">
        <f t="shared" si="1"/>
        <v>0</v>
      </c>
      <c r="AA36" s="496">
        <f t="shared" si="3"/>
        <v>57060</v>
      </c>
      <c r="AC36" s="22"/>
    </row>
  </sheetData>
  <mergeCells count="38">
    <mergeCell ref="A1:Y1"/>
    <mergeCell ref="A2:Y2"/>
    <mergeCell ref="A3:Y3"/>
    <mergeCell ref="A4:Y4"/>
    <mergeCell ref="A5:A10"/>
    <mergeCell ref="B5:B10"/>
    <mergeCell ref="C5:C10"/>
    <mergeCell ref="D5:D10"/>
    <mergeCell ref="E5:E10"/>
    <mergeCell ref="F5:H6"/>
    <mergeCell ref="Y5:Y10"/>
    <mergeCell ref="F7:F10"/>
    <mergeCell ref="G7:H7"/>
    <mergeCell ref="I7:J7"/>
    <mergeCell ref="K7:L7"/>
    <mergeCell ref="M7:N7"/>
    <mergeCell ref="I5:N6"/>
    <mergeCell ref="O5:P7"/>
    <mergeCell ref="Q5:T7"/>
    <mergeCell ref="U5:X7"/>
    <mergeCell ref="M8:M10"/>
    <mergeCell ref="N8:N10"/>
    <mergeCell ref="O8:O10"/>
    <mergeCell ref="P8:P10"/>
    <mergeCell ref="Q8:Q10"/>
    <mergeCell ref="U8:U10"/>
    <mergeCell ref="V8:X8"/>
    <mergeCell ref="R9:R10"/>
    <mergeCell ref="S9:T9"/>
    <mergeCell ref="V9:V10"/>
    <mergeCell ref="W9:X9"/>
    <mergeCell ref="R8:T8"/>
    <mergeCell ref="G8:G10"/>
    <mergeCell ref="H8:H10"/>
    <mergeCell ref="I8:I10"/>
    <mergeCell ref="J8:J10"/>
    <mergeCell ref="K8:K10"/>
    <mergeCell ref="L8:L10"/>
  </mergeCells>
  <conditionalFormatting sqref="B26">
    <cfRule type="duplicateValues" dxfId="32" priority="18"/>
  </conditionalFormatting>
  <conditionalFormatting sqref="B28">
    <cfRule type="duplicateValues" dxfId="31" priority="17"/>
  </conditionalFormatting>
  <conditionalFormatting sqref="B27">
    <cfRule type="duplicateValues" dxfId="30" priority="16"/>
  </conditionalFormatting>
  <conditionalFormatting sqref="B29">
    <cfRule type="duplicateValues" dxfId="29" priority="15"/>
  </conditionalFormatting>
  <conditionalFormatting sqref="B19">
    <cfRule type="duplicateValues" dxfId="28" priority="10"/>
  </conditionalFormatting>
  <conditionalFormatting sqref="B20">
    <cfRule type="duplicateValues" dxfId="27" priority="9"/>
  </conditionalFormatting>
  <conditionalFormatting sqref="B21">
    <cfRule type="duplicateValues" dxfId="26" priority="8"/>
  </conditionalFormatting>
  <conditionalFormatting sqref="B22">
    <cfRule type="duplicateValues" dxfId="25" priority="11"/>
  </conditionalFormatting>
  <conditionalFormatting sqref="B36">
    <cfRule type="duplicateValues" dxfId="24" priority="5"/>
  </conditionalFormatting>
  <conditionalFormatting sqref="B34">
    <cfRule type="duplicateValues" dxfId="23" priority="4"/>
  </conditionalFormatting>
  <conditionalFormatting sqref="B15">
    <cfRule type="duplicateValues" dxfId="22" priority="3"/>
  </conditionalFormatting>
  <pageMargins left="0.25" right="0.25" top="0.75" bottom="0.75" header="0.3" footer="0.3"/>
  <pageSetup paperSize="9" scale="85" orientation="landscape" r:id="rId1"/>
  <headerFooter>
    <oddFooter>&amp;CB2c-&amp;P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1"/>
  <sheetViews>
    <sheetView zoomScale="85" zoomScaleNormal="85" workbookViewId="0">
      <selection activeCell="J18" sqref="J18"/>
    </sheetView>
  </sheetViews>
  <sheetFormatPr defaultRowHeight="18.75"/>
  <cols>
    <col min="1" max="1" width="6.7109375" style="378" customWidth="1"/>
    <col min="2" max="2" width="35.85546875" style="380" customWidth="1"/>
    <col min="3" max="3" width="10.28515625" style="380" customWidth="1"/>
    <col min="4" max="4" width="13.7109375" style="381" customWidth="1"/>
    <col min="5" max="6" width="8.28515625" style="381" hidden="1" customWidth="1"/>
    <col min="7" max="7" width="11" style="381" customWidth="1"/>
    <col min="8" max="8" width="12.140625" style="379" customWidth="1"/>
    <col min="9" max="9" width="14.5703125" style="379" customWidth="1"/>
    <col min="10" max="10" width="10.7109375" style="379" customWidth="1"/>
    <col min="11" max="11" width="8.7109375" style="379" customWidth="1"/>
    <col min="12" max="12" width="11.5703125" style="379" customWidth="1"/>
    <col min="13" max="13" width="10.7109375" style="379" customWidth="1"/>
    <col min="14" max="14" width="10.42578125" style="379" customWidth="1"/>
    <col min="15" max="15" width="15.5703125" style="379" hidden="1" customWidth="1"/>
    <col min="16" max="16" width="13.7109375" style="379" hidden="1" customWidth="1"/>
    <col min="17" max="17" width="11.28515625" style="379" hidden="1" customWidth="1"/>
    <col min="18" max="18" width="13.28515625" style="379" hidden="1" customWidth="1"/>
    <col min="19" max="19" width="14.140625" style="379" hidden="1" customWidth="1"/>
    <col min="20" max="20" width="7.7109375" style="379" hidden="1" customWidth="1"/>
    <col min="21" max="21" width="12" style="379" hidden="1" customWidth="1"/>
    <col min="22" max="22" width="10.140625" style="379" hidden="1" customWidth="1"/>
    <col min="23" max="23" width="11.140625" style="379" hidden="1" customWidth="1"/>
    <col min="24" max="24" width="7.7109375" style="379" hidden="1" customWidth="1"/>
    <col min="25" max="25" width="10.85546875" style="379" hidden="1" customWidth="1"/>
    <col min="26" max="26" width="11" style="379" hidden="1" customWidth="1"/>
    <col min="27" max="27" width="12" style="379" customWidth="1"/>
    <col min="28" max="28" width="11.5703125" style="379" hidden="1" customWidth="1"/>
    <col min="29" max="29" width="11.28515625" style="379" hidden="1" customWidth="1"/>
    <col min="30" max="30" width="12.7109375" style="379" customWidth="1"/>
    <col min="31" max="31" width="10.140625" style="379" customWidth="1"/>
    <col min="32" max="32" width="7.7109375" style="379" hidden="1" customWidth="1"/>
    <col min="33" max="33" width="11" style="379" hidden="1" customWidth="1"/>
    <col min="34" max="34" width="10.85546875" style="379" customWidth="1"/>
    <col min="35" max="35" width="12.7109375" style="379" customWidth="1"/>
    <col min="36" max="16384" width="9.140625" style="376"/>
  </cols>
  <sheetData>
    <row r="1" spans="1:36" s="373" customFormat="1" ht="28.5" customHeight="1">
      <c r="A1" s="918" t="s">
        <v>1340</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row>
    <row r="2" spans="1:36" ht="33.75" customHeight="1">
      <c r="A2" s="918" t="s">
        <v>1388</v>
      </c>
      <c r="B2" s="918"/>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row>
    <row r="3" spans="1:36" ht="22.5" customHeight="1">
      <c r="A3" s="919" t="str">
        <f>B2c!A3</f>
        <v>(Kèm theo Tờ trình số             /TTr-SKHĐT  ngày     tháng 12  năm 2021 của Sở Kế hoạch và Đầu tư  tỉnh Đắk Lắk)</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919"/>
    </row>
    <row r="4" spans="1:36" s="377" customFormat="1" ht="30" customHeight="1">
      <c r="A4" s="920" t="s">
        <v>1</v>
      </c>
      <c r="B4" s="920"/>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0"/>
    </row>
    <row r="5" spans="1:36" s="661" customFormat="1" ht="33" customHeight="1">
      <c r="A5" s="911" t="s">
        <v>2</v>
      </c>
      <c r="B5" s="911" t="s">
        <v>3</v>
      </c>
      <c r="C5" s="911" t="s">
        <v>245</v>
      </c>
      <c r="D5" s="911" t="s">
        <v>720</v>
      </c>
      <c r="E5" s="911" t="s">
        <v>516</v>
      </c>
      <c r="F5" s="911" t="s">
        <v>1333</v>
      </c>
      <c r="G5" s="915" t="s">
        <v>721</v>
      </c>
      <c r="H5" s="916"/>
      <c r="I5" s="916"/>
      <c r="J5" s="916"/>
      <c r="K5" s="916"/>
      <c r="L5" s="916"/>
      <c r="M5" s="916"/>
      <c r="N5" s="917"/>
      <c r="O5" s="906" t="s">
        <v>1177</v>
      </c>
      <c r="P5" s="906"/>
      <c r="Q5" s="906"/>
      <c r="R5" s="906"/>
      <c r="S5" s="906"/>
      <c r="T5" s="906"/>
      <c r="U5" s="906"/>
      <c r="V5" s="906"/>
      <c r="W5" s="906"/>
      <c r="X5" s="906"/>
      <c r="Y5" s="906"/>
      <c r="Z5" s="906"/>
      <c r="AA5" s="907" t="s">
        <v>1395</v>
      </c>
      <c r="AB5" s="908"/>
      <c r="AC5" s="908"/>
      <c r="AD5" s="908"/>
      <c r="AE5" s="907" t="s">
        <v>1360</v>
      </c>
      <c r="AF5" s="908"/>
      <c r="AG5" s="908"/>
      <c r="AH5" s="908"/>
      <c r="AI5" s="911" t="s">
        <v>7</v>
      </c>
    </row>
    <row r="6" spans="1:36" s="661" customFormat="1" ht="19.5" customHeight="1">
      <c r="A6" s="912"/>
      <c r="B6" s="912"/>
      <c r="C6" s="912"/>
      <c r="D6" s="912"/>
      <c r="E6" s="912"/>
      <c r="F6" s="912"/>
      <c r="G6" s="906" t="s">
        <v>530</v>
      </c>
      <c r="H6" s="906" t="s">
        <v>9</v>
      </c>
      <c r="I6" s="906"/>
      <c r="J6" s="906"/>
      <c r="K6" s="906"/>
      <c r="L6" s="906"/>
      <c r="M6" s="906"/>
      <c r="N6" s="906"/>
      <c r="O6" s="906" t="s">
        <v>602</v>
      </c>
      <c r="P6" s="906"/>
      <c r="Q6" s="906"/>
      <c r="R6" s="906"/>
      <c r="S6" s="906" t="s">
        <v>1332</v>
      </c>
      <c r="T6" s="906"/>
      <c r="U6" s="906"/>
      <c r="V6" s="906"/>
      <c r="W6" s="906" t="s">
        <v>1331</v>
      </c>
      <c r="X6" s="906"/>
      <c r="Y6" s="906"/>
      <c r="Z6" s="906"/>
      <c r="AA6" s="909"/>
      <c r="AB6" s="910"/>
      <c r="AC6" s="910"/>
      <c r="AD6" s="910"/>
      <c r="AE6" s="909"/>
      <c r="AF6" s="910"/>
      <c r="AG6" s="910"/>
      <c r="AH6" s="910"/>
      <c r="AI6" s="912"/>
    </row>
    <row r="7" spans="1:36" s="661" customFormat="1" ht="27" customHeight="1">
      <c r="A7" s="912"/>
      <c r="B7" s="912"/>
      <c r="C7" s="912"/>
      <c r="D7" s="912"/>
      <c r="E7" s="912"/>
      <c r="F7" s="912"/>
      <c r="G7" s="906"/>
      <c r="H7" s="906" t="s">
        <v>11</v>
      </c>
      <c r="I7" s="914" t="s">
        <v>531</v>
      </c>
      <c r="J7" s="914"/>
      <c r="K7" s="914"/>
      <c r="L7" s="914"/>
      <c r="M7" s="914"/>
      <c r="N7" s="914"/>
      <c r="O7" s="906" t="s">
        <v>81</v>
      </c>
      <c r="P7" s="914" t="s">
        <v>531</v>
      </c>
      <c r="Q7" s="914"/>
      <c r="R7" s="914"/>
      <c r="S7" s="906" t="s">
        <v>81</v>
      </c>
      <c r="T7" s="914" t="s">
        <v>531</v>
      </c>
      <c r="U7" s="914"/>
      <c r="V7" s="914"/>
      <c r="W7" s="906" t="s">
        <v>81</v>
      </c>
      <c r="X7" s="914" t="s">
        <v>531</v>
      </c>
      <c r="Y7" s="914"/>
      <c r="Z7" s="914"/>
      <c r="AA7" s="906" t="s">
        <v>81</v>
      </c>
      <c r="AB7" s="914" t="s">
        <v>531</v>
      </c>
      <c r="AC7" s="914"/>
      <c r="AD7" s="914"/>
      <c r="AE7" s="906" t="s">
        <v>81</v>
      </c>
      <c r="AF7" s="914" t="s">
        <v>531</v>
      </c>
      <c r="AG7" s="914"/>
      <c r="AH7" s="914"/>
      <c r="AI7" s="912"/>
    </row>
    <row r="8" spans="1:36" s="661" customFormat="1" ht="12.75" customHeight="1">
      <c r="A8" s="912"/>
      <c r="B8" s="912"/>
      <c r="C8" s="912"/>
      <c r="D8" s="912"/>
      <c r="E8" s="912"/>
      <c r="F8" s="912"/>
      <c r="G8" s="906"/>
      <c r="H8" s="906"/>
      <c r="I8" s="907" t="s">
        <v>534</v>
      </c>
      <c r="J8" s="908"/>
      <c r="K8" s="906" t="s">
        <v>617</v>
      </c>
      <c r="L8" s="906"/>
      <c r="M8" s="906"/>
      <c r="N8" s="906"/>
      <c r="O8" s="906"/>
      <c r="P8" s="906" t="s">
        <v>540</v>
      </c>
      <c r="Q8" s="906"/>
      <c r="R8" s="911" t="s">
        <v>1330</v>
      </c>
      <c r="S8" s="906"/>
      <c r="T8" s="906" t="s">
        <v>540</v>
      </c>
      <c r="U8" s="906"/>
      <c r="V8" s="911" t="s">
        <v>1330</v>
      </c>
      <c r="W8" s="906"/>
      <c r="X8" s="906" t="s">
        <v>540</v>
      </c>
      <c r="Y8" s="906"/>
      <c r="Z8" s="911" t="s">
        <v>1330</v>
      </c>
      <c r="AA8" s="906"/>
      <c r="AB8" s="906" t="s">
        <v>540</v>
      </c>
      <c r="AC8" s="906"/>
      <c r="AD8" s="911" t="s">
        <v>1330</v>
      </c>
      <c r="AE8" s="906"/>
      <c r="AF8" s="906" t="s">
        <v>540</v>
      </c>
      <c r="AG8" s="906"/>
      <c r="AH8" s="911" t="s">
        <v>1330</v>
      </c>
      <c r="AI8" s="912"/>
    </row>
    <row r="9" spans="1:36" s="661" customFormat="1" ht="8.25" customHeight="1">
      <c r="A9" s="912"/>
      <c r="B9" s="912"/>
      <c r="C9" s="912"/>
      <c r="D9" s="912"/>
      <c r="E9" s="912"/>
      <c r="F9" s="912"/>
      <c r="G9" s="906"/>
      <c r="H9" s="906"/>
      <c r="I9" s="909"/>
      <c r="J9" s="910"/>
      <c r="K9" s="906"/>
      <c r="L9" s="906"/>
      <c r="M9" s="906"/>
      <c r="N9" s="906"/>
      <c r="O9" s="906"/>
      <c r="P9" s="906" t="s">
        <v>81</v>
      </c>
      <c r="Q9" s="906" t="s">
        <v>1329</v>
      </c>
      <c r="R9" s="912"/>
      <c r="S9" s="906"/>
      <c r="T9" s="906" t="s">
        <v>81</v>
      </c>
      <c r="U9" s="906" t="s">
        <v>1329</v>
      </c>
      <c r="V9" s="912"/>
      <c r="W9" s="906"/>
      <c r="X9" s="906" t="s">
        <v>81</v>
      </c>
      <c r="Y9" s="906" t="s">
        <v>1329</v>
      </c>
      <c r="Z9" s="912"/>
      <c r="AA9" s="906"/>
      <c r="AB9" s="906" t="s">
        <v>81</v>
      </c>
      <c r="AC9" s="906" t="s">
        <v>1329</v>
      </c>
      <c r="AD9" s="912"/>
      <c r="AE9" s="906"/>
      <c r="AF9" s="906" t="s">
        <v>81</v>
      </c>
      <c r="AG9" s="906" t="s">
        <v>1329</v>
      </c>
      <c r="AH9" s="912"/>
      <c r="AI9" s="912"/>
    </row>
    <row r="10" spans="1:36" s="661" customFormat="1" ht="23.25" customHeight="1">
      <c r="A10" s="912"/>
      <c r="B10" s="912"/>
      <c r="C10" s="912"/>
      <c r="D10" s="912"/>
      <c r="E10" s="912"/>
      <c r="F10" s="912"/>
      <c r="G10" s="906"/>
      <c r="H10" s="906"/>
      <c r="I10" s="906" t="s">
        <v>81</v>
      </c>
      <c r="J10" s="906" t="s">
        <v>620</v>
      </c>
      <c r="K10" s="906" t="s">
        <v>621</v>
      </c>
      <c r="L10" s="906" t="s">
        <v>537</v>
      </c>
      <c r="M10" s="906"/>
      <c r="N10" s="906"/>
      <c r="O10" s="906"/>
      <c r="P10" s="906"/>
      <c r="Q10" s="906"/>
      <c r="R10" s="912"/>
      <c r="S10" s="906"/>
      <c r="T10" s="906"/>
      <c r="U10" s="906"/>
      <c r="V10" s="912"/>
      <c r="W10" s="906"/>
      <c r="X10" s="906"/>
      <c r="Y10" s="906"/>
      <c r="Z10" s="912"/>
      <c r="AA10" s="906"/>
      <c r="AB10" s="906"/>
      <c r="AC10" s="906"/>
      <c r="AD10" s="912"/>
      <c r="AE10" s="906"/>
      <c r="AF10" s="906"/>
      <c r="AG10" s="906"/>
      <c r="AH10" s="912"/>
      <c r="AI10" s="912"/>
    </row>
    <row r="11" spans="1:36" s="661" customFormat="1" ht="28.5" customHeight="1">
      <c r="A11" s="912"/>
      <c r="B11" s="912"/>
      <c r="C11" s="912"/>
      <c r="D11" s="912"/>
      <c r="E11" s="912"/>
      <c r="F11" s="912"/>
      <c r="G11" s="906"/>
      <c r="H11" s="906"/>
      <c r="I11" s="906"/>
      <c r="J11" s="906"/>
      <c r="K11" s="906"/>
      <c r="L11" s="906" t="s">
        <v>81</v>
      </c>
      <c r="M11" s="906" t="s">
        <v>10</v>
      </c>
      <c r="N11" s="906"/>
      <c r="O11" s="906"/>
      <c r="P11" s="906"/>
      <c r="Q11" s="906"/>
      <c r="R11" s="912"/>
      <c r="S11" s="906"/>
      <c r="T11" s="906"/>
      <c r="U11" s="906"/>
      <c r="V11" s="912"/>
      <c r="W11" s="906"/>
      <c r="X11" s="906"/>
      <c r="Y11" s="906"/>
      <c r="Z11" s="912"/>
      <c r="AA11" s="906"/>
      <c r="AB11" s="906"/>
      <c r="AC11" s="906"/>
      <c r="AD11" s="912"/>
      <c r="AE11" s="906"/>
      <c r="AF11" s="906"/>
      <c r="AG11" s="906"/>
      <c r="AH11" s="912"/>
      <c r="AI11" s="912"/>
    </row>
    <row r="12" spans="1:36" s="661" customFormat="1" ht="62.25" customHeight="1">
      <c r="A12" s="913"/>
      <c r="B12" s="913"/>
      <c r="C12" s="913"/>
      <c r="D12" s="913"/>
      <c r="E12" s="913"/>
      <c r="F12" s="913"/>
      <c r="G12" s="906"/>
      <c r="H12" s="906"/>
      <c r="I12" s="906"/>
      <c r="J12" s="906"/>
      <c r="K12" s="906"/>
      <c r="L12" s="906"/>
      <c r="M12" s="736" t="s">
        <v>622</v>
      </c>
      <c r="N12" s="736" t="s">
        <v>539</v>
      </c>
      <c r="O12" s="906"/>
      <c r="P12" s="906"/>
      <c r="Q12" s="906"/>
      <c r="R12" s="913"/>
      <c r="S12" s="906"/>
      <c r="T12" s="906"/>
      <c r="U12" s="906"/>
      <c r="V12" s="913"/>
      <c r="W12" s="906"/>
      <c r="X12" s="906"/>
      <c r="Y12" s="906"/>
      <c r="Z12" s="913"/>
      <c r="AA12" s="906"/>
      <c r="AB12" s="906"/>
      <c r="AC12" s="906"/>
      <c r="AD12" s="913"/>
      <c r="AE12" s="906"/>
      <c r="AF12" s="906"/>
      <c r="AG12" s="906"/>
      <c r="AH12" s="913"/>
      <c r="AI12" s="913"/>
    </row>
    <row r="13" spans="1:36" s="722" customFormat="1" ht="30.75" hidden="1" customHeight="1">
      <c r="A13" s="364">
        <v>1</v>
      </c>
      <c r="B13" s="364">
        <f>A13+1</f>
        <v>2</v>
      </c>
      <c r="C13" s="364">
        <v>3</v>
      </c>
      <c r="D13" s="364">
        <v>4</v>
      </c>
      <c r="E13" s="364">
        <f>D13+1</f>
        <v>5</v>
      </c>
      <c r="F13" s="364">
        <v>6</v>
      </c>
      <c r="G13" s="364">
        <v>7</v>
      </c>
      <c r="H13" s="364">
        <v>8</v>
      </c>
      <c r="I13" s="364">
        <v>9</v>
      </c>
      <c r="J13" s="364">
        <v>10</v>
      </c>
      <c r="K13" s="364">
        <v>11</v>
      </c>
      <c r="L13" s="364">
        <v>12</v>
      </c>
      <c r="M13" s="364">
        <v>13</v>
      </c>
      <c r="N13" s="364">
        <v>14</v>
      </c>
      <c r="O13" s="364">
        <v>15</v>
      </c>
      <c r="P13" s="364">
        <v>16</v>
      </c>
      <c r="Q13" s="364">
        <v>17</v>
      </c>
      <c r="R13" s="364">
        <v>18</v>
      </c>
      <c r="S13" s="364">
        <v>19</v>
      </c>
      <c r="T13" s="364">
        <v>20</v>
      </c>
      <c r="U13" s="364">
        <v>21</v>
      </c>
      <c r="V13" s="364">
        <v>22</v>
      </c>
      <c r="W13" s="364">
        <v>23</v>
      </c>
      <c r="X13" s="364">
        <v>24</v>
      </c>
      <c r="Y13" s="364">
        <v>25</v>
      </c>
      <c r="Z13" s="364">
        <v>26</v>
      </c>
      <c r="AA13" s="364">
        <v>27</v>
      </c>
      <c r="AB13" s="364">
        <v>28</v>
      </c>
      <c r="AC13" s="364">
        <v>29</v>
      </c>
      <c r="AD13" s="364">
        <v>30</v>
      </c>
      <c r="AE13" s="364">
        <v>31</v>
      </c>
      <c r="AF13" s="364">
        <v>32</v>
      </c>
      <c r="AG13" s="364">
        <v>33</v>
      </c>
      <c r="AH13" s="364">
        <v>34</v>
      </c>
      <c r="AI13" s="364">
        <v>35</v>
      </c>
    </row>
    <row r="14" spans="1:36" s="725" customFormat="1" ht="21.75" customHeight="1">
      <c r="A14" s="723"/>
      <c r="B14" s="724" t="s">
        <v>13</v>
      </c>
      <c r="C14" s="724"/>
      <c r="D14" s="723"/>
      <c r="E14" s="723"/>
      <c r="F14" s="723"/>
      <c r="G14" s="723"/>
      <c r="H14" s="334">
        <f t="shared" ref="H14:AH14" si="0">H15</f>
        <v>2374215</v>
      </c>
      <c r="I14" s="334">
        <f t="shared" si="0"/>
        <v>377519</v>
      </c>
      <c r="J14" s="334">
        <f t="shared" si="0"/>
        <v>0</v>
      </c>
      <c r="K14" s="334">
        <f t="shared" si="0"/>
        <v>0</v>
      </c>
      <c r="L14" s="334">
        <f t="shared" si="0"/>
        <v>1996696</v>
      </c>
      <c r="M14" s="334">
        <f t="shared" si="0"/>
        <v>1679765</v>
      </c>
      <c r="N14" s="334">
        <f t="shared" si="0"/>
        <v>316931</v>
      </c>
      <c r="O14" s="334">
        <f t="shared" si="0"/>
        <v>512258</v>
      </c>
      <c r="P14" s="334">
        <f t="shared" si="0"/>
        <v>0</v>
      </c>
      <c r="Q14" s="334">
        <f t="shared" si="0"/>
        <v>0</v>
      </c>
      <c r="R14" s="334">
        <f t="shared" si="0"/>
        <v>512258</v>
      </c>
      <c r="S14" s="334">
        <f t="shared" si="0"/>
        <v>60640</v>
      </c>
      <c r="T14" s="334">
        <f t="shared" si="0"/>
        <v>0</v>
      </c>
      <c r="U14" s="334">
        <f t="shared" si="0"/>
        <v>0</v>
      </c>
      <c r="V14" s="334">
        <f t="shared" si="0"/>
        <v>60640</v>
      </c>
      <c r="W14" s="334">
        <f t="shared" si="0"/>
        <v>324417</v>
      </c>
      <c r="X14" s="334">
        <f t="shared" si="0"/>
        <v>0</v>
      </c>
      <c r="Y14" s="334">
        <f t="shared" si="0"/>
        <v>0</v>
      </c>
      <c r="Z14" s="334">
        <f t="shared" si="0"/>
        <v>324417</v>
      </c>
      <c r="AA14" s="334">
        <f t="shared" si="0"/>
        <v>1315764</v>
      </c>
      <c r="AB14" s="334">
        <f t="shared" si="0"/>
        <v>0</v>
      </c>
      <c r="AC14" s="334">
        <f t="shared" si="0"/>
        <v>0</v>
      </c>
      <c r="AD14" s="334">
        <f t="shared" si="0"/>
        <v>1315764</v>
      </c>
      <c r="AE14" s="334">
        <f t="shared" si="0"/>
        <v>324435</v>
      </c>
      <c r="AF14" s="334">
        <f t="shared" si="0"/>
        <v>0</v>
      </c>
      <c r="AG14" s="334">
        <f t="shared" si="0"/>
        <v>0</v>
      </c>
      <c r="AH14" s="334">
        <f t="shared" si="0"/>
        <v>324435</v>
      </c>
      <c r="AI14" s="723"/>
    </row>
    <row r="15" spans="1:36" s="725" customFormat="1" ht="42.75" customHeight="1">
      <c r="A15" s="723"/>
      <c r="B15" s="726" t="s">
        <v>625</v>
      </c>
      <c r="C15" s="724"/>
      <c r="D15" s="723"/>
      <c r="E15" s="723"/>
      <c r="F15" s="723"/>
      <c r="G15" s="723"/>
      <c r="H15" s="334">
        <f t="shared" ref="H15:AG15" si="1">SUBTOTAL(9,H16:H38)-H20-H21-H22-H23-H24</f>
        <v>2374215</v>
      </c>
      <c r="I15" s="334">
        <f t="shared" si="1"/>
        <v>377519</v>
      </c>
      <c r="J15" s="334">
        <f t="shared" si="1"/>
        <v>0</v>
      </c>
      <c r="K15" s="334">
        <f t="shared" si="1"/>
        <v>0</v>
      </c>
      <c r="L15" s="334">
        <f t="shared" si="1"/>
        <v>1996696</v>
      </c>
      <c r="M15" s="334">
        <f t="shared" si="1"/>
        <v>1679765</v>
      </c>
      <c r="N15" s="334">
        <f t="shared" si="1"/>
        <v>316931</v>
      </c>
      <c r="O15" s="334">
        <f t="shared" si="1"/>
        <v>512258</v>
      </c>
      <c r="P15" s="334">
        <f t="shared" si="1"/>
        <v>0</v>
      </c>
      <c r="Q15" s="334">
        <f t="shared" si="1"/>
        <v>0</v>
      </c>
      <c r="R15" s="334">
        <f t="shared" si="1"/>
        <v>512258</v>
      </c>
      <c r="S15" s="334">
        <f t="shared" si="1"/>
        <v>60640</v>
      </c>
      <c r="T15" s="334">
        <f t="shared" si="1"/>
        <v>0</v>
      </c>
      <c r="U15" s="334">
        <f t="shared" si="1"/>
        <v>0</v>
      </c>
      <c r="V15" s="334">
        <f t="shared" si="1"/>
        <v>60640</v>
      </c>
      <c r="W15" s="334">
        <f t="shared" si="1"/>
        <v>324417</v>
      </c>
      <c r="X15" s="334">
        <f t="shared" si="1"/>
        <v>0</v>
      </c>
      <c r="Y15" s="334">
        <f t="shared" si="1"/>
        <v>0</v>
      </c>
      <c r="Z15" s="334">
        <f t="shared" si="1"/>
        <v>324417</v>
      </c>
      <c r="AA15" s="334">
        <f t="shared" si="1"/>
        <v>1315764</v>
      </c>
      <c r="AB15" s="334">
        <f t="shared" si="1"/>
        <v>0</v>
      </c>
      <c r="AC15" s="334">
        <f t="shared" si="1"/>
        <v>0</v>
      </c>
      <c r="AD15" s="334">
        <f t="shared" si="1"/>
        <v>1315764</v>
      </c>
      <c r="AE15" s="334">
        <f t="shared" si="1"/>
        <v>324435</v>
      </c>
      <c r="AF15" s="334">
        <f t="shared" si="1"/>
        <v>0</v>
      </c>
      <c r="AG15" s="334">
        <f t="shared" si="1"/>
        <v>0</v>
      </c>
      <c r="AH15" s="334">
        <f>SUBTOTAL(9,AH16:AH38)-AH20-AH21-AH22-AH23-AH24</f>
        <v>324435</v>
      </c>
      <c r="AI15" s="723"/>
      <c r="AJ15" s="725">
        <f>AH15-324435</f>
        <v>0</v>
      </c>
    </row>
    <row r="16" spans="1:36" s="150" customFormat="1" ht="24.75" customHeight="1">
      <c r="A16" s="749" t="s">
        <v>58</v>
      </c>
      <c r="B16" s="756" t="s">
        <v>644</v>
      </c>
      <c r="C16" s="756"/>
      <c r="D16" s="759"/>
      <c r="E16" s="759"/>
      <c r="F16" s="759"/>
      <c r="G16" s="759"/>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8"/>
    </row>
    <row r="17" spans="1:37" s="729" customFormat="1" ht="28.5" customHeight="1">
      <c r="A17" s="727"/>
      <c r="B17" s="412" t="s">
        <v>1217</v>
      </c>
      <c r="C17" s="412"/>
      <c r="D17" s="728"/>
      <c r="E17" s="728"/>
      <c r="F17" s="728"/>
      <c r="G17" s="728"/>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row>
    <row r="18" spans="1:37" s="730" customFormat="1" ht="30" customHeight="1">
      <c r="A18" s="727" t="s">
        <v>1328</v>
      </c>
      <c r="B18" s="412" t="s">
        <v>175</v>
      </c>
      <c r="C18" s="412"/>
      <c r="D18" s="718"/>
      <c r="E18" s="718"/>
      <c r="F18" s="718"/>
      <c r="G18" s="718"/>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row>
    <row r="19" spans="1:37" s="150" customFormat="1" ht="52.5" customHeight="1">
      <c r="A19" s="751" t="s">
        <v>16</v>
      </c>
      <c r="B19" s="273" t="s">
        <v>1327</v>
      </c>
      <c r="C19" s="716" t="s">
        <v>199</v>
      </c>
      <c r="D19" s="716" t="s">
        <v>1394</v>
      </c>
      <c r="E19" s="750"/>
      <c r="F19" s="750"/>
      <c r="G19" s="750" t="s">
        <v>551</v>
      </c>
      <c r="H19" s="753">
        <f>I19+L19</f>
        <v>247032</v>
      </c>
      <c r="I19" s="753">
        <v>19692</v>
      </c>
      <c r="J19" s="753"/>
      <c r="K19" s="753"/>
      <c r="L19" s="753">
        <f>M19+N19</f>
        <v>227340</v>
      </c>
      <c r="M19" s="753">
        <v>209630</v>
      </c>
      <c r="N19" s="753">
        <v>17710</v>
      </c>
      <c r="O19" s="753">
        <f>P19+R19</f>
        <v>51327</v>
      </c>
      <c r="P19" s="753"/>
      <c r="Q19" s="753"/>
      <c r="R19" s="753">
        <v>51327</v>
      </c>
      <c r="S19" s="758"/>
      <c r="T19" s="758"/>
      <c r="U19" s="758"/>
      <c r="V19" s="758"/>
      <c r="W19" s="753">
        <v>0</v>
      </c>
      <c r="X19" s="758"/>
      <c r="Y19" s="758"/>
      <c r="Z19" s="753">
        <v>0</v>
      </c>
      <c r="AA19" s="753">
        <f>AD19</f>
        <v>51327</v>
      </c>
      <c r="AB19" s="753"/>
      <c r="AC19" s="753"/>
      <c r="AD19" s="753">
        <v>51327</v>
      </c>
      <c r="AE19" s="753">
        <f>AH19</f>
        <v>31000</v>
      </c>
      <c r="AF19" s="758"/>
      <c r="AG19" s="758"/>
      <c r="AH19" s="753">
        <v>31000</v>
      </c>
      <c r="AI19" s="750"/>
    </row>
    <row r="20" spans="1:37" s="729" customFormat="1" ht="37.5" customHeight="1">
      <c r="A20" s="731" t="s">
        <v>550</v>
      </c>
      <c r="B20" s="717" t="s">
        <v>1389</v>
      </c>
      <c r="C20" s="732"/>
      <c r="D20" s="728"/>
      <c r="E20" s="728"/>
      <c r="F20" s="728"/>
      <c r="G20" s="728"/>
      <c r="H20" s="733"/>
      <c r="I20" s="733"/>
      <c r="J20" s="733"/>
      <c r="K20" s="733"/>
      <c r="L20" s="733"/>
      <c r="M20" s="733"/>
      <c r="N20" s="733"/>
      <c r="O20" s="733"/>
      <c r="P20" s="733"/>
      <c r="Q20" s="733"/>
      <c r="R20" s="733"/>
      <c r="S20" s="461"/>
      <c r="T20" s="461"/>
      <c r="U20" s="461"/>
      <c r="V20" s="461"/>
      <c r="W20" s="733"/>
      <c r="X20" s="461"/>
      <c r="Y20" s="461"/>
      <c r="Z20" s="733"/>
      <c r="AA20" s="733"/>
      <c r="AB20" s="733"/>
      <c r="AC20" s="733"/>
      <c r="AD20" s="733"/>
      <c r="AE20" s="253">
        <f>AE21+AE22</f>
        <v>28616</v>
      </c>
      <c r="AF20" s="461"/>
      <c r="AG20" s="461"/>
      <c r="AH20" s="253">
        <f>AH21+AH22</f>
        <v>28616</v>
      </c>
      <c r="AI20" s="728"/>
      <c r="AK20" s="729">
        <f>AH20+AH23</f>
        <v>31000</v>
      </c>
    </row>
    <row r="21" spans="1:37" s="729" customFormat="1" ht="40.5" customHeight="1">
      <c r="A21" s="456"/>
      <c r="B21" s="720" t="s">
        <v>1390</v>
      </c>
      <c r="C21" s="732"/>
      <c r="D21" s="716" t="s">
        <v>1385</v>
      </c>
      <c r="E21" s="728"/>
      <c r="F21" s="728"/>
      <c r="G21" s="728"/>
      <c r="H21" s="733"/>
      <c r="I21" s="733"/>
      <c r="J21" s="733"/>
      <c r="K21" s="733"/>
      <c r="L21" s="733"/>
      <c r="M21" s="733"/>
      <c r="N21" s="733"/>
      <c r="O21" s="733"/>
      <c r="P21" s="733"/>
      <c r="Q21" s="733"/>
      <c r="R21" s="733"/>
      <c r="S21" s="461"/>
      <c r="T21" s="461"/>
      <c r="U21" s="461"/>
      <c r="V21" s="461"/>
      <c r="W21" s="733"/>
      <c r="X21" s="461"/>
      <c r="Y21" s="461"/>
      <c r="Z21" s="733"/>
      <c r="AA21" s="733"/>
      <c r="AB21" s="733"/>
      <c r="AC21" s="733"/>
      <c r="AD21" s="733"/>
      <c r="AE21" s="748">
        <v>26920</v>
      </c>
      <c r="AF21" s="461"/>
      <c r="AG21" s="461"/>
      <c r="AH21" s="748">
        <v>26920</v>
      </c>
      <c r="AI21" s="728"/>
    </row>
    <row r="22" spans="1:37" s="729" customFormat="1" ht="26.25" customHeight="1">
      <c r="A22" s="456"/>
      <c r="B22" s="720" t="s">
        <v>1391</v>
      </c>
      <c r="C22" s="732"/>
      <c r="D22" s="721" t="s">
        <v>1405</v>
      </c>
      <c r="E22" s="728"/>
      <c r="F22" s="728"/>
      <c r="G22" s="728"/>
      <c r="H22" s="733"/>
      <c r="I22" s="733"/>
      <c r="J22" s="733"/>
      <c r="K22" s="733"/>
      <c r="L22" s="733"/>
      <c r="M22" s="733"/>
      <c r="N22" s="733"/>
      <c r="O22" s="733"/>
      <c r="P22" s="733"/>
      <c r="Q22" s="733"/>
      <c r="R22" s="733"/>
      <c r="S22" s="461"/>
      <c r="T22" s="461"/>
      <c r="U22" s="461"/>
      <c r="V22" s="461"/>
      <c r="W22" s="733"/>
      <c r="X22" s="461"/>
      <c r="Y22" s="461"/>
      <c r="Z22" s="733"/>
      <c r="AA22" s="733"/>
      <c r="AB22" s="733"/>
      <c r="AC22" s="733"/>
      <c r="AD22" s="733"/>
      <c r="AE22" s="748">
        <v>1696</v>
      </c>
      <c r="AF22" s="461"/>
      <c r="AG22" s="461"/>
      <c r="AH22" s="748">
        <v>1696</v>
      </c>
      <c r="AI22" s="728"/>
    </row>
    <row r="23" spans="1:37" s="729" customFormat="1" ht="33.75" customHeight="1">
      <c r="A23" s="731" t="s">
        <v>550</v>
      </c>
      <c r="B23" s="717" t="s">
        <v>1392</v>
      </c>
      <c r="C23" s="732"/>
      <c r="D23" s="728"/>
      <c r="E23" s="728"/>
      <c r="F23" s="728"/>
      <c r="G23" s="728"/>
      <c r="H23" s="733"/>
      <c r="I23" s="733"/>
      <c r="J23" s="733"/>
      <c r="K23" s="733"/>
      <c r="L23" s="733"/>
      <c r="M23" s="733"/>
      <c r="N23" s="733"/>
      <c r="O23" s="733"/>
      <c r="P23" s="733"/>
      <c r="Q23" s="733"/>
      <c r="R23" s="733"/>
      <c r="S23" s="461"/>
      <c r="T23" s="461"/>
      <c r="U23" s="461"/>
      <c r="V23" s="461"/>
      <c r="W23" s="733"/>
      <c r="X23" s="461"/>
      <c r="Y23" s="461"/>
      <c r="Z23" s="733"/>
      <c r="AA23" s="733"/>
      <c r="AB23" s="733"/>
      <c r="AC23" s="733"/>
      <c r="AD23" s="733"/>
      <c r="AE23" s="253">
        <f>AE24</f>
        <v>2384</v>
      </c>
      <c r="AF23" s="461"/>
      <c r="AG23" s="461"/>
      <c r="AH23" s="253">
        <f>AH24</f>
        <v>2384</v>
      </c>
      <c r="AI23" s="728"/>
    </row>
    <row r="24" spans="1:37" s="729" customFormat="1" ht="33" customHeight="1">
      <c r="A24" s="456"/>
      <c r="B24" s="720" t="s">
        <v>1393</v>
      </c>
      <c r="C24" s="732"/>
      <c r="D24" s="728" t="s">
        <v>288</v>
      </c>
      <c r="E24" s="728"/>
      <c r="F24" s="728"/>
      <c r="G24" s="728"/>
      <c r="H24" s="733"/>
      <c r="I24" s="733"/>
      <c r="J24" s="733"/>
      <c r="K24" s="733"/>
      <c r="L24" s="733"/>
      <c r="M24" s="733"/>
      <c r="N24" s="733"/>
      <c r="O24" s="733"/>
      <c r="P24" s="733"/>
      <c r="Q24" s="733"/>
      <c r="R24" s="733"/>
      <c r="S24" s="461"/>
      <c r="T24" s="461"/>
      <c r="U24" s="461"/>
      <c r="V24" s="461"/>
      <c r="W24" s="733"/>
      <c r="X24" s="461"/>
      <c r="Y24" s="461"/>
      <c r="Z24" s="733"/>
      <c r="AA24" s="733"/>
      <c r="AB24" s="733"/>
      <c r="AC24" s="733"/>
      <c r="AD24" s="733"/>
      <c r="AE24" s="747">
        <v>2384</v>
      </c>
      <c r="AF24" s="461"/>
      <c r="AG24" s="461"/>
      <c r="AH24" s="747">
        <v>2384</v>
      </c>
      <c r="AI24" s="728"/>
    </row>
    <row r="25" spans="1:37" s="150" customFormat="1" ht="43.5" customHeight="1">
      <c r="A25" s="751" t="s">
        <v>17</v>
      </c>
      <c r="B25" s="273" t="s">
        <v>1326</v>
      </c>
      <c r="C25" s="716" t="s">
        <v>199</v>
      </c>
      <c r="D25" s="716" t="s">
        <v>1385</v>
      </c>
      <c r="E25" s="750"/>
      <c r="F25" s="750"/>
      <c r="G25" s="750" t="s">
        <v>1325</v>
      </c>
      <c r="H25" s="753">
        <f>I25+L25</f>
        <v>306895</v>
      </c>
      <c r="I25" s="753">
        <v>109647</v>
      </c>
      <c r="J25" s="753"/>
      <c r="K25" s="753"/>
      <c r="L25" s="753">
        <f>M25</f>
        <v>197248</v>
      </c>
      <c r="M25" s="753">
        <v>197248</v>
      </c>
      <c r="N25" s="753"/>
      <c r="O25" s="753">
        <f>P25+R25</f>
        <v>60000</v>
      </c>
      <c r="P25" s="753"/>
      <c r="Q25" s="753"/>
      <c r="R25" s="753">
        <v>60000</v>
      </c>
      <c r="S25" s="758"/>
      <c r="T25" s="758"/>
      <c r="U25" s="758"/>
      <c r="V25" s="758"/>
      <c r="W25" s="753">
        <f t="shared" ref="W25:W38" si="2">Z25</f>
        <v>54000</v>
      </c>
      <c r="X25" s="758"/>
      <c r="Y25" s="758"/>
      <c r="Z25" s="753">
        <v>54000</v>
      </c>
      <c r="AA25" s="753">
        <f>AD25</f>
        <v>95555</v>
      </c>
      <c r="AB25" s="753"/>
      <c r="AC25" s="753"/>
      <c r="AD25" s="753">
        <v>95555</v>
      </c>
      <c r="AE25" s="753">
        <f>AH25</f>
        <v>41555</v>
      </c>
      <c r="AF25" s="758"/>
      <c r="AG25" s="758"/>
      <c r="AH25" s="753">
        <v>41555</v>
      </c>
      <c r="AI25" s="750"/>
    </row>
    <row r="26" spans="1:37" s="150" customFormat="1" ht="30.75" customHeight="1">
      <c r="A26" s="751"/>
      <c r="B26" s="412" t="s">
        <v>1317</v>
      </c>
      <c r="C26" s="757"/>
      <c r="D26" s="750"/>
      <c r="E26" s="750"/>
      <c r="F26" s="750"/>
      <c r="G26" s="750"/>
      <c r="H26" s="753"/>
      <c r="I26" s="753"/>
      <c r="J26" s="753"/>
      <c r="K26" s="753"/>
      <c r="L26" s="753"/>
      <c r="M26" s="753"/>
      <c r="N26" s="753"/>
      <c r="O26" s="758"/>
      <c r="P26" s="758"/>
      <c r="Q26" s="758"/>
      <c r="R26" s="758"/>
      <c r="S26" s="758"/>
      <c r="T26" s="758"/>
      <c r="U26" s="758"/>
      <c r="V26" s="758"/>
      <c r="W26" s="753">
        <f t="shared" si="2"/>
        <v>0</v>
      </c>
      <c r="X26" s="758"/>
      <c r="Y26" s="758"/>
      <c r="Z26" s="753">
        <f>R26</f>
        <v>0</v>
      </c>
      <c r="AA26" s="758"/>
      <c r="AB26" s="758"/>
      <c r="AC26" s="758"/>
      <c r="AD26" s="758"/>
      <c r="AE26" s="758"/>
      <c r="AF26" s="758"/>
      <c r="AG26" s="758"/>
      <c r="AH26" s="758"/>
      <c r="AI26" s="758"/>
    </row>
    <row r="27" spans="1:37" s="150" customFormat="1" ht="21" customHeight="1">
      <c r="A27" s="751"/>
      <c r="B27" s="412" t="s">
        <v>175</v>
      </c>
      <c r="C27" s="757"/>
      <c r="D27" s="750"/>
      <c r="E27" s="750"/>
      <c r="F27" s="750"/>
      <c r="G27" s="750"/>
      <c r="H27" s="753"/>
      <c r="I27" s="753"/>
      <c r="J27" s="753"/>
      <c r="K27" s="753"/>
      <c r="L27" s="753"/>
      <c r="M27" s="753"/>
      <c r="N27" s="753"/>
      <c r="O27" s="758"/>
      <c r="P27" s="758"/>
      <c r="Q27" s="758"/>
      <c r="R27" s="758"/>
      <c r="S27" s="758"/>
      <c r="T27" s="758"/>
      <c r="U27" s="758"/>
      <c r="V27" s="758"/>
      <c r="W27" s="753">
        <f t="shared" si="2"/>
        <v>0</v>
      </c>
      <c r="X27" s="758"/>
      <c r="Y27" s="758"/>
      <c r="Z27" s="753">
        <f>R27</f>
        <v>0</v>
      </c>
      <c r="AA27" s="758"/>
      <c r="AB27" s="758"/>
      <c r="AC27" s="758"/>
      <c r="AD27" s="758"/>
      <c r="AE27" s="758"/>
      <c r="AF27" s="758"/>
      <c r="AG27" s="758"/>
      <c r="AH27" s="758"/>
      <c r="AI27" s="758"/>
    </row>
    <row r="28" spans="1:37" s="150" customFormat="1" ht="50.25" customHeight="1">
      <c r="A28" s="751" t="s">
        <v>16</v>
      </c>
      <c r="B28" s="273" t="s">
        <v>1324</v>
      </c>
      <c r="C28" s="716" t="s">
        <v>199</v>
      </c>
      <c r="D28" s="716" t="s">
        <v>1385</v>
      </c>
      <c r="E28" s="750"/>
      <c r="F28" s="750"/>
      <c r="G28" s="716" t="s">
        <v>1379</v>
      </c>
      <c r="H28" s="753">
        <f>I28+L28</f>
        <v>451400</v>
      </c>
      <c r="I28" s="753">
        <v>34353</v>
      </c>
      <c r="J28" s="753"/>
      <c r="K28" s="753"/>
      <c r="L28" s="753">
        <v>417047</v>
      </c>
      <c r="M28" s="753">
        <f>L28-N28</f>
        <v>387103</v>
      </c>
      <c r="N28" s="753">
        <v>29944</v>
      </c>
      <c r="O28" s="753">
        <f>P28+R28</f>
        <v>146098</v>
      </c>
      <c r="P28" s="753"/>
      <c r="Q28" s="753"/>
      <c r="R28" s="753">
        <v>146098</v>
      </c>
      <c r="S28" s="753">
        <f>T28+V28</f>
        <v>5624</v>
      </c>
      <c r="T28" s="753"/>
      <c r="U28" s="753"/>
      <c r="V28" s="753">
        <v>5624</v>
      </c>
      <c r="W28" s="753">
        <f t="shared" si="2"/>
        <v>106098</v>
      </c>
      <c r="X28" s="758"/>
      <c r="Y28" s="758"/>
      <c r="Z28" s="753">
        <v>106098</v>
      </c>
      <c r="AA28" s="753">
        <f>AB28+AD28</f>
        <v>348060</v>
      </c>
      <c r="AB28" s="753"/>
      <c r="AC28" s="753"/>
      <c r="AD28" s="753">
        <v>348060</v>
      </c>
      <c r="AE28" s="753">
        <f>AH28</f>
        <v>83465</v>
      </c>
      <c r="AF28" s="758"/>
      <c r="AG28" s="758"/>
      <c r="AH28" s="753">
        <v>83465</v>
      </c>
      <c r="AI28" s="750"/>
    </row>
    <row r="29" spans="1:37" s="730" customFormat="1" ht="99" customHeight="1">
      <c r="A29" s="727" t="s">
        <v>17</v>
      </c>
      <c r="B29" s="273" t="s">
        <v>1322</v>
      </c>
      <c r="C29" s="716" t="s">
        <v>199</v>
      </c>
      <c r="D29" s="435" t="s">
        <v>1387</v>
      </c>
      <c r="E29" s="718"/>
      <c r="F29" s="718"/>
      <c r="G29" s="716" t="s">
        <v>1378</v>
      </c>
      <c r="H29" s="753">
        <f>I29+L29</f>
        <v>545274</v>
      </c>
      <c r="I29" s="753">
        <v>80862</v>
      </c>
      <c r="J29" s="753"/>
      <c r="K29" s="753"/>
      <c r="L29" s="753">
        <f>M29+N29</f>
        <v>464412</v>
      </c>
      <c r="M29" s="753">
        <v>371530</v>
      </c>
      <c r="N29" s="753">
        <v>92882</v>
      </c>
      <c r="O29" s="753">
        <f>P29+R29</f>
        <v>26158</v>
      </c>
      <c r="P29" s="753"/>
      <c r="Q29" s="753"/>
      <c r="R29" s="753">
        <v>26158</v>
      </c>
      <c r="S29" s="753"/>
      <c r="T29" s="753"/>
      <c r="U29" s="753"/>
      <c r="V29" s="753"/>
      <c r="W29" s="753">
        <f t="shared" si="2"/>
        <v>4227</v>
      </c>
      <c r="X29" s="719"/>
      <c r="Y29" s="719"/>
      <c r="Z29" s="753">
        <v>4227</v>
      </c>
      <c r="AA29" s="753">
        <f>AB29+AD29</f>
        <v>371530</v>
      </c>
      <c r="AB29" s="753"/>
      <c r="AC29" s="753"/>
      <c r="AD29" s="753">
        <v>371530</v>
      </c>
      <c r="AE29" s="753">
        <f>AH29</f>
        <v>24414</v>
      </c>
      <c r="AF29" s="719"/>
      <c r="AG29" s="719"/>
      <c r="AH29" s="753">
        <v>24414</v>
      </c>
      <c r="AI29" s="750"/>
    </row>
    <row r="30" spans="1:37" s="730" customFormat="1" ht="57.75" customHeight="1">
      <c r="A30" s="751" t="s">
        <v>18</v>
      </c>
      <c r="B30" s="734" t="s">
        <v>1320</v>
      </c>
      <c r="C30" s="716" t="s">
        <v>199</v>
      </c>
      <c r="D30" s="716" t="s">
        <v>1385</v>
      </c>
      <c r="E30" s="718"/>
      <c r="F30" s="718"/>
      <c r="G30" s="750" t="s">
        <v>1319</v>
      </c>
      <c r="H30" s="753">
        <f>I30+M30</f>
        <v>118590</v>
      </c>
      <c r="I30" s="753">
        <v>15924</v>
      </c>
      <c r="J30" s="753"/>
      <c r="K30" s="753"/>
      <c r="L30" s="753">
        <f>M30</f>
        <v>102666</v>
      </c>
      <c r="M30" s="753">
        <v>102666</v>
      </c>
      <c r="N30" s="753"/>
      <c r="O30" s="719"/>
      <c r="P30" s="719"/>
      <c r="Q30" s="719"/>
      <c r="R30" s="719"/>
      <c r="S30" s="719"/>
      <c r="T30" s="719"/>
      <c r="U30" s="719"/>
      <c r="V30" s="719"/>
      <c r="W30" s="753">
        <f t="shared" si="2"/>
        <v>0</v>
      </c>
      <c r="X30" s="719"/>
      <c r="Y30" s="719"/>
      <c r="Z30" s="753">
        <f>R30</f>
        <v>0</v>
      </c>
      <c r="AA30" s="753">
        <f>AB30+AD30</f>
        <v>102666</v>
      </c>
      <c r="AB30" s="753"/>
      <c r="AC30" s="753"/>
      <c r="AD30" s="753">
        <v>102666</v>
      </c>
      <c r="AE30" s="753">
        <f>AH30</f>
        <v>14258</v>
      </c>
      <c r="AF30" s="719"/>
      <c r="AG30" s="719"/>
      <c r="AH30" s="753">
        <v>14258</v>
      </c>
      <c r="AI30" s="734"/>
    </row>
    <row r="31" spans="1:37" s="150" customFormat="1" ht="27.75" customHeight="1">
      <c r="A31" s="151" t="s">
        <v>61</v>
      </c>
      <c r="B31" s="152" t="s">
        <v>1318</v>
      </c>
      <c r="C31" s="757"/>
      <c r="D31" s="750"/>
      <c r="E31" s="750"/>
      <c r="F31" s="750"/>
      <c r="G31" s="750"/>
      <c r="H31" s="753"/>
      <c r="I31" s="753"/>
      <c r="J31" s="753"/>
      <c r="K31" s="753"/>
      <c r="L31" s="753"/>
      <c r="M31" s="753"/>
      <c r="N31" s="753"/>
      <c r="O31" s="758"/>
      <c r="P31" s="758"/>
      <c r="Q31" s="758"/>
      <c r="R31" s="758"/>
      <c r="S31" s="758"/>
      <c r="T31" s="758"/>
      <c r="U31" s="758"/>
      <c r="V31" s="758"/>
      <c r="W31" s="753">
        <f t="shared" si="2"/>
        <v>0</v>
      </c>
      <c r="X31" s="758"/>
      <c r="Y31" s="758"/>
      <c r="Z31" s="753">
        <f>R31</f>
        <v>0</v>
      </c>
      <c r="AA31" s="758"/>
      <c r="AB31" s="758"/>
      <c r="AC31" s="758"/>
      <c r="AD31" s="758"/>
      <c r="AE31" s="758"/>
      <c r="AF31" s="758"/>
      <c r="AG31" s="758"/>
      <c r="AH31" s="758"/>
      <c r="AI31" s="758"/>
    </row>
    <row r="32" spans="1:37" s="730" customFormat="1" ht="27">
      <c r="A32" s="727"/>
      <c r="B32" s="412" t="s">
        <v>1317</v>
      </c>
      <c r="C32" s="412"/>
      <c r="D32" s="718"/>
      <c r="E32" s="718"/>
      <c r="F32" s="718"/>
      <c r="G32" s="718"/>
      <c r="H32" s="348"/>
      <c r="I32" s="348"/>
      <c r="J32" s="348"/>
      <c r="K32" s="348"/>
      <c r="L32" s="348"/>
      <c r="M32" s="348"/>
      <c r="N32" s="348"/>
      <c r="O32" s="719"/>
      <c r="P32" s="719"/>
      <c r="Q32" s="719"/>
      <c r="R32" s="719"/>
      <c r="S32" s="719"/>
      <c r="T32" s="719"/>
      <c r="U32" s="719"/>
      <c r="V32" s="719"/>
      <c r="W32" s="753">
        <f t="shared" si="2"/>
        <v>0</v>
      </c>
      <c r="X32" s="719"/>
      <c r="Y32" s="719"/>
      <c r="Z32" s="753">
        <f>R32</f>
        <v>0</v>
      </c>
      <c r="AA32" s="719"/>
      <c r="AB32" s="719"/>
      <c r="AC32" s="719"/>
      <c r="AD32" s="719"/>
      <c r="AE32" s="719"/>
      <c r="AF32" s="719"/>
      <c r="AG32" s="719"/>
      <c r="AH32" s="719"/>
      <c r="AI32" s="719"/>
    </row>
    <row r="33" spans="1:35" s="150" customFormat="1" ht="27.75" customHeight="1">
      <c r="A33" s="751"/>
      <c r="B33" s="412" t="s">
        <v>175</v>
      </c>
      <c r="C33" s="757"/>
      <c r="D33" s="750"/>
      <c r="E33" s="750"/>
      <c r="F33" s="750"/>
      <c r="G33" s="750"/>
      <c r="H33" s="753"/>
      <c r="I33" s="753"/>
      <c r="J33" s="753"/>
      <c r="K33" s="753"/>
      <c r="L33" s="753"/>
      <c r="M33" s="753"/>
      <c r="N33" s="753"/>
      <c r="O33" s="758"/>
      <c r="P33" s="758"/>
      <c r="Q33" s="758"/>
      <c r="R33" s="758"/>
      <c r="S33" s="758"/>
      <c r="T33" s="758"/>
      <c r="U33" s="758"/>
      <c r="V33" s="758"/>
      <c r="W33" s="753">
        <f t="shared" si="2"/>
        <v>0</v>
      </c>
      <c r="X33" s="758"/>
      <c r="Y33" s="758"/>
      <c r="Z33" s="753">
        <f>R33</f>
        <v>0</v>
      </c>
      <c r="AA33" s="758"/>
      <c r="AB33" s="758"/>
      <c r="AC33" s="758"/>
      <c r="AD33" s="758"/>
      <c r="AE33" s="758"/>
      <c r="AF33" s="758"/>
      <c r="AG33" s="758"/>
      <c r="AH33" s="758"/>
      <c r="AI33" s="758"/>
    </row>
    <row r="34" spans="1:35" s="150" customFormat="1" ht="45" customHeight="1">
      <c r="A34" s="751" t="s">
        <v>16</v>
      </c>
      <c r="B34" s="273" t="s">
        <v>1316</v>
      </c>
      <c r="C34" s="716" t="s">
        <v>199</v>
      </c>
      <c r="D34" s="716" t="s">
        <v>1386</v>
      </c>
      <c r="E34" s="750"/>
      <c r="F34" s="750"/>
      <c r="G34" s="750" t="s">
        <v>1315</v>
      </c>
      <c r="H34" s="753">
        <f>I34+L34</f>
        <v>107548</v>
      </c>
      <c r="I34" s="753">
        <v>17821</v>
      </c>
      <c r="J34" s="753"/>
      <c r="K34" s="753"/>
      <c r="L34" s="753">
        <f>M34+N34</f>
        <v>89727</v>
      </c>
      <c r="M34" s="753">
        <v>62809</v>
      </c>
      <c r="N34" s="753">
        <v>26918</v>
      </c>
      <c r="O34" s="753">
        <f>P34+R34</f>
        <v>47809</v>
      </c>
      <c r="P34" s="753"/>
      <c r="Q34" s="753"/>
      <c r="R34" s="753">
        <v>47809</v>
      </c>
      <c r="S34" s="758"/>
      <c r="T34" s="758"/>
      <c r="U34" s="758"/>
      <c r="V34" s="758"/>
      <c r="W34" s="753">
        <f t="shared" si="2"/>
        <v>19124</v>
      </c>
      <c r="X34" s="758"/>
      <c r="Y34" s="758"/>
      <c r="Z34" s="753">
        <v>19124</v>
      </c>
      <c r="AA34" s="753">
        <f>AB34+AD34</f>
        <v>49880</v>
      </c>
      <c r="AB34" s="735"/>
      <c r="AC34" s="735"/>
      <c r="AD34" s="753">
        <v>49880</v>
      </c>
      <c r="AE34" s="753">
        <f>AH34</f>
        <v>21392</v>
      </c>
      <c r="AF34" s="758"/>
      <c r="AG34" s="758"/>
      <c r="AH34" s="753">
        <v>21392</v>
      </c>
      <c r="AI34" s="758"/>
    </row>
    <row r="35" spans="1:35" s="150" customFormat="1" ht="24.75" customHeight="1">
      <c r="A35" s="749" t="s">
        <v>65</v>
      </c>
      <c r="B35" s="756" t="s">
        <v>627</v>
      </c>
      <c r="C35" s="759"/>
      <c r="D35" s="750"/>
      <c r="E35" s="750"/>
      <c r="F35" s="750"/>
      <c r="G35" s="750"/>
      <c r="H35" s="753"/>
      <c r="I35" s="753"/>
      <c r="J35" s="753"/>
      <c r="K35" s="753"/>
      <c r="L35" s="753"/>
      <c r="M35" s="753"/>
      <c r="N35" s="753"/>
      <c r="O35" s="758"/>
      <c r="P35" s="758"/>
      <c r="Q35" s="758"/>
      <c r="R35" s="758"/>
      <c r="S35" s="758"/>
      <c r="T35" s="758"/>
      <c r="U35" s="758"/>
      <c r="V35" s="758"/>
      <c r="W35" s="753">
        <f t="shared" si="2"/>
        <v>0</v>
      </c>
      <c r="X35" s="758"/>
      <c r="Y35" s="758"/>
      <c r="Z35" s="753">
        <f>R35</f>
        <v>0</v>
      </c>
      <c r="AA35" s="758"/>
      <c r="AB35" s="758"/>
      <c r="AC35" s="758"/>
      <c r="AD35" s="758"/>
      <c r="AE35" s="758"/>
      <c r="AF35" s="758"/>
      <c r="AG35" s="758"/>
      <c r="AH35" s="758"/>
      <c r="AI35" s="758"/>
    </row>
    <row r="36" spans="1:35" s="729" customFormat="1" ht="30.75" customHeight="1">
      <c r="A36" s="727"/>
      <c r="B36" s="412" t="s">
        <v>1312</v>
      </c>
      <c r="C36" s="412"/>
      <c r="D36" s="728"/>
      <c r="E36" s="728"/>
      <c r="F36" s="728"/>
      <c r="G36" s="728"/>
      <c r="H36" s="733"/>
      <c r="I36" s="733"/>
      <c r="J36" s="733"/>
      <c r="K36" s="733"/>
      <c r="L36" s="733"/>
      <c r="M36" s="733"/>
      <c r="N36" s="733"/>
      <c r="O36" s="461"/>
      <c r="P36" s="461"/>
      <c r="Q36" s="461"/>
      <c r="R36" s="461"/>
      <c r="S36" s="461"/>
      <c r="T36" s="461"/>
      <c r="U36" s="461"/>
      <c r="V36" s="461"/>
      <c r="W36" s="753">
        <f t="shared" si="2"/>
        <v>0</v>
      </c>
      <c r="X36" s="461"/>
      <c r="Y36" s="461"/>
      <c r="Z36" s="753">
        <f>R36</f>
        <v>0</v>
      </c>
      <c r="AA36" s="461"/>
      <c r="AB36" s="461"/>
      <c r="AC36" s="461"/>
      <c r="AD36" s="461"/>
      <c r="AE36" s="461"/>
      <c r="AF36" s="461"/>
      <c r="AG36" s="461"/>
      <c r="AH36" s="461"/>
      <c r="AI36" s="461"/>
    </row>
    <row r="37" spans="1:35" s="730" customFormat="1" ht="18" customHeight="1">
      <c r="A37" s="727"/>
      <c r="B37" s="412" t="s">
        <v>175</v>
      </c>
      <c r="C37" s="412"/>
      <c r="D37" s="718"/>
      <c r="E37" s="718"/>
      <c r="F37" s="718"/>
      <c r="G37" s="718"/>
      <c r="H37" s="348"/>
      <c r="I37" s="348"/>
      <c r="J37" s="348"/>
      <c r="K37" s="348"/>
      <c r="L37" s="348"/>
      <c r="M37" s="348"/>
      <c r="N37" s="348"/>
      <c r="O37" s="719"/>
      <c r="P37" s="719"/>
      <c r="Q37" s="719"/>
      <c r="R37" s="719"/>
      <c r="S37" s="719"/>
      <c r="T37" s="719"/>
      <c r="U37" s="719"/>
      <c r="V37" s="719"/>
      <c r="W37" s="753">
        <f t="shared" si="2"/>
        <v>0</v>
      </c>
      <c r="X37" s="719"/>
      <c r="Y37" s="719"/>
      <c r="Z37" s="753">
        <f>R37</f>
        <v>0</v>
      </c>
      <c r="AA37" s="719"/>
      <c r="AB37" s="719"/>
      <c r="AC37" s="719"/>
      <c r="AD37" s="719"/>
      <c r="AE37" s="719"/>
      <c r="AF37" s="719"/>
      <c r="AG37" s="719"/>
      <c r="AH37" s="719"/>
      <c r="AI37" s="719"/>
    </row>
    <row r="38" spans="1:35" s="150" customFormat="1" ht="51" customHeight="1">
      <c r="A38" s="752" t="s">
        <v>16</v>
      </c>
      <c r="B38" s="746" t="s">
        <v>1311</v>
      </c>
      <c r="C38" s="762" t="s">
        <v>1383</v>
      </c>
      <c r="D38" s="755" t="s">
        <v>1384</v>
      </c>
      <c r="E38" s="760"/>
      <c r="F38" s="760"/>
      <c r="G38" s="760" t="s">
        <v>1310</v>
      </c>
      <c r="H38" s="754">
        <f>I38+L38</f>
        <v>597476</v>
      </c>
      <c r="I38" s="754">
        <v>99220</v>
      </c>
      <c r="J38" s="754"/>
      <c r="K38" s="754"/>
      <c r="L38" s="754">
        <f>M38+N38</f>
        <v>498256</v>
      </c>
      <c r="M38" s="754">
        <v>348779</v>
      </c>
      <c r="N38" s="754">
        <v>149477</v>
      </c>
      <c r="O38" s="754">
        <f>P38+R38</f>
        <v>180866</v>
      </c>
      <c r="P38" s="754"/>
      <c r="Q38" s="754"/>
      <c r="R38" s="754">
        <v>180866</v>
      </c>
      <c r="S38" s="754">
        <f>T38+V38</f>
        <v>55016</v>
      </c>
      <c r="T38" s="754"/>
      <c r="U38" s="754"/>
      <c r="V38" s="754">
        <v>55016</v>
      </c>
      <c r="W38" s="754">
        <f t="shared" si="2"/>
        <v>140968</v>
      </c>
      <c r="X38" s="761"/>
      <c r="Y38" s="761"/>
      <c r="Z38" s="754">
        <v>140968</v>
      </c>
      <c r="AA38" s="754">
        <f>AB38+AD38</f>
        <v>296746</v>
      </c>
      <c r="AB38" s="754"/>
      <c r="AC38" s="754"/>
      <c r="AD38" s="754">
        <v>296746</v>
      </c>
      <c r="AE38" s="754">
        <f>AH38</f>
        <v>108351</v>
      </c>
      <c r="AF38" s="754"/>
      <c r="AG38" s="754"/>
      <c r="AH38" s="754">
        <v>108351</v>
      </c>
      <c r="AI38" s="760"/>
    </row>
    <row r="39" spans="1:35">
      <c r="A39" s="376"/>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row>
    <row r="40" spans="1:35">
      <c r="A40" s="376"/>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row>
    <row r="41" spans="1:35">
      <c r="A41" s="376"/>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row>
    <row r="42" spans="1:35">
      <c r="A42" s="376"/>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row>
    <row r="43" spans="1:35">
      <c r="A43" s="376"/>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row>
    <row r="44" spans="1:35">
      <c r="A44" s="376"/>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row>
    <row r="45" spans="1:35">
      <c r="A45" s="376"/>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row>
    <row r="46" spans="1:35">
      <c r="A46" s="376"/>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row>
    <row r="47" spans="1:35">
      <c r="A47" s="376"/>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row>
    <row r="48" spans="1:35">
      <c r="A48" s="376"/>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row>
    <row r="49" spans="1:35">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row>
    <row r="50" spans="1:35">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row>
    <row r="51" spans="1:35">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row>
    <row r="52" spans="1:35">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row>
    <row r="53" spans="1:35">
      <c r="A53" s="376"/>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row>
    <row r="54" spans="1:35">
      <c r="A54" s="376"/>
      <c r="B54" s="376"/>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row>
    <row r="55" spans="1:35">
      <c r="A55" s="376"/>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row>
    <row r="56" spans="1:35">
      <c r="A56" s="376"/>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row>
    <row r="57" spans="1:35">
      <c r="A57" s="376"/>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row>
    <row r="58" spans="1:35">
      <c r="A58" s="376"/>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row>
    <row r="59" spans="1:35">
      <c r="A59" s="376"/>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row>
    <row r="60" spans="1:35">
      <c r="A60" s="376"/>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row>
    <row r="61" spans="1:35">
      <c r="A61" s="376"/>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row>
    <row r="62" spans="1:35">
      <c r="A62" s="376"/>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row>
    <row r="63" spans="1:35">
      <c r="A63" s="376"/>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row>
    <row r="64" spans="1:35">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row>
    <row r="65" spans="1:35">
      <c r="A65" s="376"/>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row>
    <row r="66" spans="1:35">
      <c r="A66" s="376"/>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row>
    <row r="67" spans="1:35">
      <c r="A67" s="376"/>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row>
    <row r="68" spans="1:35">
      <c r="A68" s="376"/>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row>
    <row r="69" spans="1:35">
      <c r="A69" s="376"/>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row>
    <row r="70" spans="1:35">
      <c r="A70" s="376"/>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row>
    <row r="71" spans="1:35">
      <c r="A71" s="376"/>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row>
    <row r="72" spans="1:35">
      <c r="A72" s="376"/>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row>
    <row r="73" spans="1:35">
      <c r="A73" s="376"/>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row>
    <row r="74" spans="1:35">
      <c r="A74" s="376"/>
      <c r="B74" s="376"/>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row>
    <row r="75" spans="1:35">
      <c r="A75" s="376"/>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row>
    <row r="76" spans="1:35">
      <c r="A76" s="376"/>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row>
    <row r="77" spans="1:35">
      <c r="A77" s="376"/>
      <c r="B77" s="376"/>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row>
    <row r="78" spans="1:35">
      <c r="A78" s="376"/>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row>
    <row r="79" spans="1:35">
      <c r="A79" s="376"/>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row>
    <row r="80" spans="1:35">
      <c r="A80" s="376"/>
      <c r="B80" s="376"/>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row>
    <row r="81" spans="1:35">
      <c r="A81" s="376"/>
      <c r="B81" s="376"/>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row>
    <row r="82" spans="1:35">
      <c r="A82" s="376"/>
      <c r="B82" s="376"/>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row>
    <row r="83" spans="1:35">
      <c r="A83" s="376"/>
      <c r="B83" s="376"/>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row>
    <row r="84" spans="1:35">
      <c r="A84" s="376"/>
      <c r="B84" s="376"/>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row>
    <row r="85" spans="1:35">
      <c r="A85" s="376"/>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row>
    <row r="86" spans="1:35">
      <c r="A86" s="376"/>
      <c r="B86" s="376"/>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row>
    <row r="87" spans="1:35">
      <c r="A87" s="376"/>
      <c r="B87" s="376"/>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row>
    <row r="88" spans="1:35">
      <c r="A88" s="376"/>
      <c r="B88" s="376"/>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row>
    <row r="89" spans="1:35">
      <c r="A89" s="376"/>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row>
    <row r="90" spans="1:35">
      <c r="A90" s="376"/>
      <c r="B90" s="376"/>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row>
    <row r="91" spans="1:35">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row>
    <row r="92" spans="1:35">
      <c r="A92" s="376"/>
      <c r="B92" s="376"/>
      <c r="C92" s="376"/>
      <c r="D92" s="376"/>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row>
    <row r="93" spans="1:35">
      <c r="A93" s="376"/>
      <c r="B93" s="376"/>
      <c r="C93" s="376"/>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row>
    <row r="94" spans="1:35">
      <c r="A94" s="376"/>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row>
    <row r="95" spans="1:35">
      <c r="A95" s="376"/>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row>
    <row r="96" spans="1:35">
      <c r="A96" s="376"/>
      <c r="B96" s="376"/>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row>
    <row r="97" spans="1:35">
      <c r="A97" s="376"/>
      <c r="B97" s="376"/>
      <c r="C97" s="376"/>
      <c r="D97" s="376"/>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row>
    <row r="98" spans="1:35">
      <c r="A98" s="376"/>
      <c r="B98" s="376"/>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row>
    <row r="99" spans="1:35">
      <c r="A99" s="376"/>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row>
    <row r="100" spans="1:35">
      <c r="A100" s="376"/>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row>
    <row r="101" spans="1:35">
      <c r="A101" s="376"/>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row>
    <row r="102" spans="1:35">
      <c r="A102" s="376"/>
      <c r="B102" s="376"/>
      <c r="C102" s="376"/>
      <c r="D102" s="376"/>
      <c r="E102" s="376"/>
      <c r="F102" s="376"/>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row>
    <row r="103" spans="1:35">
      <c r="A103" s="376"/>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row>
    <row r="104" spans="1:35">
      <c r="A104" s="376"/>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row>
    <row r="105" spans="1:35">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row>
    <row r="106" spans="1:35">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row>
    <row r="107" spans="1:35">
      <c r="A107" s="376"/>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row>
    <row r="108" spans="1:35">
      <c r="A108" s="376"/>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row>
    <row r="109" spans="1:35">
      <c r="A109" s="376"/>
      <c r="B109" s="376"/>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row>
    <row r="110" spans="1:35">
      <c r="A110" s="376"/>
      <c r="B110" s="376"/>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row>
    <row r="111" spans="1:35">
      <c r="A111" s="376"/>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row>
    <row r="112" spans="1:35">
      <c r="A112" s="376"/>
      <c r="B112" s="376"/>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row>
    <row r="113" spans="1:35">
      <c r="A113" s="376"/>
      <c r="B113" s="376"/>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row>
    <row r="114" spans="1:35">
      <c r="A114" s="376"/>
      <c r="B114" s="376"/>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row>
    <row r="115" spans="1:35">
      <c r="A115" s="376"/>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row>
    <row r="116" spans="1:35">
      <c r="A116" s="376"/>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row>
    <row r="117" spans="1:35">
      <c r="A117" s="376"/>
      <c r="B117" s="376"/>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row>
    <row r="118" spans="1:35">
      <c r="A118" s="376"/>
      <c r="B118" s="376"/>
      <c r="C118" s="376"/>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row>
    <row r="119" spans="1:35">
      <c r="A119" s="376"/>
      <c r="B119" s="376"/>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row>
    <row r="120" spans="1:35">
      <c r="A120" s="376"/>
      <c r="B120" s="376"/>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row>
    <row r="121" spans="1:35">
      <c r="A121" s="376"/>
      <c r="B121" s="376"/>
      <c r="C121" s="376"/>
      <c r="D121" s="376"/>
      <c r="E121" s="376"/>
      <c r="F121" s="376"/>
      <c r="G121" s="376"/>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6"/>
      <c r="AD121" s="376"/>
      <c r="AE121" s="376"/>
      <c r="AF121" s="376"/>
      <c r="AG121" s="376"/>
      <c r="AH121" s="376"/>
      <c r="AI121" s="376"/>
    </row>
    <row r="122" spans="1:35">
      <c r="A122" s="376"/>
      <c r="B122" s="376"/>
      <c r="C122" s="376"/>
      <c r="D122" s="376"/>
      <c r="E122" s="376"/>
      <c r="F122" s="376"/>
      <c r="G122" s="376"/>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6"/>
      <c r="AD122" s="376"/>
      <c r="AE122" s="376"/>
      <c r="AF122" s="376"/>
      <c r="AG122" s="376"/>
      <c r="AH122" s="376"/>
      <c r="AI122" s="376"/>
    </row>
    <row r="123" spans="1:35">
      <c r="A123" s="376"/>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row>
    <row r="124" spans="1:35">
      <c r="A124" s="376"/>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row>
    <row r="125" spans="1:35">
      <c r="A125" s="376"/>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row>
    <row r="126" spans="1:35">
      <c r="A126" s="376"/>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row>
    <row r="127" spans="1:35">
      <c r="A127" s="376"/>
      <c r="B127" s="376"/>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row>
    <row r="128" spans="1:35">
      <c r="A128" s="376"/>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row>
    <row r="129" spans="1:35">
      <c r="A129" s="376"/>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row>
    <row r="130" spans="1:35">
      <c r="A130" s="376"/>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row>
    <row r="131" spans="1:35">
      <c r="A131" s="376"/>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row>
    <row r="132" spans="1:35">
      <c r="A132" s="376"/>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row>
    <row r="133" spans="1:35">
      <c r="A133" s="376"/>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row>
    <row r="134" spans="1:35">
      <c r="A134" s="376"/>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row>
    <row r="135" spans="1:35">
      <c r="A135" s="376"/>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row>
    <row r="136" spans="1:35">
      <c r="A136" s="376"/>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row>
    <row r="137" spans="1:35">
      <c r="A137" s="376"/>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row>
    <row r="138" spans="1:35">
      <c r="A138" s="376"/>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row>
    <row r="139" spans="1:35">
      <c r="A139" s="376"/>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row>
    <row r="140" spans="1:35">
      <c r="A140" s="376"/>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row>
    <row r="141" spans="1:35">
      <c r="A141" s="376"/>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row>
    <row r="142" spans="1:35">
      <c r="A142" s="376"/>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row>
    <row r="143" spans="1:35">
      <c r="A143" s="376"/>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row>
    <row r="144" spans="1:35">
      <c r="A144" s="376"/>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row>
    <row r="145" spans="1:35">
      <c r="A145" s="376"/>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row>
    <row r="146" spans="1:35">
      <c r="A146" s="376"/>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row>
    <row r="147" spans="1:35">
      <c r="A147" s="376"/>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row>
    <row r="148" spans="1:35">
      <c r="A148" s="376"/>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row>
    <row r="149" spans="1:35">
      <c r="A149" s="376"/>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row>
    <row r="150" spans="1:35">
      <c r="A150" s="376"/>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row>
    <row r="151" spans="1:35">
      <c r="A151" s="376"/>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row>
    <row r="152" spans="1:35">
      <c r="A152" s="376"/>
      <c r="B152" s="376"/>
      <c r="C152" s="376"/>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row>
    <row r="153" spans="1:35">
      <c r="A153" s="376"/>
      <c r="B153" s="376"/>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row>
    <row r="154" spans="1:35">
      <c r="A154" s="376"/>
      <c r="B154" s="376"/>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row>
    <row r="155" spans="1:35">
      <c r="A155" s="376"/>
      <c r="B155" s="376"/>
      <c r="C155" s="376"/>
      <c r="D155" s="376"/>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row>
    <row r="156" spans="1:35">
      <c r="A156" s="376"/>
      <c r="B156" s="376"/>
      <c r="C156" s="376"/>
      <c r="D156" s="376"/>
      <c r="E156" s="376"/>
      <c r="F156" s="376"/>
      <c r="G156" s="376"/>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row>
    <row r="157" spans="1:35">
      <c r="A157" s="376"/>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row>
    <row r="158" spans="1:35">
      <c r="A158" s="376"/>
      <c r="B158" s="376"/>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row>
    <row r="159" spans="1:35">
      <c r="A159" s="376"/>
      <c r="B159" s="376"/>
      <c r="C159" s="376"/>
      <c r="D159" s="376"/>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row>
    <row r="160" spans="1:35">
      <c r="A160" s="376"/>
      <c r="B160" s="376"/>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row>
    <row r="161" spans="1:35">
      <c r="A161" s="376"/>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row>
    <row r="162" spans="1:35">
      <c r="A162" s="376"/>
      <c r="B162" s="376"/>
      <c r="C162" s="376"/>
      <c r="D162" s="376"/>
      <c r="E162" s="376"/>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row>
    <row r="163" spans="1:35">
      <c r="A163" s="376"/>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row>
    <row r="164" spans="1:35">
      <c r="A164" s="376"/>
      <c r="B164" s="376"/>
      <c r="C164" s="376"/>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row>
    <row r="165" spans="1:35">
      <c r="A165" s="376"/>
      <c r="B165" s="376"/>
      <c r="C165" s="376"/>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row>
    <row r="166" spans="1:35">
      <c r="A166" s="376"/>
      <c r="B166" s="376"/>
      <c r="C166" s="376"/>
      <c r="D166" s="376"/>
      <c r="E166" s="376"/>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6"/>
      <c r="AD166" s="376"/>
      <c r="AE166" s="376"/>
      <c r="AF166" s="376"/>
      <c r="AG166" s="376"/>
      <c r="AH166" s="376"/>
      <c r="AI166" s="376"/>
    </row>
    <row r="167" spans="1:35">
      <c r="A167" s="376"/>
      <c r="B167" s="376"/>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row>
    <row r="168" spans="1:35">
      <c r="A168" s="376"/>
      <c r="B168" s="376"/>
      <c r="C168" s="376"/>
      <c r="D168" s="376"/>
      <c r="E168" s="376"/>
      <c r="F168" s="376"/>
      <c r="G168" s="376"/>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row>
    <row r="169" spans="1:35">
      <c r="A169" s="376"/>
      <c r="B169" s="376"/>
      <c r="C169" s="376"/>
      <c r="D169" s="376"/>
      <c r="E169" s="376"/>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row>
    <row r="170" spans="1:35">
      <c r="A170" s="376"/>
      <c r="B170" s="376"/>
      <c r="C170" s="376"/>
      <c r="D170" s="376"/>
      <c r="E170" s="376"/>
      <c r="F170" s="376"/>
      <c r="G170" s="376"/>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row>
    <row r="171" spans="1:35">
      <c r="A171" s="376"/>
      <c r="B171" s="376"/>
      <c r="C171" s="376"/>
      <c r="D171" s="376"/>
      <c r="E171" s="376"/>
      <c r="F171" s="376"/>
      <c r="G171" s="376"/>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row>
    <row r="172" spans="1:35">
      <c r="A172" s="376"/>
      <c r="B172" s="376"/>
      <c r="C172" s="376"/>
      <c r="D172" s="376"/>
      <c r="E172" s="376"/>
      <c r="F172" s="376"/>
      <c r="G172" s="376"/>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row>
    <row r="173" spans="1:35">
      <c r="A173" s="376"/>
      <c r="B173" s="376"/>
      <c r="C173" s="376"/>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row>
    <row r="174" spans="1:35">
      <c r="A174" s="376"/>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row>
    <row r="175" spans="1:35">
      <c r="A175" s="376"/>
      <c r="B175" s="376"/>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row>
    <row r="176" spans="1:35">
      <c r="A176" s="376"/>
      <c r="B176" s="376"/>
      <c r="C176" s="376"/>
      <c r="D176" s="376"/>
      <c r="E176" s="376"/>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row>
    <row r="177" spans="1:35">
      <c r="A177" s="376"/>
      <c r="B177" s="376"/>
      <c r="C177" s="376"/>
      <c r="D177" s="376"/>
      <c r="E177" s="376"/>
      <c r="F177" s="376"/>
      <c r="G177" s="376"/>
      <c r="H177" s="376"/>
      <c r="I177" s="376"/>
      <c r="J177" s="376"/>
      <c r="K177" s="376"/>
      <c r="L177" s="376"/>
      <c r="M177" s="376"/>
      <c r="N177" s="376"/>
      <c r="O177" s="376"/>
      <c r="P177" s="376"/>
      <c r="Q177" s="376"/>
      <c r="R177" s="376"/>
      <c r="S177" s="376"/>
      <c r="T177" s="376"/>
      <c r="U177" s="376"/>
      <c r="V177" s="376"/>
      <c r="W177" s="376"/>
      <c r="X177" s="376"/>
      <c r="Y177" s="376"/>
      <c r="Z177" s="376"/>
      <c r="AA177" s="376"/>
      <c r="AB177" s="376"/>
      <c r="AC177" s="376"/>
      <c r="AD177" s="376"/>
      <c r="AE177" s="376"/>
      <c r="AF177" s="376"/>
      <c r="AG177" s="376"/>
      <c r="AH177" s="376"/>
      <c r="AI177" s="376"/>
    </row>
    <row r="178" spans="1:35">
      <c r="A178" s="376"/>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row>
    <row r="179" spans="1:35">
      <c r="A179" s="376"/>
      <c r="B179" s="376"/>
      <c r="C179" s="376"/>
      <c r="D179" s="376"/>
      <c r="E179" s="376"/>
      <c r="F179" s="376"/>
      <c r="G179" s="376"/>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6"/>
      <c r="AH179" s="376"/>
      <c r="AI179" s="376"/>
    </row>
    <row r="180" spans="1:35">
      <c r="A180" s="376"/>
      <c r="B180" s="376"/>
      <c r="C180" s="376"/>
      <c r="D180" s="376"/>
      <c r="E180" s="376"/>
      <c r="F180" s="376"/>
      <c r="G180" s="376"/>
      <c r="H180" s="376"/>
      <c r="I180" s="376"/>
      <c r="J180" s="376"/>
      <c r="K180" s="376"/>
      <c r="L180" s="376"/>
      <c r="M180" s="376"/>
      <c r="N180" s="376"/>
      <c r="O180" s="376"/>
      <c r="P180" s="376"/>
      <c r="Q180" s="376"/>
      <c r="R180" s="376"/>
      <c r="S180" s="376"/>
      <c r="T180" s="376"/>
      <c r="U180" s="376"/>
      <c r="V180" s="376"/>
      <c r="W180" s="376"/>
      <c r="X180" s="376"/>
      <c r="Y180" s="376"/>
      <c r="Z180" s="376"/>
      <c r="AA180" s="376"/>
      <c r="AB180" s="376"/>
      <c r="AC180" s="376"/>
      <c r="AD180" s="376"/>
      <c r="AE180" s="376"/>
      <c r="AF180" s="376"/>
      <c r="AG180" s="376"/>
      <c r="AH180" s="376"/>
      <c r="AI180" s="376"/>
    </row>
    <row r="181" spans="1:35">
      <c r="A181" s="376"/>
      <c r="B181" s="376"/>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row>
    <row r="182" spans="1:35">
      <c r="A182" s="376"/>
      <c r="B182" s="376"/>
      <c r="C182" s="376"/>
      <c r="D182" s="376"/>
      <c r="E182" s="376"/>
      <c r="F182" s="376"/>
      <c r="G182" s="376"/>
      <c r="H182" s="376"/>
      <c r="I182" s="376"/>
      <c r="J182" s="376"/>
      <c r="K182" s="376"/>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c r="AH182" s="376"/>
      <c r="AI182" s="376"/>
    </row>
    <row r="183" spans="1:35">
      <c r="A183" s="376"/>
      <c r="B183" s="376"/>
      <c r="C183" s="376"/>
      <c r="D183" s="376"/>
      <c r="E183" s="376"/>
      <c r="F183" s="376"/>
      <c r="G183" s="376"/>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6"/>
    </row>
    <row r="184" spans="1:35">
      <c r="A184" s="376"/>
      <c r="B184" s="376"/>
      <c r="C184" s="376"/>
      <c r="D184" s="376"/>
      <c r="E184" s="376"/>
      <c r="F184" s="376"/>
      <c r="G184" s="376"/>
      <c r="H184" s="376"/>
      <c r="I184" s="376"/>
      <c r="J184" s="376"/>
      <c r="K184" s="376"/>
      <c r="L184" s="376"/>
      <c r="M184" s="376"/>
      <c r="N184" s="376"/>
      <c r="O184" s="376"/>
      <c r="P184" s="376"/>
      <c r="Q184" s="376"/>
      <c r="R184" s="376"/>
      <c r="S184" s="376"/>
      <c r="T184" s="376"/>
      <c r="U184" s="376"/>
      <c r="V184" s="376"/>
      <c r="W184" s="376"/>
      <c r="X184" s="376"/>
      <c r="Y184" s="376"/>
      <c r="Z184" s="376"/>
      <c r="AA184" s="376"/>
      <c r="AB184" s="376"/>
      <c r="AC184" s="376"/>
      <c r="AD184" s="376"/>
      <c r="AE184" s="376"/>
      <c r="AF184" s="376"/>
      <c r="AG184" s="376"/>
      <c r="AH184" s="376"/>
      <c r="AI184" s="376"/>
    </row>
    <row r="185" spans="1:35">
      <c r="A185" s="376"/>
      <c r="B185" s="376"/>
      <c r="C185" s="376"/>
      <c r="D185" s="376"/>
      <c r="E185" s="376"/>
      <c r="F185" s="376"/>
      <c r="G185" s="376"/>
      <c r="H185" s="376"/>
      <c r="I185" s="376"/>
      <c r="J185" s="376"/>
      <c r="K185" s="376"/>
      <c r="L185" s="376"/>
      <c r="M185" s="376"/>
      <c r="N185" s="376"/>
      <c r="O185" s="376"/>
      <c r="P185" s="376"/>
      <c r="Q185" s="376"/>
      <c r="R185" s="376"/>
      <c r="S185" s="376"/>
      <c r="T185" s="376"/>
      <c r="U185" s="376"/>
      <c r="V185" s="376"/>
      <c r="W185" s="376"/>
      <c r="X185" s="376"/>
      <c r="Y185" s="376"/>
      <c r="Z185" s="376"/>
      <c r="AA185" s="376"/>
      <c r="AB185" s="376"/>
      <c r="AC185" s="376"/>
      <c r="AD185" s="376"/>
      <c r="AE185" s="376"/>
      <c r="AF185" s="376"/>
      <c r="AG185" s="376"/>
      <c r="AH185" s="376"/>
      <c r="AI185" s="376"/>
    </row>
    <row r="186" spans="1:35">
      <c r="A186" s="376"/>
      <c r="B186" s="376"/>
      <c r="C186" s="376"/>
      <c r="D186" s="376"/>
      <c r="E186" s="376"/>
      <c r="F186" s="376"/>
      <c r="G186" s="376"/>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c r="AH186" s="376"/>
      <c r="AI186" s="376"/>
    </row>
    <row r="187" spans="1:35">
      <c r="A187" s="376"/>
      <c r="B187" s="376"/>
      <c r="C187" s="376"/>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c r="AH187" s="376"/>
      <c r="AI187" s="376"/>
    </row>
    <row r="188" spans="1:35">
      <c r="A188" s="376"/>
      <c r="B188" s="376"/>
      <c r="C188" s="376"/>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376"/>
      <c r="Z188" s="376"/>
      <c r="AA188" s="376"/>
      <c r="AB188" s="376"/>
      <c r="AC188" s="376"/>
      <c r="AD188" s="376"/>
      <c r="AE188" s="376"/>
      <c r="AF188" s="376"/>
      <c r="AG188" s="376"/>
      <c r="AH188" s="376"/>
      <c r="AI188" s="376"/>
    </row>
    <row r="189" spans="1:35">
      <c r="A189" s="376"/>
      <c r="B189" s="376"/>
      <c r="C189" s="376"/>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376"/>
      <c r="Z189" s="376"/>
      <c r="AA189" s="376"/>
      <c r="AB189" s="376"/>
      <c r="AC189" s="376"/>
      <c r="AD189" s="376"/>
      <c r="AE189" s="376"/>
      <c r="AF189" s="376"/>
      <c r="AG189" s="376"/>
      <c r="AH189" s="376"/>
      <c r="AI189" s="376"/>
    </row>
    <row r="190" spans="1:35">
      <c r="A190" s="376"/>
      <c r="B190" s="376"/>
      <c r="C190" s="376"/>
      <c r="D190" s="376"/>
      <c r="E190" s="376"/>
      <c r="F190" s="376"/>
      <c r="G190" s="376"/>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row>
    <row r="191" spans="1:35">
      <c r="A191" s="376"/>
      <c r="B191" s="376"/>
      <c r="C191" s="376"/>
      <c r="D191" s="376"/>
      <c r="E191" s="376"/>
      <c r="F191" s="376"/>
      <c r="G191" s="376"/>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row>
    <row r="192" spans="1:35">
      <c r="A192" s="376"/>
      <c r="B192" s="376"/>
      <c r="C192" s="376"/>
      <c r="D192" s="376"/>
      <c r="E192" s="376"/>
      <c r="F192" s="376"/>
      <c r="G192" s="376"/>
      <c r="H192" s="376"/>
      <c r="I192" s="376"/>
      <c r="J192" s="376"/>
      <c r="K192" s="376"/>
      <c r="L192" s="376"/>
      <c r="M192" s="376"/>
      <c r="N192" s="376"/>
      <c r="O192" s="376"/>
      <c r="P192" s="376"/>
      <c r="Q192" s="376"/>
      <c r="R192" s="376"/>
      <c r="S192" s="376"/>
      <c r="T192" s="376"/>
      <c r="U192" s="376"/>
      <c r="V192" s="376"/>
      <c r="W192" s="376"/>
      <c r="X192" s="376"/>
      <c r="Y192" s="376"/>
      <c r="Z192" s="376"/>
      <c r="AA192" s="376"/>
      <c r="AB192" s="376"/>
      <c r="AC192" s="376"/>
      <c r="AD192" s="376"/>
      <c r="AE192" s="376"/>
      <c r="AF192" s="376"/>
      <c r="AG192" s="376"/>
      <c r="AH192" s="376"/>
      <c r="AI192" s="376"/>
    </row>
    <row r="193" spans="1:35">
      <c r="A193" s="376"/>
      <c r="B193" s="376"/>
      <c r="C193" s="376"/>
      <c r="D193" s="376"/>
      <c r="E193" s="376"/>
      <c r="F193" s="376"/>
      <c r="G193" s="376"/>
      <c r="H193" s="376"/>
      <c r="I193" s="376"/>
      <c r="J193" s="376"/>
      <c r="K193" s="376"/>
      <c r="L193" s="376"/>
      <c r="M193" s="376"/>
      <c r="N193" s="376"/>
      <c r="O193" s="376"/>
      <c r="P193" s="376"/>
      <c r="Q193" s="376"/>
      <c r="R193" s="376"/>
      <c r="S193" s="376"/>
      <c r="T193" s="376"/>
      <c r="U193" s="376"/>
      <c r="V193" s="376"/>
      <c r="W193" s="376"/>
      <c r="X193" s="376"/>
      <c r="Y193" s="376"/>
      <c r="Z193" s="376"/>
      <c r="AA193" s="376"/>
      <c r="AB193" s="376"/>
      <c r="AC193" s="376"/>
      <c r="AD193" s="376"/>
      <c r="AE193" s="376"/>
      <c r="AF193" s="376"/>
      <c r="AG193" s="376"/>
      <c r="AH193" s="376"/>
      <c r="AI193" s="376"/>
    </row>
    <row r="194" spans="1:35">
      <c r="A194" s="376"/>
      <c r="B194" s="376"/>
      <c r="C194" s="376"/>
      <c r="D194" s="376"/>
      <c r="E194" s="376"/>
      <c r="F194" s="376"/>
      <c r="G194" s="376"/>
      <c r="H194" s="376"/>
      <c r="I194" s="376"/>
      <c r="J194" s="376"/>
      <c r="K194" s="376"/>
      <c r="L194" s="376"/>
      <c r="M194" s="376"/>
      <c r="N194" s="376"/>
      <c r="O194" s="376"/>
      <c r="P194" s="376"/>
      <c r="Q194" s="376"/>
      <c r="R194" s="376"/>
      <c r="S194" s="376"/>
      <c r="T194" s="376"/>
      <c r="U194" s="376"/>
      <c r="V194" s="376"/>
      <c r="W194" s="376"/>
      <c r="X194" s="376"/>
      <c r="Y194" s="376"/>
      <c r="Z194" s="376"/>
      <c r="AA194" s="376"/>
      <c r="AB194" s="376"/>
      <c r="AC194" s="376"/>
      <c r="AD194" s="376"/>
      <c r="AE194" s="376"/>
      <c r="AF194" s="376"/>
      <c r="AG194" s="376"/>
      <c r="AH194" s="376"/>
      <c r="AI194" s="376"/>
    </row>
    <row r="195" spans="1:35">
      <c r="A195" s="376"/>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row>
    <row r="196" spans="1:35">
      <c r="A196" s="376"/>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row>
    <row r="197" spans="1:35">
      <c r="A197" s="376"/>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row>
    <row r="198" spans="1:35">
      <c r="A198" s="376"/>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row>
    <row r="199" spans="1:35">
      <c r="A199" s="376"/>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row>
    <row r="200" spans="1:35">
      <c r="A200" s="376"/>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row>
    <row r="201" spans="1:35">
      <c r="A201" s="376"/>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row>
    <row r="202" spans="1:35">
      <c r="A202" s="376"/>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row>
    <row r="203" spans="1:35">
      <c r="A203" s="376"/>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row>
    <row r="204" spans="1:35">
      <c r="A204" s="376"/>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row>
    <row r="205" spans="1:35">
      <c r="A205" s="376"/>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row>
    <row r="206" spans="1:35">
      <c r="A206" s="376"/>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row>
    <row r="207" spans="1:35">
      <c r="A207" s="376"/>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row>
    <row r="208" spans="1:35">
      <c r="A208" s="376"/>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row>
    <row r="209" spans="1:35">
      <c r="A209" s="376"/>
      <c r="B209" s="376"/>
      <c r="C209" s="376"/>
      <c r="D209" s="376"/>
      <c r="E209" s="376"/>
      <c r="F209" s="376"/>
      <c r="G209" s="376"/>
      <c r="H209" s="376"/>
      <c r="I209" s="376"/>
      <c r="J209" s="376"/>
      <c r="K209" s="376"/>
      <c r="L209" s="376"/>
      <c r="M209" s="376"/>
      <c r="N209" s="376"/>
      <c r="O209" s="376"/>
      <c r="P209" s="376"/>
      <c r="Q209" s="376"/>
      <c r="R209" s="376"/>
      <c r="S209" s="376"/>
      <c r="T209" s="376"/>
      <c r="U209" s="376"/>
      <c r="V209" s="376"/>
      <c r="W209" s="376"/>
      <c r="X209" s="376"/>
      <c r="Y209" s="376"/>
      <c r="Z209" s="376"/>
      <c r="AA209" s="376"/>
      <c r="AB209" s="376"/>
      <c r="AC209" s="376"/>
      <c r="AD209" s="376"/>
      <c r="AE209" s="376"/>
      <c r="AF209" s="376"/>
      <c r="AG209" s="376"/>
      <c r="AH209" s="376"/>
      <c r="AI209" s="376"/>
    </row>
    <row r="210" spans="1:35">
      <c r="A210" s="376"/>
      <c r="B210" s="376"/>
      <c r="C210" s="376"/>
      <c r="D210" s="376"/>
      <c r="E210" s="376"/>
      <c r="F210" s="376"/>
      <c r="G210" s="376"/>
      <c r="H210" s="376"/>
      <c r="I210" s="376"/>
      <c r="J210" s="376"/>
      <c r="K210" s="376"/>
      <c r="L210" s="376"/>
      <c r="M210" s="376"/>
      <c r="N210" s="376"/>
      <c r="O210" s="376"/>
      <c r="P210" s="376"/>
      <c r="Q210" s="376"/>
      <c r="R210" s="376"/>
      <c r="S210" s="376"/>
      <c r="T210" s="376"/>
      <c r="U210" s="376"/>
      <c r="V210" s="376"/>
      <c r="W210" s="376"/>
      <c r="X210" s="376"/>
      <c r="Y210" s="376"/>
      <c r="Z210" s="376"/>
      <c r="AA210" s="376"/>
      <c r="AB210" s="376"/>
      <c r="AC210" s="376"/>
      <c r="AD210" s="376"/>
      <c r="AE210" s="376"/>
      <c r="AF210" s="376"/>
      <c r="AG210" s="376"/>
      <c r="AH210" s="376"/>
      <c r="AI210" s="376"/>
    </row>
    <row r="211" spans="1:35">
      <c r="A211" s="376"/>
      <c r="B211" s="376"/>
      <c r="C211" s="376"/>
      <c r="D211" s="376"/>
      <c r="E211" s="376"/>
      <c r="F211" s="376"/>
      <c r="G211" s="376"/>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c r="AH211" s="376"/>
      <c r="AI211" s="376"/>
    </row>
    <row r="212" spans="1:35">
      <c r="A212" s="376"/>
      <c r="B212" s="376"/>
      <c r="C212" s="376"/>
      <c r="D212" s="376"/>
      <c r="E212" s="376"/>
      <c r="F212" s="376"/>
      <c r="G212" s="376"/>
      <c r="H212" s="376"/>
      <c r="I212" s="376"/>
      <c r="J212" s="376"/>
      <c r="K212" s="376"/>
      <c r="L212" s="376"/>
      <c r="M212" s="376"/>
      <c r="N212" s="376"/>
      <c r="O212" s="376"/>
      <c r="P212" s="376"/>
      <c r="Q212" s="376"/>
      <c r="R212" s="376"/>
      <c r="S212" s="376"/>
      <c r="T212" s="376"/>
      <c r="U212" s="376"/>
      <c r="V212" s="376"/>
      <c r="W212" s="376"/>
      <c r="X212" s="376"/>
      <c r="Y212" s="376"/>
      <c r="Z212" s="376"/>
      <c r="AA212" s="376"/>
      <c r="AB212" s="376"/>
      <c r="AC212" s="376"/>
      <c r="AD212" s="376"/>
      <c r="AE212" s="376"/>
      <c r="AF212" s="376"/>
      <c r="AG212" s="376"/>
      <c r="AH212" s="376"/>
      <c r="AI212" s="376"/>
    </row>
    <row r="213" spans="1:35">
      <c r="A213" s="376"/>
      <c r="B213" s="376"/>
      <c r="C213" s="376"/>
      <c r="D213" s="376"/>
      <c r="E213" s="376"/>
      <c r="F213" s="376"/>
      <c r="G213" s="376"/>
      <c r="H213" s="376"/>
      <c r="I213" s="376"/>
      <c r="J213" s="376"/>
      <c r="K213" s="376"/>
      <c r="L213" s="376"/>
      <c r="M213" s="376"/>
      <c r="N213" s="376"/>
      <c r="O213" s="376"/>
      <c r="P213" s="376"/>
      <c r="Q213" s="376"/>
      <c r="R213" s="376"/>
      <c r="S213" s="376"/>
      <c r="T213" s="376"/>
      <c r="U213" s="376"/>
      <c r="V213" s="376"/>
      <c r="W213" s="376"/>
      <c r="X213" s="376"/>
      <c r="Y213" s="376"/>
      <c r="Z213" s="376"/>
      <c r="AA213" s="376"/>
      <c r="AB213" s="376"/>
      <c r="AC213" s="376"/>
      <c r="AD213" s="376"/>
      <c r="AE213" s="376"/>
      <c r="AF213" s="376"/>
      <c r="AG213" s="376"/>
      <c r="AH213" s="376"/>
      <c r="AI213" s="376"/>
    </row>
    <row r="214" spans="1:35">
      <c r="A214" s="376"/>
      <c r="B214" s="376"/>
      <c r="C214" s="376"/>
      <c r="D214" s="376"/>
      <c r="E214" s="376"/>
      <c r="F214" s="376"/>
      <c r="G214" s="376"/>
      <c r="H214" s="376"/>
      <c r="I214" s="376"/>
      <c r="J214" s="376"/>
      <c r="K214" s="376"/>
      <c r="L214" s="376"/>
      <c r="M214" s="376"/>
      <c r="N214" s="376"/>
      <c r="O214" s="376"/>
      <c r="P214" s="376"/>
      <c r="Q214" s="376"/>
      <c r="R214" s="376"/>
      <c r="S214" s="376"/>
      <c r="T214" s="376"/>
      <c r="U214" s="376"/>
      <c r="V214" s="376"/>
      <c r="W214" s="376"/>
      <c r="X214" s="376"/>
      <c r="Y214" s="376"/>
      <c r="Z214" s="376"/>
      <c r="AA214" s="376"/>
      <c r="AB214" s="376"/>
      <c r="AC214" s="376"/>
      <c r="AD214" s="376"/>
      <c r="AE214" s="376"/>
      <c r="AF214" s="376"/>
      <c r="AG214" s="376"/>
      <c r="AH214" s="376"/>
      <c r="AI214" s="376"/>
    </row>
    <row r="215" spans="1:35">
      <c r="A215" s="376"/>
      <c r="B215" s="376"/>
      <c r="C215" s="376"/>
      <c r="D215" s="376"/>
      <c r="E215" s="376"/>
      <c r="F215" s="376"/>
      <c r="G215" s="376"/>
      <c r="H215" s="376"/>
      <c r="I215" s="376"/>
      <c r="J215" s="376"/>
      <c r="K215" s="376"/>
      <c r="L215" s="376"/>
      <c r="M215" s="376"/>
      <c r="N215" s="376"/>
      <c r="O215" s="376"/>
      <c r="P215" s="376"/>
      <c r="Q215" s="376"/>
      <c r="R215" s="376"/>
      <c r="S215" s="376"/>
      <c r="T215" s="376"/>
      <c r="U215" s="376"/>
      <c r="V215" s="376"/>
      <c r="W215" s="376"/>
      <c r="X215" s="376"/>
      <c r="Y215" s="376"/>
      <c r="Z215" s="376"/>
      <c r="AA215" s="376"/>
      <c r="AB215" s="376"/>
      <c r="AC215" s="376"/>
      <c r="AD215" s="376"/>
      <c r="AE215" s="376"/>
      <c r="AF215" s="376"/>
      <c r="AG215" s="376"/>
      <c r="AH215" s="376"/>
      <c r="AI215" s="376"/>
    </row>
    <row r="216" spans="1:35">
      <c r="A216" s="376"/>
      <c r="B216" s="376"/>
      <c r="C216" s="376"/>
      <c r="D216" s="376"/>
      <c r="E216" s="376"/>
      <c r="F216" s="376"/>
      <c r="G216" s="376"/>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row>
    <row r="217" spans="1:35">
      <c r="A217" s="376"/>
      <c r="B217" s="376"/>
      <c r="C217" s="376"/>
      <c r="D217" s="376"/>
      <c r="E217" s="376"/>
      <c r="F217" s="376"/>
      <c r="G217" s="376"/>
      <c r="H217" s="376"/>
      <c r="I217" s="376"/>
      <c r="J217" s="376"/>
      <c r="K217" s="376"/>
      <c r="L217" s="376"/>
      <c r="M217" s="376"/>
      <c r="N217" s="376"/>
      <c r="O217" s="376"/>
      <c r="P217" s="376"/>
      <c r="Q217" s="376"/>
      <c r="R217" s="376"/>
      <c r="S217" s="376"/>
      <c r="T217" s="376"/>
      <c r="U217" s="376"/>
      <c r="V217" s="376"/>
      <c r="W217" s="376"/>
      <c r="X217" s="376"/>
      <c r="Y217" s="376"/>
      <c r="Z217" s="376"/>
      <c r="AA217" s="376"/>
      <c r="AB217" s="376"/>
      <c r="AC217" s="376"/>
      <c r="AD217" s="376"/>
      <c r="AE217" s="376"/>
      <c r="AF217" s="376"/>
      <c r="AG217" s="376"/>
      <c r="AH217" s="376"/>
      <c r="AI217" s="376"/>
    </row>
    <row r="218" spans="1:35">
      <c r="A218" s="376"/>
      <c r="B218" s="376"/>
      <c r="C218" s="376"/>
      <c r="D218" s="376"/>
      <c r="E218" s="376"/>
      <c r="F218" s="376"/>
      <c r="G218" s="376"/>
      <c r="H218" s="376"/>
      <c r="I218" s="376"/>
      <c r="J218" s="376"/>
      <c r="K218" s="376"/>
      <c r="L218" s="376"/>
      <c r="M218" s="376"/>
      <c r="N218" s="376"/>
      <c r="O218" s="376"/>
      <c r="P218" s="376"/>
      <c r="Q218" s="376"/>
      <c r="R218" s="376"/>
      <c r="S218" s="376"/>
      <c r="T218" s="376"/>
      <c r="U218" s="376"/>
      <c r="V218" s="376"/>
      <c r="W218" s="376"/>
      <c r="X218" s="376"/>
      <c r="Y218" s="376"/>
      <c r="Z218" s="376"/>
      <c r="AA218" s="376"/>
      <c r="AB218" s="376"/>
      <c r="AC218" s="376"/>
      <c r="AD218" s="376"/>
      <c r="AE218" s="376"/>
      <c r="AF218" s="376"/>
      <c r="AG218" s="376"/>
      <c r="AH218" s="376"/>
      <c r="AI218" s="376"/>
    </row>
    <row r="219" spans="1:35">
      <c r="A219" s="376"/>
      <c r="B219" s="376"/>
      <c r="C219" s="376"/>
      <c r="D219" s="376"/>
      <c r="E219" s="376"/>
      <c r="F219" s="376"/>
      <c r="G219" s="376"/>
      <c r="H219" s="376"/>
      <c r="I219" s="376"/>
      <c r="J219" s="376"/>
      <c r="K219" s="376"/>
      <c r="L219" s="376"/>
      <c r="M219" s="376"/>
      <c r="N219" s="376"/>
      <c r="O219" s="376"/>
      <c r="P219" s="376"/>
      <c r="Q219" s="376"/>
      <c r="R219" s="376"/>
      <c r="S219" s="376"/>
      <c r="T219" s="376"/>
      <c r="U219" s="376"/>
      <c r="V219" s="376"/>
      <c r="W219" s="376"/>
      <c r="X219" s="376"/>
      <c r="Y219" s="376"/>
      <c r="Z219" s="376"/>
      <c r="AA219" s="376"/>
      <c r="AB219" s="376"/>
      <c r="AC219" s="376"/>
      <c r="AD219" s="376"/>
      <c r="AE219" s="376"/>
      <c r="AF219" s="376"/>
      <c r="AG219" s="376"/>
      <c r="AH219" s="376"/>
      <c r="AI219" s="376"/>
    </row>
    <row r="220" spans="1:35">
      <c r="A220" s="376"/>
      <c r="B220" s="376"/>
      <c r="C220" s="376"/>
      <c r="D220" s="376"/>
      <c r="E220" s="376"/>
      <c r="F220" s="376"/>
      <c r="G220" s="376"/>
      <c r="H220" s="376"/>
      <c r="I220" s="376"/>
      <c r="J220" s="376"/>
      <c r="K220" s="376"/>
      <c r="L220" s="376"/>
      <c r="M220" s="376"/>
      <c r="N220" s="376"/>
      <c r="O220" s="376"/>
      <c r="P220" s="376"/>
      <c r="Q220" s="376"/>
      <c r="R220" s="376"/>
      <c r="S220" s="376"/>
      <c r="T220" s="376"/>
      <c r="U220" s="376"/>
      <c r="V220" s="376"/>
      <c r="W220" s="376"/>
      <c r="X220" s="376"/>
      <c r="Y220" s="376"/>
      <c r="Z220" s="376"/>
      <c r="AA220" s="376"/>
      <c r="AB220" s="376"/>
      <c r="AC220" s="376"/>
      <c r="AD220" s="376"/>
      <c r="AE220" s="376"/>
      <c r="AF220" s="376"/>
      <c r="AG220" s="376"/>
      <c r="AH220" s="376"/>
      <c r="AI220" s="376"/>
    </row>
    <row r="221" spans="1:35">
      <c r="A221" s="376"/>
      <c r="B221" s="376"/>
      <c r="C221" s="376"/>
      <c r="D221" s="376"/>
      <c r="E221" s="376"/>
      <c r="F221" s="376"/>
      <c r="G221" s="376"/>
      <c r="H221" s="376"/>
      <c r="I221" s="376"/>
      <c r="J221" s="376"/>
      <c r="K221" s="376"/>
      <c r="L221" s="376"/>
      <c r="M221" s="376"/>
      <c r="N221" s="376"/>
      <c r="O221" s="376"/>
      <c r="P221" s="376"/>
      <c r="Q221" s="376"/>
      <c r="R221" s="376"/>
      <c r="S221" s="376"/>
      <c r="T221" s="376"/>
      <c r="U221" s="376"/>
      <c r="V221" s="376"/>
      <c r="W221" s="376"/>
      <c r="X221" s="376"/>
      <c r="Y221" s="376"/>
      <c r="Z221" s="376"/>
      <c r="AA221" s="376"/>
      <c r="AB221" s="376"/>
      <c r="AC221" s="376"/>
      <c r="AD221" s="376"/>
      <c r="AE221" s="376"/>
      <c r="AF221" s="376"/>
      <c r="AG221" s="376"/>
      <c r="AH221" s="376"/>
      <c r="AI221" s="376"/>
    </row>
    <row r="222" spans="1:35">
      <c r="A222" s="376"/>
      <c r="B222" s="376"/>
      <c r="C222" s="376"/>
      <c r="D222" s="376"/>
      <c r="E222" s="376"/>
      <c r="F222" s="376"/>
      <c r="G222" s="376"/>
      <c r="H222" s="376"/>
      <c r="I222" s="376"/>
      <c r="J222" s="376"/>
      <c r="K222" s="376"/>
      <c r="L222" s="376"/>
      <c r="M222" s="376"/>
      <c r="N222" s="376"/>
      <c r="O222" s="376"/>
      <c r="P222" s="376"/>
      <c r="Q222" s="376"/>
      <c r="R222" s="376"/>
      <c r="S222" s="376"/>
      <c r="T222" s="376"/>
      <c r="U222" s="376"/>
      <c r="V222" s="376"/>
      <c r="W222" s="376"/>
      <c r="X222" s="376"/>
      <c r="Y222" s="376"/>
      <c r="Z222" s="376"/>
      <c r="AA222" s="376"/>
      <c r="AB222" s="376"/>
      <c r="AC222" s="376"/>
      <c r="AD222" s="376"/>
      <c r="AE222" s="376"/>
      <c r="AF222" s="376"/>
      <c r="AG222" s="376"/>
      <c r="AH222" s="376"/>
      <c r="AI222" s="376"/>
    </row>
    <row r="223" spans="1:35">
      <c r="A223" s="376"/>
      <c r="B223" s="376"/>
      <c r="C223" s="376"/>
      <c r="D223" s="376"/>
      <c r="E223" s="376"/>
      <c r="F223" s="376"/>
      <c r="G223" s="376"/>
      <c r="H223" s="376"/>
      <c r="I223" s="376"/>
      <c r="J223" s="376"/>
      <c r="K223" s="376"/>
      <c r="L223" s="376"/>
      <c r="M223" s="376"/>
      <c r="N223" s="376"/>
      <c r="O223" s="376"/>
      <c r="P223" s="376"/>
      <c r="Q223" s="376"/>
      <c r="R223" s="376"/>
      <c r="S223" s="376"/>
      <c r="T223" s="376"/>
      <c r="U223" s="376"/>
      <c r="V223" s="376"/>
      <c r="W223" s="376"/>
      <c r="X223" s="376"/>
      <c r="Y223" s="376"/>
      <c r="Z223" s="376"/>
      <c r="AA223" s="376"/>
      <c r="AB223" s="376"/>
      <c r="AC223" s="376"/>
      <c r="AD223" s="376"/>
      <c r="AE223" s="376"/>
      <c r="AF223" s="376"/>
      <c r="AG223" s="376"/>
      <c r="AH223" s="376"/>
      <c r="AI223" s="376"/>
    </row>
    <row r="224" spans="1:35">
      <c r="A224" s="376"/>
      <c r="B224" s="376"/>
      <c r="C224" s="376"/>
      <c r="D224" s="376"/>
      <c r="E224" s="376"/>
      <c r="F224" s="376"/>
      <c r="G224" s="376"/>
      <c r="H224" s="376"/>
      <c r="I224" s="376"/>
      <c r="J224" s="376"/>
      <c r="K224" s="376"/>
      <c r="L224" s="376"/>
      <c r="M224" s="376"/>
      <c r="N224" s="376"/>
      <c r="O224" s="376"/>
      <c r="P224" s="376"/>
      <c r="Q224" s="376"/>
      <c r="R224" s="376"/>
      <c r="S224" s="376"/>
      <c r="T224" s="376"/>
      <c r="U224" s="376"/>
      <c r="V224" s="376"/>
      <c r="W224" s="376"/>
      <c r="X224" s="376"/>
      <c r="Y224" s="376"/>
      <c r="Z224" s="376"/>
      <c r="AA224" s="376"/>
      <c r="AB224" s="376"/>
      <c r="AC224" s="376"/>
      <c r="AD224" s="376"/>
      <c r="AE224" s="376"/>
      <c r="AF224" s="376"/>
      <c r="AG224" s="376"/>
      <c r="AH224" s="376"/>
      <c r="AI224" s="376"/>
    </row>
    <row r="225" spans="1:35">
      <c r="A225" s="376"/>
      <c r="B225" s="376"/>
      <c r="C225" s="376"/>
      <c r="D225" s="376"/>
      <c r="E225" s="376"/>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376"/>
      <c r="AE225" s="376"/>
      <c r="AF225" s="376"/>
      <c r="AG225" s="376"/>
      <c r="AH225" s="376"/>
      <c r="AI225" s="376"/>
    </row>
    <row r="226" spans="1:35">
      <c r="A226" s="376"/>
      <c r="B226" s="376"/>
      <c r="C226" s="376"/>
      <c r="D226" s="376"/>
      <c r="E226" s="376"/>
      <c r="F226" s="376"/>
      <c r="G226" s="376"/>
      <c r="H226" s="376"/>
      <c r="I226" s="376"/>
      <c r="J226" s="376"/>
      <c r="K226" s="376"/>
      <c r="L226" s="376"/>
      <c r="M226" s="376"/>
      <c r="N226" s="376"/>
      <c r="O226" s="376"/>
      <c r="P226" s="376"/>
      <c r="Q226" s="376"/>
      <c r="R226" s="376"/>
      <c r="S226" s="376"/>
      <c r="T226" s="376"/>
      <c r="U226" s="376"/>
      <c r="V226" s="376"/>
      <c r="W226" s="376"/>
      <c r="X226" s="376"/>
      <c r="Y226" s="376"/>
      <c r="Z226" s="376"/>
      <c r="AA226" s="376"/>
      <c r="AB226" s="376"/>
      <c r="AC226" s="376"/>
      <c r="AD226" s="376"/>
      <c r="AE226" s="376"/>
      <c r="AF226" s="376"/>
      <c r="AG226" s="376"/>
      <c r="AH226" s="376"/>
      <c r="AI226" s="376"/>
    </row>
    <row r="227" spans="1:35">
      <c r="A227" s="376"/>
      <c r="B227" s="376"/>
      <c r="C227" s="376"/>
      <c r="D227" s="376"/>
      <c r="E227" s="376"/>
      <c r="F227" s="376"/>
      <c r="G227" s="376"/>
      <c r="H227" s="376"/>
      <c r="I227" s="376"/>
      <c r="J227" s="376"/>
      <c r="K227" s="376"/>
      <c r="L227" s="376"/>
      <c r="M227" s="376"/>
      <c r="N227" s="376"/>
      <c r="O227" s="376"/>
      <c r="P227" s="376"/>
      <c r="Q227" s="376"/>
      <c r="R227" s="376"/>
      <c r="S227" s="376"/>
      <c r="T227" s="376"/>
      <c r="U227" s="376"/>
      <c r="V227" s="376"/>
      <c r="W227" s="376"/>
      <c r="X227" s="376"/>
      <c r="Y227" s="376"/>
      <c r="Z227" s="376"/>
      <c r="AA227" s="376"/>
      <c r="AB227" s="376"/>
      <c r="AC227" s="376"/>
      <c r="AD227" s="376"/>
      <c r="AE227" s="376"/>
      <c r="AF227" s="376"/>
      <c r="AG227" s="376"/>
      <c r="AH227" s="376"/>
      <c r="AI227" s="376"/>
    </row>
    <row r="228" spans="1:35">
      <c r="A228" s="376"/>
      <c r="B228" s="376"/>
      <c r="C228" s="376"/>
      <c r="D228" s="376"/>
      <c r="E228" s="376"/>
      <c r="F228" s="376"/>
      <c r="G228" s="376"/>
      <c r="H228" s="376"/>
      <c r="I228" s="376"/>
      <c r="J228" s="376"/>
      <c r="K228" s="376"/>
      <c r="L228" s="376"/>
      <c r="M228" s="376"/>
      <c r="N228" s="376"/>
      <c r="O228" s="376"/>
      <c r="P228" s="376"/>
      <c r="Q228" s="376"/>
      <c r="R228" s="376"/>
      <c r="S228" s="376"/>
      <c r="T228" s="376"/>
      <c r="U228" s="376"/>
      <c r="V228" s="376"/>
      <c r="W228" s="376"/>
      <c r="X228" s="376"/>
      <c r="Y228" s="376"/>
      <c r="Z228" s="376"/>
      <c r="AA228" s="376"/>
      <c r="AB228" s="376"/>
      <c r="AC228" s="376"/>
      <c r="AD228" s="376"/>
      <c r="AE228" s="376"/>
      <c r="AF228" s="376"/>
      <c r="AG228" s="376"/>
      <c r="AH228" s="376"/>
      <c r="AI228" s="376"/>
    </row>
    <row r="229" spans="1:35">
      <c r="A229" s="376"/>
      <c r="B229" s="376"/>
      <c r="C229" s="376"/>
      <c r="D229" s="376"/>
      <c r="E229" s="376"/>
      <c r="F229" s="376"/>
      <c r="G229" s="376"/>
      <c r="H229" s="376"/>
      <c r="I229" s="376"/>
      <c r="J229" s="376"/>
      <c r="K229" s="376"/>
      <c r="L229" s="376"/>
      <c r="M229" s="376"/>
      <c r="N229" s="376"/>
      <c r="O229" s="376"/>
      <c r="P229" s="376"/>
      <c r="Q229" s="376"/>
      <c r="R229" s="376"/>
      <c r="S229" s="376"/>
      <c r="T229" s="376"/>
      <c r="U229" s="376"/>
      <c r="V229" s="376"/>
      <c r="W229" s="376"/>
      <c r="X229" s="376"/>
      <c r="Y229" s="376"/>
      <c r="Z229" s="376"/>
      <c r="AA229" s="376"/>
      <c r="AB229" s="376"/>
      <c r="AC229" s="376"/>
      <c r="AD229" s="376"/>
      <c r="AE229" s="376"/>
      <c r="AF229" s="376"/>
      <c r="AG229" s="376"/>
      <c r="AH229" s="376"/>
      <c r="AI229" s="376"/>
    </row>
    <row r="230" spans="1:35">
      <c r="A230" s="376"/>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row>
    <row r="231" spans="1:35">
      <c r="A231" s="376"/>
      <c r="B231" s="376"/>
      <c r="C231" s="376"/>
      <c r="D231" s="376"/>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6"/>
      <c r="AD231" s="376"/>
      <c r="AE231" s="376"/>
      <c r="AF231" s="376"/>
      <c r="AG231" s="376"/>
      <c r="AH231" s="376"/>
      <c r="AI231" s="376"/>
    </row>
    <row r="232" spans="1:35">
      <c r="A232" s="376"/>
      <c r="B232" s="376"/>
      <c r="C232" s="376"/>
      <c r="D232" s="376"/>
      <c r="E232" s="376"/>
      <c r="F232" s="376"/>
      <c r="G232" s="376"/>
      <c r="H232" s="376"/>
      <c r="I232" s="376"/>
      <c r="J232" s="376"/>
      <c r="K232" s="376"/>
      <c r="L232" s="376"/>
      <c r="M232" s="376"/>
      <c r="N232" s="376"/>
      <c r="O232" s="376"/>
      <c r="P232" s="376"/>
      <c r="Q232" s="376"/>
      <c r="R232" s="376"/>
      <c r="S232" s="376"/>
      <c r="T232" s="376"/>
      <c r="U232" s="376"/>
      <c r="V232" s="376"/>
      <c r="W232" s="376"/>
      <c r="X232" s="376"/>
      <c r="Y232" s="376"/>
      <c r="Z232" s="376"/>
      <c r="AA232" s="376"/>
      <c r="AB232" s="376"/>
      <c r="AC232" s="376"/>
      <c r="AD232" s="376"/>
      <c r="AE232" s="376"/>
      <c r="AF232" s="376"/>
      <c r="AG232" s="376"/>
      <c r="AH232" s="376"/>
      <c r="AI232" s="376"/>
    </row>
    <row r="233" spans="1:35">
      <c r="A233" s="376"/>
      <c r="B233" s="376"/>
      <c r="C233" s="376"/>
      <c r="D233" s="376"/>
      <c r="E233" s="376"/>
      <c r="F233" s="376"/>
      <c r="G233" s="376"/>
      <c r="H233" s="376"/>
      <c r="I233" s="376"/>
      <c r="J233" s="376"/>
      <c r="K233" s="376"/>
      <c r="L233" s="376"/>
      <c r="M233" s="376"/>
      <c r="N233" s="376"/>
      <c r="O233" s="376"/>
      <c r="P233" s="376"/>
      <c r="Q233" s="376"/>
      <c r="R233" s="376"/>
      <c r="S233" s="376"/>
      <c r="T233" s="376"/>
      <c r="U233" s="376"/>
      <c r="V233" s="376"/>
      <c r="W233" s="376"/>
      <c r="X233" s="376"/>
      <c r="Y233" s="376"/>
      <c r="Z233" s="376"/>
      <c r="AA233" s="376"/>
      <c r="AB233" s="376"/>
      <c r="AC233" s="376"/>
      <c r="AD233" s="376"/>
      <c r="AE233" s="376"/>
      <c r="AF233" s="376"/>
      <c r="AG233" s="376"/>
      <c r="AH233" s="376"/>
      <c r="AI233" s="376"/>
    </row>
    <row r="234" spans="1:35">
      <c r="A234" s="376"/>
      <c r="B234" s="376"/>
      <c r="C234" s="376"/>
      <c r="D234" s="376"/>
      <c r="E234" s="376"/>
      <c r="F234" s="376"/>
      <c r="G234" s="376"/>
      <c r="H234" s="376"/>
      <c r="I234" s="376"/>
      <c r="J234" s="376"/>
      <c r="K234" s="376"/>
      <c r="L234" s="376"/>
      <c r="M234" s="376"/>
      <c r="N234" s="376"/>
      <c r="O234" s="376"/>
      <c r="P234" s="376"/>
      <c r="Q234" s="376"/>
      <c r="R234" s="376"/>
      <c r="S234" s="376"/>
      <c r="T234" s="376"/>
      <c r="U234" s="376"/>
      <c r="V234" s="376"/>
      <c r="W234" s="376"/>
      <c r="X234" s="376"/>
      <c r="Y234" s="376"/>
      <c r="Z234" s="376"/>
      <c r="AA234" s="376"/>
      <c r="AB234" s="376"/>
      <c r="AC234" s="376"/>
      <c r="AD234" s="376"/>
      <c r="AE234" s="376"/>
      <c r="AF234" s="376"/>
      <c r="AG234" s="376"/>
      <c r="AH234" s="376"/>
      <c r="AI234" s="376"/>
    </row>
    <row r="235" spans="1:35">
      <c r="A235" s="376"/>
      <c r="B235" s="376"/>
      <c r="C235" s="376"/>
      <c r="D235" s="376"/>
      <c r="E235" s="376"/>
      <c r="F235" s="376"/>
      <c r="G235" s="376"/>
      <c r="H235" s="376"/>
      <c r="I235" s="376"/>
      <c r="J235" s="376"/>
      <c r="K235" s="376"/>
      <c r="L235" s="376"/>
      <c r="M235" s="376"/>
      <c r="N235" s="376"/>
      <c r="O235" s="376"/>
      <c r="P235" s="376"/>
      <c r="Q235" s="376"/>
      <c r="R235" s="376"/>
      <c r="S235" s="376"/>
      <c r="T235" s="376"/>
      <c r="U235" s="376"/>
      <c r="V235" s="376"/>
      <c r="W235" s="376"/>
      <c r="X235" s="376"/>
      <c r="Y235" s="376"/>
      <c r="Z235" s="376"/>
      <c r="AA235" s="376"/>
      <c r="AB235" s="376"/>
      <c r="AC235" s="376"/>
      <c r="AD235" s="376"/>
      <c r="AE235" s="376"/>
      <c r="AF235" s="376"/>
      <c r="AG235" s="376"/>
      <c r="AH235" s="376"/>
      <c r="AI235" s="376"/>
    </row>
    <row r="236" spans="1:35">
      <c r="A236" s="376"/>
      <c r="B236" s="376"/>
      <c r="C236" s="376"/>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6"/>
      <c r="AD236" s="376"/>
      <c r="AE236" s="376"/>
      <c r="AF236" s="376"/>
      <c r="AG236" s="376"/>
      <c r="AH236" s="376"/>
      <c r="AI236" s="376"/>
    </row>
    <row r="237" spans="1:35">
      <c r="A237" s="376"/>
      <c r="B237" s="376"/>
      <c r="C237" s="376"/>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6"/>
      <c r="AD237" s="376"/>
      <c r="AE237" s="376"/>
      <c r="AF237" s="376"/>
      <c r="AG237" s="376"/>
      <c r="AH237" s="376"/>
      <c r="AI237" s="376"/>
    </row>
    <row r="238" spans="1:35">
      <c r="A238" s="376"/>
      <c r="B238" s="376"/>
      <c r="C238" s="376"/>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6"/>
      <c r="AE238" s="376"/>
      <c r="AF238" s="376"/>
      <c r="AG238" s="376"/>
      <c r="AH238" s="376"/>
      <c r="AI238" s="376"/>
    </row>
    <row r="239" spans="1:35">
      <c r="A239" s="376"/>
      <c r="B239" s="376"/>
      <c r="C239" s="376"/>
      <c r="D239" s="376"/>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6"/>
      <c r="AD239" s="376"/>
      <c r="AE239" s="376"/>
      <c r="AF239" s="376"/>
      <c r="AG239" s="376"/>
      <c r="AH239" s="376"/>
      <c r="AI239" s="376"/>
    </row>
    <row r="240" spans="1:35">
      <c r="A240" s="376"/>
      <c r="B240" s="376"/>
      <c r="C240" s="376"/>
      <c r="D240" s="376"/>
      <c r="E240" s="376"/>
      <c r="F240" s="376"/>
      <c r="G240" s="376"/>
      <c r="H240" s="376"/>
      <c r="I240" s="376"/>
      <c r="J240" s="376"/>
      <c r="K240" s="376"/>
      <c r="L240" s="376"/>
      <c r="M240" s="376"/>
      <c r="N240" s="376"/>
      <c r="O240" s="376"/>
      <c r="P240" s="376"/>
      <c r="Q240" s="376"/>
      <c r="R240" s="376"/>
      <c r="S240" s="376"/>
      <c r="T240" s="376"/>
      <c r="U240" s="376"/>
      <c r="V240" s="376"/>
      <c r="W240" s="376"/>
      <c r="X240" s="376"/>
      <c r="Y240" s="376"/>
      <c r="Z240" s="376"/>
      <c r="AA240" s="376"/>
      <c r="AB240" s="376"/>
      <c r="AC240" s="376"/>
      <c r="AD240" s="376"/>
      <c r="AE240" s="376"/>
      <c r="AF240" s="376"/>
      <c r="AG240" s="376"/>
      <c r="AH240" s="376"/>
      <c r="AI240" s="376"/>
    </row>
    <row r="241" spans="1:35">
      <c r="A241" s="376"/>
      <c r="B241" s="376"/>
      <c r="C241" s="376"/>
      <c r="D241" s="376"/>
      <c r="E241" s="376"/>
      <c r="F241" s="376"/>
      <c r="G241" s="376"/>
      <c r="H241" s="376"/>
      <c r="I241" s="376"/>
      <c r="J241" s="376"/>
      <c r="K241" s="376"/>
      <c r="L241" s="376"/>
      <c r="M241" s="376"/>
      <c r="N241" s="376"/>
      <c r="O241" s="376"/>
      <c r="P241" s="376"/>
      <c r="Q241" s="376"/>
      <c r="R241" s="376"/>
      <c r="S241" s="376"/>
      <c r="T241" s="376"/>
      <c r="U241" s="376"/>
      <c r="V241" s="376"/>
      <c r="W241" s="376"/>
      <c r="X241" s="376"/>
      <c r="Y241" s="376"/>
      <c r="Z241" s="376"/>
      <c r="AA241" s="376"/>
      <c r="AB241" s="376"/>
      <c r="AC241" s="376"/>
      <c r="AD241" s="376"/>
      <c r="AE241" s="376"/>
      <c r="AF241" s="376"/>
      <c r="AG241" s="376"/>
      <c r="AH241" s="376"/>
      <c r="AI241" s="376"/>
    </row>
    <row r="242" spans="1:35">
      <c r="A242" s="376"/>
      <c r="B242" s="376"/>
      <c r="C242" s="376"/>
      <c r="D242" s="376"/>
      <c r="E242" s="376"/>
      <c r="F242" s="376"/>
      <c r="G242" s="376"/>
      <c r="H242" s="376"/>
      <c r="I242" s="376"/>
      <c r="J242" s="376"/>
      <c r="K242" s="376"/>
      <c r="L242" s="376"/>
      <c r="M242" s="376"/>
      <c r="N242" s="376"/>
      <c r="O242" s="376"/>
      <c r="P242" s="376"/>
      <c r="Q242" s="376"/>
      <c r="R242" s="376"/>
      <c r="S242" s="376"/>
      <c r="T242" s="376"/>
      <c r="U242" s="376"/>
      <c r="V242" s="376"/>
      <c r="W242" s="376"/>
      <c r="X242" s="376"/>
      <c r="Y242" s="376"/>
      <c r="Z242" s="376"/>
      <c r="AA242" s="376"/>
      <c r="AB242" s="376"/>
      <c r="AC242" s="376"/>
      <c r="AD242" s="376"/>
      <c r="AE242" s="376"/>
      <c r="AF242" s="376"/>
      <c r="AG242" s="376"/>
      <c r="AH242" s="376"/>
      <c r="AI242" s="376"/>
    </row>
    <row r="243" spans="1:35">
      <c r="A243" s="376"/>
      <c r="B243" s="376"/>
      <c r="C243" s="376"/>
      <c r="D243" s="376"/>
      <c r="E243" s="376"/>
      <c r="F243" s="376"/>
      <c r="G243" s="376"/>
      <c r="H243" s="376"/>
      <c r="I243" s="376"/>
      <c r="J243" s="376"/>
      <c r="K243" s="376"/>
      <c r="L243" s="376"/>
      <c r="M243" s="376"/>
      <c r="N243" s="376"/>
      <c r="O243" s="376"/>
      <c r="P243" s="376"/>
      <c r="Q243" s="376"/>
      <c r="R243" s="376"/>
      <c r="S243" s="376"/>
      <c r="T243" s="376"/>
      <c r="U243" s="376"/>
      <c r="V243" s="376"/>
      <c r="W243" s="376"/>
      <c r="X243" s="376"/>
      <c r="Y243" s="376"/>
      <c r="Z243" s="376"/>
      <c r="AA243" s="376"/>
      <c r="AB243" s="376"/>
      <c r="AC243" s="376"/>
      <c r="AD243" s="376"/>
      <c r="AE243" s="376"/>
      <c r="AF243" s="376"/>
      <c r="AG243" s="376"/>
      <c r="AH243" s="376"/>
      <c r="AI243" s="376"/>
    </row>
    <row r="244" spans="1:35">
      <c r="A244" s="376"/>
      <c r="B244" s="376"/>
      <c r="C244" s="376"/>
      <c r="D244" s="376"/>
      <c r="E244" s="376"/>
      <c r="F244" s="376"/>
      <c r="G244" s="376"/>
      <c r="H244" s="376"/>
      <c r="I244" s="376"/>
      <c r="J244" s="376"/>
      <c r="K244" s="376"/>
      <c r="L244" s="376"/>
      <c r="M244" s="376"/>
      <c r="N244" s="376"/>
      <c r="O244" s="376"/>
      <c r="P244" s="376"/>
      <c r="Q244" s="376"/>
      <c r="R244" s="376"/>
      <c r="S244" s="376"/>
      <c r="T244" s="376"/>
      <c r="U244" s="376"/>
      <c r="V244" s="376"/>
      <c r="W244" s="376"/>
      <c r="X244" s="376"/>
      <c r="Y244" s="376"/>
      <c r="Z244" s="376"/>
      <c r="AA244" s="376"/>
      <c r="AB244" s="376"/>
      <c r="AC244" s="376"/>
      <c r="AD244" s="376"/>
      <c r="AE244" s="376"/>
      <c r="AF244" s="376"/>
      <c r="AG244" s="376"/>
      <c r="AH244" s="376"/>
      <c r="AI244" s="376"/>
    </row>
    <row r="245" spans="1:35">
      <c r="A245" s="376"/>
      <c r="B245" s="376"/>
      <c r="C245" s="376"/>
      <c r="D245" s="376"/>
      <c r="E245" s="376"/>
      <c r="F245" s="376"/>
      <c r="G245" s="376"/>
      <c r="H245" s="376"/>
      <c r="I245" s="376"/>
      <c r="J245" s="376"/>
      <c r="K245" s="376"/>
      <c r="L245" s="376"/>
      <c r="M245" s="376"/>
      <c r="N245" s="376"/>
      <c r="O245" s="376"/>
      <c r="P245" s="376"/>
      <c r="Q245" s="376"/>
      <c r="R245" s="376"/>
      <c r="S245" s="376"/>
      <c r="T245" s="376"/>
      <c r="U245" s="376"/>
      <c r="V245" s="376"/>
      <c r="W245" s="376"/>
      <c r="X245" s="376"/>
      <c r="Y245" s="376"/>
      <c r="Z245" s="376"/>
      <c r="AA245" s="376"/>
      <c r="AB245" s="376"/>
      <c r="AC245" s="376"/>
      <c r="AD245" s="376"/>
      <c r="AE245" s="376"/>
      <c r="AF245" s="376"/>
      <c r="AG245" s="376"/>
      <c r="AH245" s="376"/>
      <c r="AI245" s="376"/>
    </row>
    <row r="246" spans="1:35">
      <c r="A246" s="376"/>
      <c r="B246" s="376"/>
      <c r="C246" s="376"/>
      <c r="D246" s="376"/>
      <c r="E246" s="376"/>
      <c r="F246" s="376"/>
      <c r="G246" s="376"/>
      <c r="H246" s="376"/>
      <c r="I246" s="376"/>
      <c r="J246" s="376"/>
      <c r="K246" s="376"/>
      <c r="L246" s="376"/>
      <c r="M246" s="376"/>
      <c r="N246" s="376"/>
      <c r="O246" s="376"/>
      <c r="P246" s="376"/>
      <c r="Q246" s="376"/>
      <c r="R246" s="376"/>
      <c r="S246" s="376"/>
      <c r="T246" s="376"/>
      <c r="U246" s="376"/>
      <c r="V246" s="376"/>
      <c r="W246" s="376"/>
      <c r="X246" s="376"/>
      <c r="Y246" s="376"/>
      <c r="Z246" s="376"/>
      <c r="AA246" s="376"/>
      <c r="AB246" s="376"/>
      <c r="AC246" s="376"/>
      <c r="AD246" s="376"/>
      <c r="AE246" s="376"/>
      <c r="AF246" s="376"/>
      <c r="AG246" s="376"/>
      <c r="AH246" s="376"/>
      <c r="AI246" s="376"/>
    </row>
    <row r="247" spans="1:35">
      <c r="A247" s="376"/>
      <c r="B247" s="376"/>
      <c r="C247" s="376"/>
      <c r="D247" s="376"/>
      <c r="E247" s="376"/>
      <c r="F247" s="376"/>
      <c r="G247" s="376"/>
      <c r="H247" s="376"/>
      <c r="I247" s="376"/>
      <c r="J247" s="376"/>
      <c r="K247" s="376"/>
      <c r="L247" s="376"/>
      <c r="M247" s="376"/>
      <c r="N247" s="376"/>
      <c r="O247" s="376"/>
      <c r="P247" s="376"/>
      <c r="Q247" s="376"/>
      <c r="R247" s="376"/>
      <c r="S247" s="376"/>
      <c r="T247" s="376"/>
      <c r="U247" s="376"/>
      <c r="V247" s="376"/>
      <c r="W247" s="376"/>
      <c r="X247" s="376"/>
      <c r="Y247" s="376"/>
      <c r="Z247" s="376"/>
      <c r="AA247" s="376"/>
      <c r="AB247" s="376"/>
      <c r="AC247" s="376"/>
      <c r="AD247" s="376"/>
      <c r="AE247" s="376"/>
      <c r="AF247" s="376"/>
      <c r="AG247" s="376"/>
      <c r="AH247" s="376"/>
      <c r="AI247" s="376"/>
    </row>
    <row r="248" spans="1:35">
      <c r="A248" s="376"/>
      <c r="B248" s="376"/>
      <c r="C248" s="376"/>
      <c r="D248" s="376"/>
      <c r="E248" s="376"/>
      <c r="F248" s="376"/>
      <c r="G248" s="376"/>
      <c r="H248" s="376"/>
      <c r="I248" s="376"/>
      <c r="J248" s="376"/>
      <c r="K248" s="376"/>
      <c r="L248" s="376"/>
      <c r="M248" s="376"/>
      <c r="N248" s="376"/>
      <c r="O248" s="376"/>
      <c r="P248" s="376"/>
      <c r="Q248" s="376"/>
      <c r="R248" s="376"/>
      <c r="S248" s="376"/>
      <c r="T248" s="376"/>
      <c r="U248" s="376"/>
      <c r="V248" s="376"/>
      <c r="W248" s="376"/>
      <c r="X248" s="376"/>
      <c r="Y248" s="376"/>
      <c r="Z248" s="376"/>
      <c r="AA248" s="376"/>
      <c r="AB248" s="376"/>
      <c r="AC248" s="376"/>
      <c r="AD248" s="376"/>
      <c r="AE248" s="376"/>
      <c r="AF248" s="376"/>
      <c r="AG248" s="376"/>
      <c r="AH248" s="376"/>
      <c r="AI248" s="376"/>
    </row>
    <row r="249" spans="1:35">
      <c r="A249" s="376"/>
      <c r="B249" s="376"/>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6"/>
    </row>
    <row r="250" spans="1:35">
      <c r="A250" s="376"/>
      <c r="B250" s="376"/>
      <c r="C250" s="376"/>
      <c r="D250" s="376"/>
      <c r="E250" s="376"/>
      <c r="F250" s="376"/>
      <c r="G250" s="376"/>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6"/>
      <c r="AD250" s="376"/>
      <c r="AE250" s="376"/>
      <c r="AF250" s="376"/>
      <c r="AG250" s="376"/>
      <c r="AH250" s="376"/>
      <c r="AI250" s="376"/>
    </row>
    <row r="251" spans="1:35">
      <c r="A251" s="376"/>
      <c r="B251" s="376"/>
      <c r="C251" s="376"/>
      <c r="D251" s="376"/>
      <c r="E251" s="376"/>
      <c r="F251" s="376"/>
      <c r="G251" s="376"/>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row>
    <row r="252" spans="1:35">
      <c r="A252" s="376"/>
      <c r="B252" s="376"/>
      <c r="C252" s="376"/>
      <c r="D252" s="376"/>
      <c r="E252" s="376"/>
      <c r="F252" s="376"/>
      <c r="G252" s="376"/>
      <c r="H252" s="376"/>
      <c r="I252" s="376"/>
      <c r="J252" s="376"/>
      <c r="K252" s="376"/>
      <c r="L252" s="376"/>
      <c r="M252" s="376"/>
      <c r="N252" s="376"/>
      <c r="O252" s="376"/>
      <c r="P252" s="376"/>
      <c r="Q252" s="376"/>
      <c r="R252" s="376"/>
      <c r="S252" s="376"/>
      <c r="T252" s="376"/>
      <c r="U252" s="376"/>
      <c r="V252" s="376"/>
      <c r="W252" s="376"/>
      <c r="X252" s="376"/>
      <c r="Y252" s="376"/>
      <c r="Z252" s="376"/>
      <c r="AA252" s="376"/>
      <c r="AB252" s="376"/>
      <c r="AC252" s="376"/>
      <c r="AD252" s="376"/>
      <c r="AE252" s="376"/>
      <c r="AF252" s="376"/>
      <c r="AG252" s="376"/>
      <c r="AH252" s="376"/>
      <c r="AI252" s="376"/>
    </row>
    <row r="253" spans="1:35">
      <c r="A253" s="376"/>
      <c r="B253" s="376"/>
      <c r="C253" s="376"/>
      <c r="D253" s="376"/>
      <c r="E253" s="376"/>
      <c r="F253" s="376"/>
      <c r="G253" s="376"/>
      <c r="H253" s="376"/>
      <c r="I253" s="376"/>
      <c r="J253" s="376"/>
      <c r="K253" s="376"/>
      <c r="L253" s="376"/>
      <c r="M253" s="376"/>
      <c r="N253" s="376"/>
      <c r="O253" s="376"/>
      <c r="P253" s="376"/>
      <c r="Q253" s="376"/>
      <c r="R253" s="376"/>
      <c r="S253" s="376"/>
      <c r="T253" s="376"/>
      <c r="U253" s="376"/>
      <c r="V253" s="376"/>
      <c r="W253" s="376"/>
      <c r="X253" s="376"/>
      <c r="Y253" s="376"/>
      <c r="Z253" s="376"/>
      <c r="AA253" s="376"/>
      <c r="AB253" s="376"/>
      <c r="AC253" s="376"/>
      <c r="AD253" s="376"/>
      <c r="AE253" s="376"/>
      <c r="AF253" s="376"/>
      <c r="AG253" s="376"/>
      <c r="AH253" s="376"/>
      <c r="AI253" s="376"/>
    </row>
    <row r="254" spans="1:35">
      <c r="A254" s="376"/>
      <c r="B254" s="376"/>
      <c r="C254" s="376"/>
      <c r="D254" s="376"/>
      <c r="E254" s="376"/>
      <c r="F254" s="376"/>
      <c r="G254" s="376"/>
      <c r="H254" s="376"/>
      <c r="I254" s="376"/>
      <c r="J254" s="376"/>
      <c r="K254" s="376"/>
      <c r="L254" s="376"/>
      <c r="M254" s="376"/>
      <c r="N254" s="376"/>
      <c r="O254" s="376"/>
      <c r="P254" s="376"/>
      <c r="Q254" s="376"/>
      <c r="R254" s="376"/>
      <c r="S254" s="376"/>
      <c r="T254" s="376"/>
      <c r="U254" s="376"/>
      <c r="V254" s="376"/>
      <c r="W254" s="376"/>
      <c r="X254" s="376"/>
      <c r="Y254" s="376"/>
      <c r="Z254" s="376"/>
      <c r="AA254" s="376"/>
      <c r="AB254" s="376"/>
      <c r="AC254" s="376"/>
      <c r="AD254" s="376"/>
      <c r="AE254" s="376"/>
      <c r="AF254" s="376"/>
      <c r="AG254" s="376"/>
      <c r="AH254" s="376"/>
      <c r="AI254" s="376"/>
    </row>
    <row r="255" spans="1:35">
      <c r="A255" s="376"/>
      <c r="B255" s="376"/>
      <c r="C255" s="376"/>
      <c r="D255" s="376"/>
      <c r="E255" s="376"/>
      <c r="F255" s="376"/>
      <c r="G255" s="376"/>
      <c r="H255" s="376"/>
      <c r="I255" s="376"/>
      <c r="J255" s="376"/>
      <c r="K255" s="376"/>
      <c r="L255" s="376"/>
      <c r="M255" s="376"/>
      <c r="N255" s="376"/>
      <c r="O255" s="376"/>
      <c r="P255" s="376"/>
      <c r="Q255" s="376"/>
      <c r="R255" s="376"/>
      <c r="S255" s="376"/>
      <c r="T255" s="376"/>
      <c r="U255" s="376"/>
      <c r="V255" s="376"/>
      <c r="W255" s="376"/>
      <c r="X255" s="376"/>
      <c r="Y255" s="376"/>
      <c r="Z255" s="376"/>
      <c r="AA255" s="376"/>
      <c r="AB255" s="376"/>
      <c r="AC255" s="376"/>
      <c r="AD255" s="376"/>
      <c r="AE255" s="376"/>
      <c r="AF255" s="376"/>
      <c r="AG255" s="376"/>
      <c r="AH255" s="376"/>
      <c r="AI255" s="376"/>
    </row>
    <row r="256" spans="1:35">
      <c r="A256" s="376"/>
      <c r="B256" s="376"/>
      <c r="C256" s="376"/>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376"/>
      <c r="AC256" s="376"/>
      <c r="AD256" s="376"/>
      <c r="AE256" s="376"/>
      <c r="AF256" s="376"/>
      <c r="AG256" s="376"/>
      <c r="AH256" s="376"/>
      <c r="AI256" s="376"/>
    </row>
    <row r="257" spans="1:35">
      <c r="A257" s="376"/>
      <c r="B257" s="376"/>
      <c r="C257" s="376"/>
      <c r="D257" s="376"/>
      <c r="E257" s="376"/>
      <c r="F257" s="376"/>
      <c r="G257" s="376"/>
      <c r="H257" s="376"/>
      <c r="I257" s="376"/>
      <c r="J257" s="376"/>
      <c r="K257" s="376"/>
      <c r="L257" s="376"/>
      <c r="M257" s="376"/>
      <c r="N257" s="376"/>
      <c r="O257" s="376"/>
      <c r="P257" s="376"/>
      <c r="Q257" s="376"/>
      <c r="R257" s="376"/>
      <c r="S257" s="376"/>
      <c r="T257" s="376"/>
      <c r="U257" s="376"/>
      <c r="V257" s="376"/>
      <c r="W257" s="376"/>
      <c r="X257" s="376"/>
      <c r="Y257" s="376"/>
      <c r="Z257" s="376"/>
      <c r="AA257" s="376"/>
      <c r="AB257" s="376"/>
      <c r="AC257" s="376"/>
      <c r="AD257" s="376"/>
      <c r="AE257" s="376"/>
      <c r="AF257" s="376"/>
      <c r="AG257" s="376"/>
      <c r="AH257" s="376"/>
      <c r="AI257" s="376"/>
    </row>
    <row r="258" spans="1:35">
      <c r="A258" s="376"/>
      <c r="B258" s="376"/>
      <c r="C258" s="376"/>
      <c r="D258" s="376"/>
      <c r="E258" s="376"/>
      <c r="F258" s="376"/>
      <c r="G258" s="376"/>
      <c r="H258" s="376"/>
      <c r="I258" s="376"/>
      <c r="J258" s="376"/>
      <c r="K258" s="376"/>
      <c r="L258" s="376"/>
      <c r="M258" s="376"/>
      <c r="N258" s="376"/>
      <c r="O258" s="376"/>
      <c r="P258" s="376"/>
      <c r="Q258" s="376"/>
      <c r="R258" s="376"/>
      <c r="S258" s="376"/>
      <c r="T258" s="376"/>
      <c r="U258" s="376"/>
      <c r="V258" s="376"/>
      <c r="W258" s="376"/>
      <c r="X258" s="376"/>
      <c r="Y258" s="376"/>
      <c r="Z258" s="376"/>
      <c r="AA258" s="376"/>
      <c r="AB258" s="376"/>
      <c r="AC258" s="376"/>
      <c r="AD258" s="376"/>
      <c r="AE258" s="376"/>
      <c r="AF258" s="376"/>
      <c r="AG258" s="376"/>
      <c r="AH258" s="376"/>
      <c r="AI258" s="376"/>
    </row>
    <row r="259" spans="1:35">
      <c r="A259" s="376"/>
      <c r="B259" s="376"/>
      <c r="C259" s="376"/>
      <c r="D259" s="376"/>
      <c r="E259" s="376"/>
      <c r="F259" s="376"/>
      <c r="G259" s="376"/>
      <c r="H259" s="376"/>
      <c r="I259" s="376"/>
      <c r="J259" s="376"/>
      <c r="K259" s="376"/>
      <c r="L259" s="376"/>
      <c r="M259" s="376"/>
      <c r="N259" s="376"/>
      <c r="O259" s="376"/>
      <c r="P259" s="376"/>
      <c r="Q259" s="376"/>
      <c r="R259" s="376"/>
      <c r="S259" s="376"/>
      <c r="T259" s="376"/>
      <c r="U259" s="376"/>
      <c r="V259" s="376"/>
      <c r="W259" s="376"/>
      <c r="X259" s="376"/>
      <c r="Y259" s="376"/>
      <c r="Z259" s="376"/>
      <c r="AA259" s="376"/>
      <c r="AB259" s="376"/>
      <c r="AC259" s="376"/>
      <c r="AD259" s="376"/>
      <c r="AE259" s="376"/>
      <c r="AF259" s="376"/>
      <c r="AG259" s="376"/>
      <c r="AH259" s="376"/>
      <c r="AI259" s="376"/>
    </row>
    <row r="260" spans="1:35">
      <c r="A260" s="376"/>
      <c r="B260" s="376"/>
      <c r="C260" s="376"/>
      <c r="D260" s="376"/>
      <c r="E260" s="376"/>
      <c r="F260" s="376"/>
      <c r="G260" s="376"/>
      <c r="H260" s="376"/>
      <c r="I260" s="376"/>
      <c r="J260" s="376"/>
      <c r="K260" s="376"/>
      <c r="L260" s="376"/>
      <c r="M260" s="376"/>
      <c r="N260" s="376"/>
      <c r="O260" s="376"/>
      <c r="P260" s="376"/>
      <c r="Q260" s="376"/>
      <c r="R260" s="376"/>
      <c r="S260" s="376"/>
      <c r="T260" s="376"/>
      <c r="U260" s="376"/>
      <c r="V260" s="376"/>
      <c r="W260" s="376"/>
      <c r="X260" s="376"/>
      <c r="Y260" s="376"/>
      <c r="Z260" s="376"/>
      <c r="AA260" s="376"/>
      <c r="AB260" s="376"/>
      <c r="AC260" s="376"/>
      <c r="AD260" s="376"/>
      <c r="AE260" s="376"/>
      <c r="AF260" s="376"/>
      <c r="AG260" s="376"/>
      <c r="AH260" s="376"/>
      <c r="AI260" s="376"/>
    </row>
    <row r="261" spans="1:35">
      <c r="A261" s="376"/>
      <c r="B261" s="376"/>
      <c r="C261" s="376"/>
      <c r="D261" s="376"/>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376"/>
      <c r="AB261" s="376"/>
      <c r="AC261" s="376"/>
      <c r="AD261" s="376"/>
      <c r="AE261" s="376"/>
      <c r="AF261" s="376"/>
      <c r="AG261" s="376"/>
      <c r="AH261" s="376"/>
      <c r="AI261" s="376"/>
    </row>
    <row r="262" spans="1:35">
      <c r="A262" s="376"/>
      <c r="B262" s="376"/>
      <c r="C262" s="376"/>
      <c r="D262" s="376"/>
      <c r="E262" s="376"/>
      <c r="F262" s="376"/>
      <c r="G262" s="376"/>
      <c r="H262" s="376"/>
      <c r="I262" s="376"/>
      <c r="J262" s="376"/>
      <c r="K262" s="376"/>
      <c r="L262" s="376"/>
      <c r="M262" s="376"/>
      <c r="N262" s="376"/>
      <c r="O262" s="376"/>
      <c r="P262" s="376"/>
      <c r="Q262" s="376"/>
      <c r="R262" s="376"/>
      <c r="S262" s="376"/>
      <c r="T262" s="376"/>
      <c r="U262" s="376"/>
      <c r="V262" s="376"/>
      <c r="W262" s="376"/>
      <c r="X262" s="376"/>
      <c r="Y262" s="376"/>
      <c r="Z262" s="376"/>
      <c r="AA262" s="376"/>
      <c r="AB262" s="376"/>
      <c r="AC262" s="376"/>
      <c r="AD262" s="376"/>
      <c r="AE262" s="376"/>
      <c r="AF262" s="376"/>
      <c r="AG262" s="376"/>
      <c r="AH262" s="376"/>
      <c r="AI262" s="376"/>
    </row>
    <row r="263" spans="1:35">
      <c r="A263" s="376"/>
      <c r="B263" s="376"/>
      <c r="C263" s="376"/>
      <c r="D263" s="376"/>
      <c r="E263" s="376"/>
      <c r="F263" s="376"/>
      <c r="G263" s="376"/>
      <c r="H263" s="376"/>
      <c r="I263" s="376"/>
      <c r="J263" s="376"/>
      <c r="K263" s="376"/>
      <c r="L263" s="376"/>
      <c r="M263" s="376"/>
      <c r="N263" s="376"/>
      <c r="O263" s="376"/>
      <c r="P263" s="376"/>
      <c r="Q263" s="376"/>
      <c r="R263" s="376"/>
      <c r="S263" s="376"/>
      <c r="T263" s="376"/>
      <c r="U263" s="376"/>
      <c r="V263" s="376"/>
      <c r="W263" s="376"/>
      <c r="X263" s="376"/>
      <c r="Y263" s="376"/>
      <c r="Z263" s="376"/>
      <c r="AA263" s="376"/>
      <c r="AB263" s="376"/>
      <c r="AC263" s="376"/>
      <c r="AD263" s="376"/>
      <c r="AE263" s="376"/>
      <c r="AF263" s="376"/>
      <c r="AG263" s="376"/>
      <c r="AH263" s="376"/>
      <c r="AI263" s="376"/>
    </row>
    <row r="264" spans="1:35">
      <c r="A264" s="376"/>
      <c r="B264" s="376"/>
      <c r="C264" s="376"/>
      <c r="D264" s="376"/>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376"/>
      <c r="AC264" s="376"/>
      <c r="AD264" s="376"/>
      <c r="AE264" s="376"/>
      <c r="AF264" s="376"/>
      <c r="AG264" s="376"/>
      <c r="AH264" s="376"/>
      <c r="AI264" s="376"/>
    </row>
    <row r="265" spans="1:35">
      <c r="A265" s="376"/>
      <c r="B265" s="376"/>
      <c r="C265" s="376"/>
      <c r="D265" s="376"/>
      <c r="E265" s="376"/>
      <c r="F265" s="376"/>
      <c r="G265" s="376"/>
      <c r="H265" s="376"/>
      <c r="I265" s="376"/>
      <c r="J265" s="376"/>
      <c r="K265" s="376"/>
      <c r="L265" s="376"/>
      <c r="M265" s="376"/>
      <c r="N265" s="376"/>
      <c r="O265" s="376"/>
      <c r="P265" s="376"/>
      <c r="Q265" s="376"/>
      <c r="R265" s="376"/>
      <c r="S265" s="376"/>
      <c r="T265" s="376"/>
      <c r="U265" s="376"/>
      <c r="V265" s="376"/>
      <c r="W265" s="376"/>
      <c r="X265" s="376"/>
      <c r="Y265" s="376"/>
      <c r="Z265" s="376"/>
      <c r="AA265" s="376"/>
      <c r="AB265" s="376"/>
      <c r="AC265" s="376"/>
      <c r="AD265" s="376"/>
      <c r="AE265" s="376"/>
      <c r="AF265" s="376"/>
      <c r="AG265" s="376"/>
      <c r="AH265" s="376"/>
      <c r="AI265" s="376"/>
    </row>
    <row r="266" spans="1:35">
      <c r="A266" s="376"/>
      <c r="B266" s="376"/>
      <c r="C266" s="376"/>
      <c r="D266" s="376"/>
      <c r="E266" s="376"/>
      <c r="F266" s="376"/>
      <c r="G266" s="376"/>
      <c r="H266" s="376"/>
      <c r="I266" s="376"/>
      <c r="J266" s="376"/>
      <c r="K266" s="376"/>
      <c r="L266" s="376"/>
      <c r="M266" s="376"/>
      <c r="N266" s="376"/>
      <c r="O266" s="376"/>
      <c r="P266" s="376"/>
      <c r="Q266" s="376"/>
      <c r="R266" s="376"/>
      <c r="S266" s="376"/>
      <c r="T266" s="376"/>
      <c r="U266" s="376"/>
      <c r="V266" s="376"/>
      <c r="W266" s="376"/>
      <c r="X266" s="376"/>
      <c r="Y266" s="376"/>
      <c r="Z266" s="376"/>
      <c r="AA266" s="376"/>
      <c r="AB266" s="376"/>
      <c r="AC266" s="376"/>
      <c r="AD266" s="376"/>
      <c r="AE266" s="376"/>
      <c r="AF266" s="376"/>
      <c r="AG266" s="376"/>
      <c r="AH266" s="376"/>
      <c r="AI266" s="376"/>
    </row>
    <row r="267" spans="1:35">
      <c r="A267" s="376"/>
      <c r="B267" s="376"/>
      <c r="C267" s="376"/>
      <c r="D267" s="376"/>
      <c r="E267" s="376"/>
      <c r="F267" s="376"/>
      <c r="G267" s="376"/>
      <c r="H267" s="376"/>
      <c r="I267" s="376"/>
      <c r="J267" s="376"/>
      <c r="K267" s="376"/>
      <c r="L267" s="376"/>
      <c r="M267" s="376"/>
      <c r="N267" s="376"/>
      <c r="O267" s="376"/>
      <c r="P267" s="376"/>
      <c r="Q267" s="376"/>
      <c r="R267" s="376"/>
      <c r="S267" s="376"/>
      <c r="T267" s="376"/>
      <c r="U267" s="376"/>
      <c r="V267" s="376"/>
      <c r="W267" s="376"/>
      <c r="X267" s="376"/>
      <c r="Y267" s="376"/>
      <c r="Z267" s="376"/>
      <c r="AA267" s="376"/>
      <c r="AB267" s="376"/>
      <c r="AC267" s="376"/>
      <c r="AD267" s="376"/>
      <c r="AE267" s="376"/>
      <c r="AF267" s="376"/>
      <c r="AG267" s="376"/>
      <c r="AH267" s="376"/>
      <c r="AI267" s="376"/>
    </row>
    <row r="268" spans="1:35">
      <c r="A268" s="376"/>
      <c r="B268" s="376"/>
      <c r="C268" s="376"/>
      <c r="D268" s="376"/>
      <c r="E268" s="376"/>
      <c r="F268" s="376"/>
      <c r="G268" s="376"/>
      <c r="H268" s="376"/>
      <c r="I268" s="376"/>
      <c r="J268" s="376"/>
      <c r="K268" s="376"/>
      <c r="L268" s="376"/>
      <c r="M268" s="376"/>
      <c r="N268" s="376"/>
      <c r="O268" s="376"/>
      <c r="P268" s="376"/>
      <c r="Q268" s="376"/>
      <c r="R268" s="376"/>
      <c r="S268" s="376"/>
      <c r="T268" s="376"/>
      <c r="U268" s="376"/>
      <c r="V268" s="376"/>
      <c r="W268" s="376"/>
      <c r="X268" s="376"/>
      <c r="Y268" s="376"/>
      <c r="Z268" s="376"/>
      <c r="AA268" s="376"/>
      <c r="AB268" s="376"/>
      <c r="AC268" s="376"/>
      <c r="AD268" s="376"/>
      <c r="AE268" s="376"/>
      <c r="AF268" s="376"/>
      <c r="AG268" s="376"/>
      <c r="AH268" s="376"/>
      <c r="AI268" s="376"/>
    </row>
    <row r="269" spans="1:35">
      <c r="A269" s="376"/>
      <c r="B269" s="376"/>
      <c r="C269" s="376"/>
      <c r="D269" s="376"/>
      <c r="E269" s="376"/>
      <c r="F269" s="376"/>
      <c r="G269" s="376"/>
      <c r="H269" s="376"/>
      <c r="I269" s="376"/>
      <c r="J269" s="376"/>
      <c r="K269" s="376"/>
      <c r="L269" s="376"/>
      <c r="M269" s="376"/>
      <c r="N269" s="376"/>
      <c r="O269" s="376"/>
      <c r="P269" s="376"/>
      <c r="Q269" s="376"/>
      <c r="R269" s="376"/>
      <c r="S269" s="376"/>
      <c r="T269" s="376"/>
      <c r="U269" s="376"/>
      <c r="V269" s="376"/>
      <c r="W269" s="376"/>
      <c r="X269" s="376"/>
      <c r="Y269" s="376"/>
      <c r="Z269" s="376"/>
      <c r="AA269" s="376"/>
      <c r="AB269" s="376"/>
      <c r="AC269" s="376"/>
      <c r="AD269" s="376"/>
      <c r="AE269" s="376"/>
      <c r="AF269" s="376"/>
      <c r="AG269" s="376"/>
      <c r="AH269" s="376"/>
      <c r="AI269" s="376"/>
    </row>
    <row r="270" spans="1:35">
      <c r="A270" s="376"/>
      <c r="B270" s="376"/>
      <c r="C270" s="376"/>
      <c r="D270" s="376"/>
      <c r="E270" s="376"/>
      <c r="F270" s="376"/>
      <c r="G270" s="376"/>
      <c r="H270" s="376"/>
      <c r="I270" s="376"/>
      <c r="J270" s="376"/>
      <c r="K270" s="376"/>
      <c r="L270" s="376"/>
      <c r="M270" s="376"/>
      <c r="N270" s="376"/>
      <c r="O270" s="376"/>
      <c r="P270" s="376"/>
      <c r="Q270" s="376"/>
      <c r="R270" s="376"/>
      <c r="S270" s="376"/>
      <c r="T270" s="376"/>
      <c r="U270" s="376"/>
      <c r="V270" s="376"/>
      <c r="W270" s="376"/>
      <c r="X270" s="376"/>
      <c r="Y270" s="376"/>
      <c r="Z270" s="376"/>
      <c r="AA270" s="376"/>
      <c r="AB270" s="376"/>
      <c r="AC270" s="376"/>
      <c r="AD270" s="376"/>
      <c r="AE270" s="376"/>
      <c r="AF270" s="376"/>
      <c r="AG270" s="376"/>
      <c r="AH270" s="376"/>
      <c r="AI270" s="376"/>
    </row>
    <row r="271" spans="1:35">
      <c r="A271" s="376"/>
      <c r="B271" s="376"/>
      <c r="C271" s="376"/>
      <c r="D271" s="376"/>
      <c r="E271" s="376"/>
      <c r="F271" s="376"/>
      <c r="G271" s="376"/>
      <c r="H271" s="376"/>
      <c r="I271" s="376"/>
      <c r="J271" s="376"/>
      <c r="K271" s="376"/>
      <c r="L271" s="376"/>
      <c r="M271" s="376"/>
      <c r="N271" s="376"/>
      <c r="O271" s="376"/>
      <c r="P271" s="376"/>
      <c r="Q271" s="376"/>
      <c r="R271" s="376"/>
      <c r="S271" s="376"/>
      <c r="T271" s="376"/>
      <c r="U271" s="376"/>
      <c r="V271" s="376"/>
      <c r="W271" s="376"/>
      <c r="X271" s="376"/>
      <c r="Y271" s="376"/>
      <c r="Z271" s="376"/>
      <c r="AA271" s="376"/>
      <c r="AB271" s="376"/>
      <c r="AC271" s="376"/>
      <c r="AD271" s="376"/>
      <c r="AE271" s="376"/>
      <c r="AF271" s="376"/>
      <c r="AG271" s="376"/>
      <c r="AH271" s="376"/>
      <c r="AI271" s="376"/>
    </row>
    <row r="272" spans="1:35">
      <c r="A272" s="376"/>
      <c r="B272" s="376"/>
      <c r="C272" s="376"/>
      <c r="D272" s="376"/>
      <c r="E272" s="376"/>
      <c r="F272" s="376"/>
      <c r="G272" s="376"/>
      <c r="H272" s="376"/>
      <c r="I272" s="376"/>
      <c r="J272" s="376"/>
      <c r="K272" s="376"/>
      <c r="L272" s="376"/>
      <c r="M272" s="376"/>
      <c r="N272" s="376"/>
      <c r="O272" s="376"/>
      <c r="P272" s="376"/>
      <c r="Q272" s="376"/>
      <c r="R272" s="376"/>
      <c r="S272" s="376"/>
      <c r="T272" s="376"/>
      <c r="U272" s="376"/>
      <c r="V272" s="376"/>
      <c r="W272" s="376"/>
      <c r="X272" s="376"/>
      <c r="Y272" s="376"/>
      <c r="Z272" s="376"/>
      <c r="AA272" s="376"/>
      <c r="AB272" s="376"/>
      <c r="AC272" s="376"/>
      <c r="AD272" s="376"/>
      <c r="AE272" s="376"/>
      <c r="AF272" s="376"/>
      <c r="AG272" s="376"/>
      <c r="AH272" s="376"/>
      <c r="AI272" s="376"/>
    </row>
    <row r="273" spans="1:35">
      <c r="A273" s="376"/>
      <c r="B273" s="376"/>
      <c r="C273" s="376"/>
      <c r="D273" s="376"/>
      <c r="E273" s="376"/>
      <c r="F273" s="376"/>
      <c r="G273" s="376"/>
      <c r="H273" s="376"/>
      <c r="I273" s="376"/>
      <c r="J273" s="376"/>
      <c r="K273" s="376"/>
      <c r="L273" s="376"/>
      <c r="M273" s="376"/>
      <c r="N273" s="376"/>
      <c r="O273" s="376"/>
      <c r="P273" s="376"/>
      <c r="Q273" s="376"/>
      <c r="R273" s="376"/>
      <c r="S273" s="376"/>
      <c r="T273" s="376"/>
      <c r="U273" s="376"/>
      <c r="V273" s="376"/>
      <c r="W273" s="376"/>
      <c r="X273" s="376"/>
      <c r="Y273" s="376"/>
      <c r="Z273" s="376"/>
      <c r="AA273" s="376"/>
      <c r="AB273" s="376"/>
      <c r="AC273" s="376"/>
      <c r="AD273" s="376"/>
      <c r="AE273" s="376"/>
      <c r="AF273" s="376"/>
      <c r="AG273" s="376"/>
      <c r="AH273" s="376"/>
      <c r="AI273" s="376"/>
    </row>
    <row r="274" spans="1:35">
      <c r="A274" s="376"/>
      <c r="B274" s="376"/>
      <c r="C274" s="376"/>
      <c r="D274" s="376"/>
      <c r="E274" s="376"/>
      <c r="F274" s="376"/>
      <c r="G274" s="376"/>
      <c r="H274" s="376"/>
      <c r="I274" s="376"/>
      <c r="J274" s="376"/>
      <c r="K274" s="376"/>
      <c r="L274" s="376"/>
      <c r="M274" s="376"/>
      <c r="N274" s="376"/>
      <c r="O274" s="376"/>
      <c r="P274" s="376"/>
      <c r="Q274" s="376"/>
      <c r="R274" s="376"/>
      <c r="S274" s="376"/>
      <c r="T274" s="376"/>
      <c r="U274" s="376"/>
      <c r="V274" s="376"/>
      <c r="W274" s="376"/>
      <c r="X274" s="376"/>
      <c r="Y274" s="376"/>
      <c r="Z274" s="376"/>
      <c r="AA274" s="376"/>
      <c r="AB274" s="376"/>
      <c r="AC274" s="376"/>
      <c r="AD274" s="376"/>
      <c r="AE274" s="376"/>
      <c r="AF274" s="376"/>
      <c r="AG274" s="376"/>
      <c r="AH274" s="376"/>
      <c r="AI274" s="376"/>
    </row>
    <row r="275" spans="1:35">
      <c r="A275" s="376"/>
      <c r="B275" s="376"/>
      <c r="C275" s="376"/>
      <c r="D275" s="376"/>
      <c r="E275" s="376"/>
      <c r="F275" s="376"/>
      <c r="G275" s="376"/>
      <c r="H275" s="376"/>
      <c r="I275" s="376"/>
      <c r="J275" s="376"/>
      <c r="K275" s="376"/>
      <c r="L275" s="376"/>
      <c r="M275" s="376"/>
      <c r="N275" s="376"/>
      <c r="O275" s="376"/>
      <c r="P275" s="376"/>
      <c r="Q275" s="376"/>
      <c r="R275" s="376"/>
      <c r="S275" s="376"/>
      <c r="T275" s="376"/>
      <c r="U275" s="376"/>
      <c r="V275" s="376"/>
      <c r="W275" s="376"/>
      <c r="X275" s="376"/>
      <c r="Y275" s="376"/>
      <c r="Z275" s="376"/>
      <c r="AA275" s="376"/>
      <c r="AB275" s="376"/>
      <c r="AC275" s="376"/>
      <c r="AD275" s="376"/>
      <c r="AE275" s="376"/>
      <c r="AF275" s="376"/>
      <c r="AG275" s="376"/>
      <c r="AH275" s="376"/>
      <c r="AI275" s="376"/>
    </row>
    <row r="276" spans="1:35">
      <c r="A276" s="376"/>
      <c r="B276" s="376"/>
      <c r="C276" s="376"/>
      <c r="D276" s="376"/>
      <c r="E276" s="376"/>
      <c r="F276" s="376"/>
      <c r="G276" s="376"/>
      <c r="H276" s="376"/>
      <c r="I276" s="376"/>
      <c r="J276" s="376"/>
      <c r="K276" s="376"/>
      <c r="L276" s="376"/>
      <c r="M276" s="376"/>
      <c r="N276" s="376"/>
      <c r="O276" s="376"/>
      <c r="P276" s="376"/>
      <c r="Q276" s="376"/>
      <c r="R276" s="376"/>
      <c r="S276" s="376"/>
      <c r="T276" s="376"/>
      <c r="U276" s="376"/>
      <c r="V276" s="376"/>
      <c r="W276" s="376"/>
      <c r="X276" s="376"/>
      <c r="Y276" s="376"/>
      <c r="Z276" s="376"/>
      <c r="AA276" s="376"/>
      <c r="AB276" s="376"/>
      <c r="AC276" s="376"/>
      <c r="AD276" s="376"/>
      <c r="AE276" s="376"/>
      <c r="AF276" s="376"/>
      <c r="AG276" s="376"/>
      <c r="AH276" s="376"/>
      <c r="AI276" s="376"/>
    </row>
    <row r="277" spans="1:35">
      <c r="A277" s="376"/>
      <c r="B277" s="376"/>
      <c r="C277" s="376"/>
      <c r="D277" s="376"/>
      <c r="E277" s="376"/>
      <c r="F277" s="376"/>
      <c r="G277" s="376"/>
      <c r="H277" s="376"/>
      <c r="I277" s="376"/>
      <c r="J277" s="376"/>
      <c r="K277" s="376"/>
      <c r="L277" s="376"/>
      <c r="M277" s="376"/>
      <c r="N277" s="376"/>
      <c r="O277" s="376"/>
      <c r="P277" s="376"/>
      <c r="Q277" s="376"/>
      <c r="R277" s="376"/>
      <c r="S277" s="376"/>
      <c r="T277" s="376"/>
      <c r="U277" s="376"/>
      <c r="V277" s="376"/>
      <c r="W277" s="376"/>
      <c r="X277" s="376"/>
      <c r="Y277" s="376"/>
      <c r="Z277" s="376"/>
      <c r="AA277" s="376"/>
      <c r="AB277" s="376"/>
      <c r="AC277" s="376"/>
      <c r="AD277" s="376"/>
      <c r="AE277" s="376"/>
      <c r="AF277" s="376"/>
      <c r="AG277" s="376"/>
      <c r="AH277" s="376"/>
      <c r="AI277" s="376"/>
    </row>
    <row r="278" spans="1:35">
      <c r="A278" s="376"/>
      <c r="B278" s="376"/>
      <c r="C278" s="376"/>
      <c r="D278" s="376"/>
      <c r="E278" s="376"/>
      <c r="F278" s="376"/>
      <c r="G278" s="376"/>
      <c r="H278" s="376"/>
      <c r="I278" s="376"/>
      <c r="J278" s="376"/>
      <c r="K278" s="376"/>
      <c r="L278" s="376"/>
      <c r="M278" s="376"/>
      <c r="N278" s="376"/>
      <c r="O278" s="376"/>
      <c r="P278" s="376"/>
      <c r="Q278" s="376"/>
      <c r="R278" s="376"/>
      <c r="S278" s="376"/>
      <c r="T278" s="376"/>
      <c r="U278" s="376"/>
      <c r="V278" s="376"/>
      <c r="W278" s="376"/>
      <c r="X278" s="376"/>
      <c r="Y278" s="376"/>
      <c r="Z278" s="376"/>
      <c r="AA278" s="376"/>
      <c r="AB278" s="376"/>
      <c r="AC278" s="376"/>
      <c r="AD278" s="376"/>
      <c r="AE278" s="376"/>
      <c r="AF278" s="376"/>
      <c r="AG278" s="376"/>
      <c r="AH278" s="376"/>
      <c r="AI278" s="376"/>
    </row>
    <row r="279" spans="1:35">
      <c r="A279" s="376"/>
      <c r="B279" s="376"/>
      <c r="C279" s="376"/>
      <c r="D279" s="376"/>
      <c r="E279" s="376"/>
      <c r="F279" s="376"/>
      <c r="G279" s="376"/>
      <c r="H279" s="376"/>
      <c r="I279" s="376"/>
      <c r="J279" s="376"/>
      <c r="K279" s="376"/>
      <c r="L279" s="376"/>
      <c r="M279" s="376"/>
      <c r="N279" s="376"/>
      <c r="O279" s="376"/>
      <c r="P279" s="376"/>
      <c r="Q279" s="376"/>
      <c r="R279" s="376"/>
      <c r="S279" s="376"/>
      <c r="T279" s="376"/>
      <c r="U279" s="376"/>
      <c r="V279" s="376"/>
      <c r="W279" s="376"/>
      <c r="X279" s="376"/>
      <c r="Y279" s="376"/>
      <c r="Z279" s="376"/>
      <c r="AA279" s="376"/>
      <c r="AB279" s="376"/>
      <c r="AC279" s="376"/>
      <c r="AD279" s="376"/>
      <c r="AE279" s="376"/>
      <c r="AF279" s="376"/>
      <c r="AG279" s="376"/>
      <c r="AH279" s="376"/>
      <c r="AI279" s="376"/>
    </row>
    <row r="280" spans="1:35">
      <c r="A280" s="376"/>
      <c r="B280" s="376"/>
      <c r="C280" s="376"/>
      <c r="D280" s="376"/>
      <c r="E280" s="376"/>
      <c r="F280" s="376"/>
      <c r="G280" s="376"/>
      <c r="H280" s="376"/>
      <c r="I280" s="376"/>
      <c r="J280" s="376"/>
      <c r="K280" s="376"/>
      <c r="L280" s="376"/>
      <c r="M280" s="376"/>
      <c r="N280" s="376"/>
      <c r="O280" s="376"/>
      <c r="P280" s="376"/>
      <c r="Q280" s="376"/>
      <c r="R280" s="376"/>
      <c r="S280" s="376"/>
      <c r="T280" s="376"/>
      <c r="U280" s="376"/>
      <c r="V280" s="376"/>
      <c r="W280" s="376"/>
      <c r="X280" s="376"/>
      <c r="Y280" s="376"/>
      <c r="Z280" s="376"/>
      <c r="AA280" s="376"/>
      <c r="AB280" s="376"/>
      <c r="AC280" s="376"/>
      <c r="AD280" s="376"/>
      <c r="AE280" s="376"/>
      <c r="AF280" s="376"/>
      <c r="AG280" s="376"/>
      <c r="AH280" s="376"/>
      <c r="AI280" s="376"/>
    </row>
    <row r="281" spans="1:35">
      <c r="A281" s="376"/>
      <c r="B281" s="376"/>
      <c r="C281" s="376"/>
      <c r="D281" s="376"/>
      <c r="E281" s="376"/>
      <c r="F281" s="376"/>
      <c r="G281" s="376"/>
      <c r="H281" s="376"/>
      <c r="I281" s="376"/>
      <c r="J281" s="376"/>
      <c r="K281" s="376"/>
      <c r="L281" s="376"/>
      <c r="M281" s="376"/>
      <c r="N281" s="376"/>
      <c r="O281" s="376"/>
      <c r="P281" s="376"/>
      <c r="Q281" s="376"/>
      <c r="R281" s="376"/>
      <c r="S281" s="376"/>
      <c r="T281" s="376"/>
      <c r="U281" s="376"/>
      <c r="V281" s="376"/>
      <c r="W281" s="376"/>
      <c r="X281" s="376"/>
      <c r="Y281" s="376"/>
      <c r="Z281" s="376"/>
      <c r="AA281" s="376"/>
      <c r="AB281" s="376"/>
      <c r="AC281" s="376"/>
      <c r="AD281" s="376"/>
      <c r="AE281" s="376"/>
      <c r="AF281" s="376"/>
      <c r="AG281" s="376"/>
      <c r="AH281" s="376"/>
      <c r="AI281" s="376"/>
    </row>
  </sheetData>
  <mergeCells count="60">
    <mergeCell ref="A2:AI2"/>
    <mergeCell ref="A4:AI4"/>
    <mergeCell ref="A5:A12"/>
    <mergeCell ref="B5:B12"/>
    <mergeCell ref="K8:N9"/>
    <mergeCell ref="AB8:AC8"/>
    <mergeCell ref="M11:N11"/>
    <mergeCell ref="W6:Z6"/>
    <mergeCell ref="AA5:AD6"/>
    <mergeCell ref="C5:C12"/>
    <mergeCell ref="D5:D12"/>
    <mergeCell ref="E5:E12"/>
    <mergeCell ref="U9:U12"/>
    <mergeCell ref="I10:I12"/>
    <mergeCell ref="T9:T12"/>
    <mergeCell ref="P8:Q8"/>
    <mergeCell ref="A1:AI1"/>
    <mergeCell ref="A3:AI3"/>
    <mergeCell ref="AA7:AA12"/>
    <mergeCell ref="AB7:AD7"/>
    <mergeCell ref="AE7:AE12"/>
    <mergeCell ref="O5:Z5"/>
    <mergeCell ref="R8:R12"/>
    <mergeCell ref="V8:V12"/>
    <mergeCell ref="Z8:Z12"/>
    <mergeCell ref="AD8:AD12"/>
    <mergeCell ref="S6:V6"/>
    <mergeCell ref="Q9:Q12"/>
    <mergeCell ref="I7:N7"/>
    <mergeCell ref="P7:R7"/>
    <mergeCell ref="X9:X12"/>
    <mergeCell ref="T8:U8"/>
    <mergeCell ref="P9:P12"/>
    <mergeCell ref="I8:J9"/>
    <mergeCell ref="F5:F12"/>
    <mergeCell ref="K10:K12"/>
    <mergeCell ref="L10:N10"/>
    <mergeCell ref="L11:L12"/>
    <mergeCell ref="J10:J12"/>
    <mergeCell ref="AI5:AI12"/>
    <mergeCell ref="G6:G12"/>
    <mergeCell ref="Y9:Y12"/>
    <mergeCell ref="T7:V7"/>
    <mergeCell ref="O6:R6"/>
    <mergeCell ref="G5:N5"/>
    <mergeCell ref="W7:W12"/>
    <mergeCell ref="S7:S12"/>
    <mergeCell ref="H6:N6"/>
    <mergeCell ref="H7:H12"/>
    <mergeCell ref="O7:O12"/>
    <mergeCell ref="AH8:AH12"/>
    <mergeCell ref="AF7:AH7"/>
    <mergeCell ref="AG9:AG12"/>
    <mergeCell ref="X8:Y8"/>
    <mergeCell ref="X7:Z7"/>
    <mergeCell ref="AB9:AB12"/>
    <mergeCell ref="AF8:AG8"/>
    <mergeCell ref="AC9:AC12"/>
    <mergeCell ref="AE5:AH6"/>
    <mergeCell ref="AF9:AF12"/>
  </mergeCells>
  <printOptions horizontalCentered="1"/>
  <pageMargins left="0.25" right="0.25" top="0.75" bottom="0.75" header="0.3" footer="0.3"/>
  <pageSetup paperSize="9" scale="65" fitToHeight="0" orientation="landscape" r:id="rId1"/>
  <headerFooter>
    <oddHeader>&amp;CB3-&amp;P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11"/>
  <sheetViews>
    <sheetView topLeftCell="A4" zoomScale="70" zoomScaleNormal="70" workbookViewId="0">
      <selection activeCell="AD19" sqref="AD19"/>
    </sheetView>
  </sheetViews>
  <sheetFormatPr defaultRowHeight="18.75"/>
  <cols>
    <col min="1" max="1" width="5.140625" style="378" customWidth="1"/>
    <col min="2" max="2" width="35.85546875" style="380" customWidth="1"/>
    <col min="3" max="3" width="18.85546875" style="380" customWidth="1"/>
    <col min="4" max="4" width="17.7109375" style="381" customWidth="1"/>
    <col min="5" max="6" width="8.28515625" style="381" hidden="1" customWidth="1"/>
    <col min="7" max="7" width="17" style="381" customWidth="1"/>
    <col min="8" max="8" width="12.140625" style="379" customWidth="1"/>
    <col min="9" max="9" width="14.5703125" style="379" customWidth="1"/>
    <col min="10" max="10" width="10.7109375" style="379" customWidth="1"/>
    <col min="11" max="11" width="8.28515625" style="379" customWidth="1"/>
    <col min="12" max="12" width="13.85546875" style="379" customWidth="1"/>
    <col min="13" max="13" width="16.140625" style="379" customWidth="1"/>
    <col min="14" max="14" width="11.5703125" style="379" customWidth="1"/>
    <col min="15" max="15" width="15.5703125" style="379" hidden="1" customWidth="1"/>
    <col min="16" max="16" width="13.7109375" style="379" hidden="1" customWidth="1"/>
    <col min="17" max="17" width="11.28515625" style="379" hidden="1" customWidth="1"/>
    <col min="18" max="18" width="13.28515625" style="379" hidden="1" customWidth="1"/>
    <col min="19" max="19" width="14.140625" style="379" hidden="1" customWidth="1"/>
    <col min="20" max="20" width="7.7109375" style="379" hidden="1" customWidth="1"/>
    <col min="21" max="21" width="12" style="379" hidden="1" customWidth="1"/>
    <col min="22" max="22" width="10.140625" style="379" hidden="1" customWidth="1"/>
    <col min="23" max="23" width="11.140625" style="379" hidden="1" customWidth="1"/>
    <col min="24" max="24" width="7.7109375" style="379" hidden="1" customWidth="1"/>
    <col min="25" max="25" width="10.85546875" style="379" hidden="1" customWidth="1"/>
    <col min="26" max="26" width="11" style="379" hidden="1" customWidth="1"/>
    <col min="27" max="27" width="14.85546875" style="379" customWidth="1"/>
    <col min="28" max="28" width="7.7109375" style="379" customWidth="1"/>
    <col min="29" max="29" width="11.28515625" style="379" customWidth="1"/>
    <col min="30" max="30" width="12.28515625" style="379" customWidth="1"/>
    <col min="31" max="31" width="12.42578125" style="379" customWidth="1"/>
    <col min="32" max="32" width="12.140625" style="379" hidden="1" customWidth="1"/>
    <col min="33" max="33" width="11" style="379" hidden="1" customWidth="1"/>
    <col min="34" max="34" width="15.28515625" style="379" customWidth="1"/>
    <col min="35" max="35" width="16.28515625" style="379" customWidth="1"/>
    <col min="36" max="16384" width="9.140625" style="376"/>
  </cols>
  <sheetData>
    <row r="1" spans="1:35" s="373" customFormat="1" ht="34.5" customHeight="1">
      <c r="A1" s="921" t="s">
        <v>237</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row>
    <row r="2" spans="1:35" s="373" customFormat="1" ht="34.5" customHeight="1">
      <c r="A2" s="922" t="s">
        <v>1340</v>
      </c>
      <c r="B2" s="922"/>
      <c r="C2" s="922"/>
      <c r="D2" s="922"/>
      <c r="E2" s="922"/>
      <c r="F2" s="922"/>
      <c r="G2" s="922"/>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2"/>
      <c r="AI2" s="922"/>
    </row>
    <row r="3" spans="1:35" ht="45.6" customHeight="1">
      <c r="A3" s="922" t="s">
        <v>1359</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922"/>
    </row>
    <row r="4" spans="1:35" ht="20.25">
      <c r="A4" s="933" t="str">
        <f>B2a!A3:Y3</f>
        <v>(Kèm theo Tờ trình số             /TTr-SKHĐT  ngày     tháng 12  năm 2021 của Sở Kế hoạch và Đầu tư  tỉnh Đắk Lắk)</v>
      </c>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row>
    <row r="5" spans="1:35" s="377" customFormat="1" ht="30" customHeight="1">
      <c r="A5" s="923" t="s">
        <v>1</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row>
    <row r="6" spans="1:35" s="661" customFormat="1" ht="33" customHeight="1">
      <c r="A6" s="924" t="s">
        <v>2</v>
      </c>
      <c r="B6" s="924" t="s">
        <v>3</v>
      </c>
      <c r="C6" s="924" t="s">
        <v>245</v>
      </c>
      <c r="D6" s="924" t="s">
        <v>720</v>
      </c>
      <c r="E6" s="924" t="s">
        <v>516</v>
      </c>
      <c r="F6" s="924" t="s">
        <v>1333</v>
      </c>
      <c r="G6" s="934" t="s">
        <v>721</v>
      </c>
      <c r="H6" s="935"/>
      <c r="I6" s="935"/>
      <c r="J6" s="935"/>
      <c r="K6" s="935"/>
      <c r="L6" s="935"/>
      <c r="M6" s="935"/>
      <c r="N6" s="936"/>
      <c r="O6" s="927" t="s">
        <v>1177</v>
      </c>
      <c r="P6" s="927"/>
      <c r="Q6" s="927"/>
      <c r="R6" s="927"/>
      <c r="S6" s="927"/>
      <c r="T6" s="927"/>
      <c r="U6" s="927"/>
      <c r="V6" s="927"/>
      <c r="W6" s="927"/>
      <c r="X6" s="927"/>
      <c r="Y6" s="927"/>
      <c r="Z6" s="927"/>
      <c r="AA6" s="928" t="s">
        <v>606</v>
      </c>
      <c r="AB6" s="929"/>
      <c r="AC6" s="929"/>
      <c r="AD6" s="929"/>
      <c r="AE6" s="928" t="s">
        <v>1360</v>
      </c>
      <c r="AF6" s="929"/>
      <c r="AG6" s="929"/>
      <c r="AH6" s="929"/>
      <c r="AI6" s="924" t="s">
        <v>7</v>
      </c>
    </row>
    <row r="7" spans="1:35" s="661" customFormat="1" ht="40.5" customHeight="1">
      <c r="A7" s="925"/>
      <c r="B7" s="925"/>
      <c r="C7" s="925"/>
      <c r="D7" s="925"/>
      <c r="E7" s="925"/>
      <c r="F7" s="925"/>
      <c r="G7" s="927" t="s">
        <v>530</v>
      </c>
      <c r="H7" s="927" t="s">
        <v>9</v>
      </c>
      <c r="I7" s="927"/>
      <c r="J7" s="927"/>
      <c r="K7" s="927"/>
      <c r="L7" s="927"/>
      <c r="M7" s="927"/>
      <c r="N7" s="927"/>
      <c r="O7" s="927" t="s">
        <v>602</v>
      </c>
      <c r="P7" s="927"/>
      <c r="Q7" s="927"/>
      <c r="R7" s="927"/>
      <c r="S7" s="927" t="s">
        <v>1332</v>
      </c>
      <c r="T7" s="927"/>
      <c r="U7" s="927"/>
      <c r="V7" s="927"/>
      <c r="W7" s="927" t="s">
        <v>1331</v>
      </c>
      <c r="X7" s="927"/>
      <c r="Y7" s="927"/>
      <c r="Z7" s="927"/>
      <c r="AA7" s="930"/>
      <c r="AB7" s="931"/>
      <c r="AC7" s="931"/>
      <c r="AD7" s="931"/>
      <c r="AE7" s="930"/>
      <c r="AF7" s="931"/>
      <c r="AG7" s="931"/>
      <c r="AH7" s="931"/>
      <c r="AI7" s="925"/>
    </row>
    <row r="8" spans="1:35" s="661" customFormat="1" ht="27" customHeight="1">
      <c r="A8" s="925"/>
      <c r="B8" s="925"/>
      <c r="C8" s="925"/>
      <c r="D8" s="925"/>
      <c r="E8" s="925"/>
      <c r="F8" s="925"/>
      <c r="G8" s="927"/>
      <c r="H8" s="927" t="s">
        <v>11</v>
      </c>
      <c r="I8" s="932" t="s">
        <v>531</v>
      </c>
      <c r="J8" s="932"/>
      <c r="K8" s="932"/>
      <c r="L8" s="932"/>
      <c r="M8" s="932"/>
      <c r="N8" s="932"/>
      <c r="O8" s="927" t="s">
        <v>81</v>
      </c>
      <c r="P8" s="932" t="s">
        <v>531</v>
      </c>
      <c r="Q8" s="932"/>
      <c r="R8" s="932"/>
      <c r="S8" s="927" t="s">
        <v>81</v>
      </c>
      <c r="T8" s="932" t="s">
        <v>531</v>
      </c>
      <c r="U8" s="932"/>
      <c r="V8" s="932"/>
      <c r="W8" s="927" t="s">
        <v>81</v>
      </c>
      <c r="X8" s="932" t="s">
        <v>531</v>
      </c>
      <c r="Y8" s="932"/>
      <c r="Z8" s="932"/>
      <c r="AA8" s="927" t="s">
        <v>81</v>
      </c>
      <c r="AB8" s="932" t="s">
        <v>531</v>
      </c>
      <c r="AC8" s="932"/>
      <c r="AD8" s="932"/>
      <c r="AE8" s="927" t="s">
        <v>81</v>
      </c>
      <c r="AF8" s="932" t="s">
        <v>531</v>
      </c>
      <c r="AG8" s="932"/>
      <c r="AH8" s="932"/>
      <c r="AI8" s="925"/>
    </row>
    <row r="9" spans="1:35" s="661" customFormat="1" ht="36.75" customHeight="1">
      <c r="A9" s="925"/>
      <c r="B9" s="925"/>
      <c r="C9" s="925"/>
      <c r="D9" s="925"/>
      <c r="E9" s="925"/>
      <c r="F9" s="925"/>
      <c r="G9" s="927"/>
      <c r="H9" s="927"/>
      <c r="I9" s="928" t="s">
        <v>534</v>
      </c>
      <c r="J9" s="929"/>
      <c r="K9" s="927" t="s">
        <v>617</v>
      </c>
      <c r="L9" s="927"/>
      <c r="M9" s="927"/>
      <c r="N9" s="927"/>
      <c r="O9" s="927"/>
      <c r="P9" s="927" t="s">
        <v>540</v>
      </c>
      <c r="Q9" s="927"/>
      <c r="R9" s="924" t="s">
        <v>1330</v>
      </c>
      <c r="S9" s="927"/>
      <c r="T9" s="927" t="s">
        <v>540</v>
      </c>
      <c r="U9" s="927"/>
      <c r="V9" s="924" t="s">
        <v>1330</v>
      </c>
      <c r="W9" s="927"/>
      <c r="X9" s="927" t="s">
        <v>540</v>
      </c>
      <c r="Y9" s="927"/>
      <c r="Z9" s="924" t="s">
        <v>1330</v>
      </c>
      <c r="AA9" s="927"/>
      <c r="AB9" s="927" t="s">
        <v>540</v>
      </c>
      <c r="AC9" s="927"/>
      <c r="AD9" s="924" t="s">
        <v>1330</v>
      </c>
      <c r="AE9" s="927"/>
      <c r="AF9" s="927" t="s">
        <v>540</v>
      </c>
      <c r="AG9" s="927"/>
      <c r="AH9" s="924" t="s">
        <v>1330</v>
      </c>
      <c r="AI9" s="925"/>
    </row>
    <row r="10" spans="1:35" s="661" customFormat="1" ht="25.5" customHeight="1">
      <c r="A10" s="925"/>
      <c r="B10" s="925"/>
      <c r="C10" s="925"/>
      <c r="D10" s="925"/>
      <c r="E10" s="925"/>
      <c r="F10" s="925"/>
      <c r="G10" s="927"/>
      <c r="H10" s="927"/>
      <c r="I10" s="930"/>
      <c r="J10" s="931"/>
      <c r="K10" s="927"/>
      <c r="L10" s="927"/>
      <c r="M10" s="927"/>
      <c r="N10" s="927"/>
      <c r="O10" s="927"/>
      <c r="P10" s="927" t="s">
        <v>81</v>
      </c>
      <c r="Q10" s="927" t="s">
        <v>1329</v>
      </c>
      <c r="R10" s="925"/>
      <c r="S10" s="927"/>
      <c r="T10" s="927" t="s">
        <v>81</v>
      </c>
      <c r="U10" s="927" t="s">
        <v>1329</v>
      </c>
      <c r="V10" s="925"/>
      <c r="W10" s="927"/>
      <c r="X10" s="927" t="s">
        <v>81</v>
      </c>
      <c r="Y10" s="927" t="s">
        <v>1329</v>
      </c>
      <c r="Z10" s="925"/>
      <c r="AA10" s="927"/>
      <c r="AB10" s="927" t="s">
        <v>81</v>
      </c>
      <c r="AC10" s="927" t="s">
        <v>1329</v>
      </c>
      <c r="AD10" s="925"/>
      <c r="AE10" s="927"/>
      <c r="AF10" s="927" t="s">
        <v>81</v>
      </c>
      <c r="AG10" s="927" t="s">
        <v>1329</v>
      </c>
      <c r="AH10" s="925"/>
      <c r="AI10" s="925"/>
    </row>
    <row r="11" spans="1:35" s="661" customFormat="1" ht="23.25" customHeight="1">
      <c r="A11" s="925"/>
      <c r="B11" s="925"/>
      <c r="C11" s="925"/>
      <c r="D11" s="925"/>
      <c r="E11" s="925"/>
      <c r="F11" s="925"/>
      <c r="G11" s="927"/>
      <c r="H11" s="927"/>
      <c r="I11" s="927" t="s">
        <v>81</v>
      </c>
      <c r="J11" s="927" t="s">
        <v>620</v>
      </c>
      <c r="K11" s="927" t="s">
        <v>621</v>
      </c>
      <c r="L11" s="927" t="s">
        <v>537</v>
      </c>
      <c r="M11" s="927"/>
      <c r="N11" s="927"/>
      <c r="O11" s="927"/>
      <c r="P11" s="927"/>
      <c r="Q11" s="927"/>
      <c r="R11" s="925"/>
      <c r="S11" s="927"/>
      <c r="T11" s="927"/>
      <c r="U11" s="927"/>
      <c r="V11" s="925"/>
      <c r="W11" s="927"/>
      <c r="X11" s="927"/>
      <c r="Y11" s="927"/>
      <c r="Z11" s="925"/>
      <c r="AA11" s="927"/>
      <c r="AB11" s="927"/>
      <c r="AC11" s="927"/>
      <c r="AD11" s="925"/>
      <c r="AE11" s="927"/>
      <c r="AF11" s="927"/>
      <c r="AG11" s="927"/>
      <c r="AH11" s="925"/>
      <c r="AI11" s="925"/>
    </row>
    <row r="12" spans="1:35" s="661" customFormat="1" ht="29.65" customHeight="1">
      <c r="A12" s="925"/>
      <c r="B12" s="925"/>
      <c r="C12" s="925"/>
      <c r="D12" s="925"/>
      <c r="E12" s="925"/>
      <c r="F12" s="925"/>
      <c r="G12" s="927"/>
      <c r="H12" s="927"/>
      <c r="I12" s="927"/>
      <c r="J12" s="927"/>
      <c r="K12" s="927"/>
      <c r="L12" s="927" t="s">
        <v>81</v>
      </c>
      <c r="M12" s="927" t="s">
        <v>10</v>
      </c>
      <c r="N12" s="927"/>
      <c r="O12" s="927"/>
      <c r="P12" s="927"/>
      <c r="Q12" s="927"/>
      <c r="R12" s="925"/>
      <c r="S12" s="927"/>
      <c r="T12" s="927"/>
      <c r="U12" s="927"/>
      <c r="V12" s="925"/>
      <c r="W12" s="927"/>
      <c r="X12" s="927"/>
      <c r="Y12" s="927"/>
      <c r="Z12" s="925"/>
      <c r="AA12" s="927"/>
      <c r="AB12" s="927"/>
      <c r="AC12" s="927"/>
      <c r="AD12" s="925"/>
      <c r="AE12" s="927"/>
      <c r="AF12" s="927"/>
      <c r="AG12" s="927"/>
      <c r="AH12" s="925"/>
      <c r="AI12" s="925"/>
    </row>
    <row r="13" spans="1:35" s="661" customFormat="1" ht="26.65" customHeight="1">
      <c r="A13" s="926"/>
      <c r="B13" s="926"/>
      <c r="C13" s="926"/>
      <c r="D13" s="926"/>
      <c r="E13" s="926"/>
      <c r="F13" s="926"/>
      <c r="G13" s="927"/>
      <c r="H13" s="927"/>
      <c r="I13" s="927"/>
      <c r="J13" s="927"/>
      <c r="K13" s="927"/>
      <c r="L13" s="927"/>
      <c r="M13" s="694" t="s">
        <v>622</v>
      </c>
      <c r="N13" s="694" t="s">
        <v>539</v>
      </c>
      <c r="O13" s="927"/>
      <c r="P13" s="927"/>
      <c r="Q13" s="927"/>
      <c r="R13" s="926"/>
      <c r="S13" s="927"/>
      <c r="T13" s="927"/>
      <c r="U13" s="927"/>
      <c r="V13" s="926"/>
      <c r="W13" s="927"/>
      <c r="X13" s="927"/>
      <c r="Y13" s="927"/>
      <c r="Z13" s="926"/>
      <c r="AA13" s="927"/>
      <c r="AB13" s="927"/>
      <c r="AC13" s="927"/>
      <c r="AD13" s="926"/>
      <c r="AE13" s="927"/>
      <c r="AF13" s="927"/>
      <c r="AG13" s="927"/>
      <c r="AH13" s="926"/>
      <c r="AI13" s="926"/>
    </row>
    <row r="14" spans="1:35" s="660" customFormat="1" ht="30.75" customHeight="1">
      <c r="A14" s="662">
        <v>1</v>
      </c>
      <c r="B14" s="662">
        <f>A14+1</f>
        <v>2</v>
      </c>
      <c r="C14" s="662">
        <v>3</v>
      </c>
      <c r="D14" s="662">
        <v>4</v>
      </c>
      <c r="E14" s="662">
        <f>D14+1</f>
        <v>5</v>
      </c>
      <c r="F14" s="662">
        <v>6</v>
      </c>
      <c r="G14" s="662">
        <v>7</v>
      </c>
      <c r="H14" s="662">
        <v>8</v>
      </c>
      <c r="I14" s="662">
        <v>9</v>
      </c>
      <c r="J14" s="662">
        <v>10</v>
      </c>
      <c r="K14" s="662">
        <v>11</v>
      </c>
      <c r="L14" s="662">
        <v>12</v>
      </c>
      <c r="M14" s="662">
        <v>13</v>
      </c>
      <c r="N14" s="662">
        <v>14</v>
      </c>
      <c r="O14" s="662">
        <v>15</v>
      </c>
      <c r="P14" s="662">
        <v>16</v>
      </c>
      <c r="Q14" s="662">
        <v>17</v>
      </c>
      <c r="R14" s="662">
        <v>18</v>
      </c>
      <c r="S14" s="662">
        <v>19</v>
      </c>
      <c r="T14" s="662">
        <v>20</v>
      </c>
      <c r="U14" s="662">
        <v>21</v>
      </c>
      <c r="V14" s="662">
        <v>22</v>
      </c>
      <c r="W14" s="662">
        <v>23</v>
      </c>
      <c r="X14" s="662">
        <v>24</v>
      </c>
      <c r="Y14" s="662">
        <v>25</v>
      </c>
      <c r="Z14" s="662">
        <v>26</v>
      </c>
      <c r="AA14" s="662">
        <v>27</v>
      </c>
      <c r="AB14" s="662">
        <v>28</v>
      </c>
      <c r="AC14" s="662">
        <v>29</v>
      </c>
      <c r="AD14" s="662">
        <v>30</v>
      </c>
      <c r="AE14" s="662">
        <v>31</v>
      </c>
      <c r="AF14" s="662">
        <v>32</v>
      </c>
      <c r="AG14" s="662">
        <v>33</v>
      </c>
      <c r="AH14" s="662">
        <v>34</v>
      </c>
      <c r="AI14" s="662">
        <v>35</v>
      </c>
    </row>
    <row r="15" spans="1:35" s="659" customFormat="1" ht="36.75" customHeight="1">
      <c r="A15" s="663"/>
      <c r="B15" s="664" t="s">
        <v>13</v>
      </c>
      <c r="C15" s="664"/>
      <c r="D15" s="663"/>
      <c r="E15" s="663"/>
      <c r="F15" s="663"/>
      <c r="G15" s="663"/>
      <c r="H15" s="663">
        <f>H16</f>
        <v>2878367</v>
      </c>
      <c r="I15" s="663">
        <f t="shared" ref="I15:AH15" si="0">I16</f>
        <v>571609</v>
      </c>
      <c r="J15" s="663">
        <f t="shared" si="0"/>
        <v>143369</v>
      </c>
      <c r="K15" s="663">
        <f t="shared" si="0"/>
        <v>0</v>
      </c>
      <c r="L15" s="663">
        <f t="shared" si="0"/>
        <v>2306758</v>
      </c>
      <c r="M15" s="663">
        <f t="shared" si="0"/>
        <v>1989827</v>
      </c>
      <c r="N15" s="663">
        <f t="shared" si="0"/>
        <v>316931</v>
      </c>
      <c r="O15" s="663">
        <f t="shared" si="0"/>
        <v>519606</v>
      </c>
      <c r="P15" s="663">
        <f t="shared" si="0"/>
        <v>7348</v>
      </c>
      <c r="Q15" s="663">
        <f t="shared" si="0"/>
        <v>0</v>
      </c>
      <c r="R15" s="663">
        <f t="shared" si="0"/>
        <v>512258</v>
      </c>
      <c r="S15" s="663">
        <f t="shared" si="0"/>
        <v>60640</v>
      </c>
      <c r="T15" s="663">
        <f t="shared" si="0"/>
        <v>0</v>
      </c>
      <c r="U15" s="663">
        <f t="shared" si="0"/>
        <v>0</v>
      </c>
      <c r="V15" s="663">
        <f t="shared" si="0"/>
        <v>60640</v>
      </c>
      <c r="W15" s="663">
        <f t="shared" si="0"/>
        <v>324417</v>
      </c>
      <c r="X15" s="663">
        <f t="shared" si="0"/>
        <v>0</v>
      </c>
      <c r="Y15" s="663">
        <f t="shared" si="0"/>
        <v>0</v>
      </c>
      <c r="Z15" s="663">
        <f t="shared" si="0"/>
        <v>324417</v>
      </c>
      <c r="AA15" s="663">
        <f t="shared" si="0"/>
        <v>1315764</v>
      </c>
      <c r="AB15" s="663">
        <f t="shared" si="0"/>
        <v>0</v>
      </c>
      <c r="AC15" s="663">
        <f t="shared" si="0"/>
        <v>0</v>
      </c>
      <c r="AD15" s="663">
        <f t="shared" si="0"/>
        <v>1315764</v>
      </c>
      <c r="AE15" s="663">
        <f t="shared" si="0"/>
        <v>324435</v>
      </c>
      <c r="AF15" s="663">
        <f t="shared" si="0"/>
        <v>0</v>
      </c>
      <c r="AG15" s="663">
        <f t="shared" si="0"/>
        <v>0</v>
      </c>
      <c r="AH15" s="663">
        <f t="shared" si="0"/>
        <v>324435</v>
      </c>
      <c r="AI15" s="663"/>
    </row>
    <row r="16" spans="1:35" s="659" customFormat="1" ht="67.900000000000006" customHeight="1">
      <c r="A16" s="663"/>
      <c r="B16" s="665" t="s">
        <v>625</v>
      </c>
      <c r="C16" s="664"/>
      <c r="D16" s="663"/>
      <c r="E16" s="663"/>
      <c r="F16" s="663"/>
      <c r="G16" s="663"/>
      <c r="H16" s="663">
        <f t="shared" ref="H16:AH16" si="1">SUBTOTAL(9,H17:H35)</f>
        <v>2878367</v>
      </c>
      <c r="I16" s="663">
        <f t="shared" si="1"/>
        <v>571609</v>
      </c>
      <c r="J16" s="663">
        <f t="shared" si="1"/>
        <v>143369</v>
      </c>
      <c r="K16" s="663">
        <f t="shared" si="1"/>
        <v>0</v>
      </c>
      <c r="L16" s="663">
        <f t="shared" si="1"/>
        <v>2306758</v>
      </c>
      <c r="M16" s="663">
        <f t="shared" si="1"/>
        <v>1989827</v>
      </c>
      <c r="N16" s="663">
        <f t="shared" si="1"/>
        <v>316931</v>
      </c>
      <c r="O16" s="663">
        <f t="shared" si="1"/>
        <v>519606</v>
      </c>
      <c r="P16" s="663">
        <f t="shared" si="1"/>
        <v>7348</v>
      </c>
      <c r="Q16" s="663">
        <f t="shared" si="1"/>
        <v>0</v>
      </c>
      <c r="R16" s="663">
        <f t="shared" si="1"/>
        <v>512258</v>
      </c>
      <c r="S16" s="663">
        <f t="shared" si="1"/>
        <v>60640</v>
      </c>
      <c r="T16" s="663">
        <f t="shared" si="1"/>
        <v>0</v>
      </c>
      <c r="U16" s="663">
        <f t="shared" si="1"/>
        <v>0</v>
      </c>
      <c r="V16" s="663">
        <f t="shared" si="1"/>
        <v>60640</v>
      </c>
      <c r="W16" s="663">
        <f t="shared" si="1"/>
        <v>324417</v>
      </c>
      <c r="X16" s="663">
        <f t="shared" si="1"/>
        <v>0</v>
      </c>
      <c r="Y16" s="663">
        <f t="shared" si="1"/>
        <v>0</v>
      </c>
      <c r="Z16" s="663">
        <f t="shared" si="1"/>
        <v>324417</v>
      </c>
      <c r="AA16" s="663">
        <f t="shared" si="1"/>
        <v>1315764</v>
      </c>
      <c r="AB16" s="663">
        <f t="shared" si="1"/>
        <v>0</v>
      </c>
      <c r="AC16" s="663">
        <f t="shared" si="1"/>
        <v>0</v>
      </c>
      <c r="AD16" s="663">
        <f t="shared" si="1"/>
        <v>1315764</v>
      </c>
      <c r="AE16" s="663">
        <f t="shared" si="1"/>
        <v>324435</v>
      </c>
      <c r="AF16" s="663">
        <f t="shared" si="1"/>
        <v>0</v>
      </c>
      <c r="AG16" s="663">
        <f t="shared" si="1"/>
        <v>0</v>
      </c>
      <c r="AH16" s="663">
        <f t="shared" si="1"/>
        <v>324435</v>
      </c>
      <c r="AI16" s="663"/>
    </row>
    <row r="17" spans="1:35" ht="40.15" customHeight="1">
      <c r="A17" s="666" t="s">
        <v>58</v>
      </c>
      <c r="B17" s="667" t="s">
        <v>644</v>
      </c>
      <c r="C17" s="667"/>
      <c r="D17" s="58"/>
      <c r="E17" s="58"/>
      <c r="F17" s="58"/>
      <c r="G17" s="58"/>
      <c r="H17" s="58"/>
      <c r="I17" s="58"/>
      <c r="J17" s="58"/>
      <c r="K17" s="58"/>
      <c r="L17" s="58"/>
      <c r="M17" s="58"/>
      <c r="N17" s="52"/>
      <c r="O17" s="52"/>
      <c r="P17" s="52"/>
      <c r="Q17" s="52"/>
      <c r="R17" s="52"/>
      <c r="S17" s="52"/>
      <c r="T17" s="52"/>
      <c r="U17" s="52"/>
      <c r="V17" s="52"/>
      <c r="W17" s="52"/>
      <c r="X17" s="52"/>
      <c r="Y17" s="52"/>
      <c r="Z17" s="52"/>
      <c r="AA17" s="52"/>
      <c r="AB17" s="52"/>
      <c r="AC17" s="52"/>
      <c r="AD17" s="52"/>
      <c r="AE17" s="52"/>
      <c r="AF17" s="52"/>
      <c r="AG17" s="52"/>
      <c r="AH17" s="52"/>
      <c r="AI17" s="52"/>
    </row>
    <row r="18" spans="1:35" s="373" customFormat="1" ht="44.25" customHeight="1">
      <c r="A18" s="668"/>
      <c r="B18" s="669" t="s">
        <v>1217</v>
      </c>
      <c r="C18" s="669"/>
      <c r="D18" s="670"/>
      <c r="E18" s="670"/>
      <c r="F18" s="670"/>
      <c r="G18" s="670"/>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row>
    <row r="19" spans="1:35" s="375" customFormat="1" ht="30" customHeight="1">
      <c r="A19" s="668" t="s">
        <v>1328</v>
      </c>
      <c r="B19" s="669" t="s">
        <v>175</v>
      </c>
      <c r="C19" s="669"/>
      <c r="D19" s="671"/>
      <c r="E19" s="671"/>
      <c r="F19" s="671"/>
      <c r="G19" s="671"/>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row>
    <row r="20" spans="1:35" ht="69" customHeight="1">
      <c r="A20" s="672" t="s">
        <v>16</v>
      </c>
      <c r="B20" s="673" t="s">
        <v>1327</v>
      </c>
      <c r="C20" s="674"/>
      <c r="D20" s="675"/>
      <c r="E20" s="675"/>
      <c r="F20" s="675"/>
      <c r="G20" s="675" t="s">
        <v>551</v>
      </c>
      <c r="H20" s="676">
        <f>I20+L20</f>
        <v>247032</v>
      </c>
      <c r="I20" s="676">
        <v>19692</v>
      </c>
      <c r="J20" s="676"/>
      <c r="K20" s="676"/>
      <c r="L20" s="676">
        <f>M20+N20</f>
        <v>227340</v>
      </c>
      <c r="M20" s="676">
        <v>209630</v>
      </c>
      <c r="N20" s="676">
        <v>17710</v>
      </c>
      <c r="O20" s="676">
        <f>P20+R20</f>
        <v>51327</v>
      </c>
      <c r="P20" s="676"/>
      <c r="Q20" s="676"/>
      <c r="R20" s="676">
        <v>51327</v>
      </c>
      <c r="S20" s="52"/>
      <c r="T20" s="52"/>
      <c r="U20" s="52"/>
      <c r="V20" s="52"/>
      <c r="W20" s="676">
        <v>0</v>
      </c>
      <c r="X20" s="52"/>
      <c r="Y20" s="52"/>
      <c r="Z20" s="676">
        <v>0</v>
      </c>
      <c r="AA20" s="676">
        <f>AD20</f>
        <v>51327</v>
      </c>
      <c r="AB20" s="676"/>
      <c r="AC20" s="676"/>
      <c r="AD20" s="676">
        <v>51327</v>
      </c>
      <c r="AE20" s="676">
        <f>AH20</f>
        <v>31000</v>
      </c>
      <c r="AF20" s="52"/>
      <c r="AG20" s="52"/>
      <c r="AH20" s="676">
        <v>31000</v>
      </c>
      <c r="AI20" s="675"/>
    </row>
    <row r="21" spans="1:35" ht="65.25" customHeight="1">
      <c r="A21" s="672" t="s">
        <v>17</v>
      </c>
      <c r="B21" s="673" t="s">
        <v>1326</v>
      </c>
      <c r="C21" s="674"/>
      <c r="D21" s="675"/>
      <c r="E21" s="675"/>
      <c r="F21" s="675"/>
      <c r="G21" s="675" t="s">
        <v>1325</v>
      </c>
      <c r="H21" s="676">
        <f>I21+L21</f>
        <v>306895</v>
      </c>
      <c r="I21" s="676">
        <v>109647</v>
      </c>
      <c r="J21" s="676"/>
      <c r="K21" s="676"/>
      <c r="L21" s="676">
        <f>M21</f>
        <v>197248</v>
      </c>
      <c r="M21" s="676">
        <v>197248</v>
      </c>
      <c r="N21" s="676"/>
      <c r="O21" s="676">
        <f>P21+R21</f>
        <v>60000</v>
      </c>
      <c r="P21" s="676"/>
      <c r="Q21" s="676"/>
      <c r="R21" s="676">
        <v>60000</v>
      </c>
      <c r="S21" s="52"/>
      <c r="T21" s="52"/>
      <c r="U21" s="52"/>
      <c r="V21" s="52"/>
      <c r="W21" s="676">
        <f t="shared" ref="W21:W35" si="2">Z21</f>
        <v>54000</v>
      </c>
      <c r="X21" s="52"/>
      <c r="Y21" s="52"/>
      <c r="Z21" s="676">
        <v>54000</v>
      </c>
      <c r="AA21" s="676">
        <f>AD21</f>
        <v>95555</v>
      </c>
      <c r="AB21" s="676"/>
      <c r="AC21" s="676"/>
      <c r="AD21" s="676">
        <v>95555</v>
      </c>
      <c r="AE21" s="676">
        <f>AH21</f>
        <v>41555</v>
      </c>
      <c r="AF21" s="52"/>
      <c r="AG21" s="52"/>
      <c r="AH21" s="676">
        <v>41555</v>
      </c>
      <c r="AI21" s="675"/>
    </row>
    <row r="22" spans="1:35" ht="41.65" customHeight="1">
      <c r="A22" s="672"/>
      <c r="B22" s="669" t="s">
        <v>1317</v>
      </c>
      <c r="C22" s="674"/>
      <c r="D22" s="675"/>
      <c r="E22" s="675"/>
      <c r="F22" s="675"/>
      <c r="G22" s="675"/>
      <c r="H22" s="676"/>
      <c r="I22" s="676"/>
      <c r="J22" s="676"/>
      <c r="K22" s="676"/>
      <c r="L22" s="676"/>
      <c r="M22" s="676"/>
      <c r="N22" s="676"/>
      <c r="O22" s="52"/>
      <c r="P22" s="52"/>
      <c r="Q22" s="52"/>
      <c r="R22" s="52"/>
      <c r="S22" s="52"/>
      <c r="T22" s="52"/>
      <c r="U22" s="52"/>
      <c r="V22" s="52"/>
      <c r="W22" s="676">
        <f t="shared" si="2"/>
        <v>0</v>
      </c>
      <c r="X22" s="52"/>
      <c r="Y22" s="52"/>
      <c r="Z22" s="676">
        <f>R22</f>
        <v>0</v>
      </c>
      <c r="AA22" s="52"/>
      <c r="AB22" s="52"/>
      <c r="AC22" s="52"/>
      <c r="AD22" s="52"/>
      <c r="AE22" s="52"/>
      <c r="AF22" s="52"/>
      <c r="AG22" s="52"/>
      <c r="AH22" s="52"/>
      <c r="AI22" s="52"/>
    </row>
    <row r="23" spans="1:35" ht="27.75" customHeight="1">
      <c r="A23" s="672"/>
      <c r="B23" s="669" t="s">
        <v>175</v>
      </c>
      <c r="C23" s="674"/>
      <c r="D23" s="675"/>
      <c r="E23" s="675"/>
      <c r="F23" s="675"/>
      <c r="G23" s="675"/>
      <c r="H23" s="676"/>
      <c r="I23" s="676"/>
      <c r="J23" s="676"/>
      <c r="K23" s="676"/>
      <c r="L23" s="676"/>
      <c r="M23" s="676"/>
      <c r="N23" s="676"/>
      <c r="O23" s="52"/>
      <c r="P23" s="52"/>
      <c r="Q23" s="52"/>
      <c r="R23" s="52"/>
      <c r="S23" s="52"/>
      <c r="T23" s="52"/>
      <c r="U23" s="52"/>
      <c r="V23" s="52"/>
      <c r="W23" s="676">
        <f t="shared" si="2"/>
        <v>0</v>
      </c>
      <c r="X23" s="52"/>
      <c r="Y23" s="52"/>
      <c r="Z23" s="676">
        <f>R23</f>
        <v>0</v>
      </c>
      <c r="AA23" s="52"/>
      <c r="AB23" s="52"/>
      <c r="AC23" s="52"/>
      <c r="AD23" s="52"/>
      <c r="AE23" s="52"/>
      <c r="AF23" s="52"/>
      <c r="AG23" s="52"/>
      <c r="AH23" s="52"/>
      <c r="AI23" s="52"/>
    </row>
    <row r="24" spans="1:35" ht="50.25" customHeight="1">
      <c r="A24" s="672" t="s">
        <v>16</v>
      </c>
      <c r="B24" s="673" t="s">
        <v>1324</v>
      </c>
      <c r="C24" s="677"/>
      <c r="D24" s="675"/>
      <c r="E24" s="675"/>
      <c r="F24" s="675"/>
      <c r="G24" s="675" t="s">
        <v>1323</v>
      </c>
      <c r="H24" s="676">
        <f>I24+L24</f>
        <v>451400</v>
      </c>
      <c r="I24" s="676">
        <v>23630</v>
      </c>
      <c r="J24" s="676"/>
      <c r="K24" s="676"/>
      <c r="L24" s="676">
        <v>427770</v>
      </c>
      <c r="M24" s="676">
        <v>397826</v>
      </c>
      <c r="N24" s="676">
        <v>29944</v>
      </c>
      <c r="O24" s="676">
        <f>P24+R24</f>
        <v>146098</v>
      </c>
      <c r="P24" s="676"/>
      <c r="Q24" s="676"/>
      <c r="R24" s="676">
        <v>146098</v>
      </c>
      <c r="S24" s="676">
        <f>T24+V24</f>
        <v>5624</v>
      </c>
      <c r="T24" s="676"/>
      <c r="U24" s="676"/>
      <c r="V24" s="676">
        <v>5624</v>
      </c>
      <c r="W24" s="676">
        <f t="shared" si="2"/>
        <v>106098</v>
      </c>
      <c r="X24" s="52"/>
      <c r="Y24" s="52"/>
      <c r="Z24" s="676">
        <v>106098</v>
      </c>
      <c r="AA24" s="676">
        <f>AB24+AD24</f>
        <v>348060</v>
      </c>
      <c r="AB24" s="676"/>
      <c r="AC24" s="676"/>
      <c r="AD24" s="676">
        <v>348060</v>
      </c>
      <c r="AE24" s="676">
        <f>AH24</f>
        <v>83465</v>
      </c>
      <c r="AF24" s="52"/>
      <c r="AG24" s="52"/>
      <c r="AH24" s="676">
        <v>83465</v>
      </c>
      <c r="AI24" s="675"/>
    </row>
    <row r="25" spans="1:35" s="375" customFormat="1" ht="131.25">
      <c r="A25" s="668" t="s">
        <v>17</v>
      </c>
      <c r="B25" s="673" t="s">
        <v>1322</v>
      </c>
      <c r="C25" s="669"/>
      <c r="D25" s="671"/>
      <c r="E25" s="671"/>
      <c r="F25" s="671"/>
      <c r="G25" s="675" t="s">
        <v>1321</v>
      </c>
      <c r="H25" s="676">
        <f>I25+L25</f>
        <v>545274</v>
      </c>
      <c r="I25" s="676">
        <v>80862</v>
      </c>
      <c r="J25" s="676"/>
      <c r="K25" s="676"/>
      <c r="L25" s="676">
        <f>M25+N25</f>
        <v>464412</v>
      </c>
      <c r="M25" s="676">
        <v>371530</v>
      </c>
      <c r="N25" s="676">
        <v>92882</v>
      </c>
      <c r="O25" s="676">
        <f>P25+R25</f>
        <v>26158</v>
      </c>
      <c r="P25" s="676"/>
      <c r="Q25" s="676"/>
      <c r="R25" s="676">
        <v>26158</v>
      </c>
      <c r="S25" s="676"/>
      <c r="T25" s="676"/>
      <c r="U25" s="676"/>
      <c r="V25" s="676"/>
      <c r="W25" s="676">
        <f t="shared" si="2"/>
        <v>4227</v>
      </c>
      <c r="X25" s="579"/>
      <c r="Y25" s="579"/>
      <c r="Z25" s="676">
        <v>4227</v>
      </c>
      <c r="AA25" s="676">
        <f>AB25+AD25</f>
        <v>371530</v>
      </c>
      <c r="AB25" s="676"/>
      <c r="AC25" s="676"/>
      <c r="AD25" s="676">
        <v>371530</v>
      </c>
      <c r="AE25" s="676">
        <f>AH25</f>
        <v>24414</v>
      </c>
      <c r="AF25" s="579"/>
      <c r="AG25" s="579"/>
      <c r="AH25" s="676">
        <v>24414</v>
      </c>
      <c r="AI25" s="675"/>
    </row>
    <row r="26" spans="1:35" s="375" customFormat="1" ht="135" customHeight="1">
      <c r="A26" s="672" t="s">
        <v>18</v>
      </c>
      <c r="B26" s="678" t="s">
        <v>1320</v>
      </c>
      <c r="C26" s="669"/>
      <c r="D26" s="671"/>
      <c r="E26" s="671"/>
      <c r="F26" s="671"/>
      <c r="G26" s="675" t="s">
        <v>1319</v>
      </c>
      <c r="H26" s="676">
        <f>I26+M26</f>
        <v>118590</v>
      </c>
      <c r="I26" s="676">
        <v>15924</v>
      </c>
      <c r="J26" s="676"/>
      <c r="K26" s="676"/>
      <c r="L26" s="676">
        <f>M26</f>
        <v>102666</v>
      </c>
      <c r="M26" s="676">
        <v>102666</v>
      </c>
      <c r="N26" s="676"/>
      <c r="O26" s="579"/>
      <c r="P26" s="579"/>
      <c r="Q26" s="579"/>
      <c r="R26" s="579"/>
      <c r="S26" s="579"/>
      <c r="T26" s="579"/>
      <c r="U26" s="579"/>
      <c r="V26" s="579"/>
      <c r="W26" s="676">
        <f t="shared" si="2"/>
        <v>0</v>
      </c>
      <c r="X26" s="579"/>
      <c r="Y26" s="579"/>
      <c r="Z26" s="676">
        <f t="shared" ref="Z26:Z34" si="3">R26</f>
        <v>0</v>
      </c>
      <c r="AA26" s="676">
        <f>AB26+AD26</f>
        <v>102666</v>
      </c>
      <c r="AB26" s="676"/>
      <c r="AC26" s="676"/>
      <c r="AD26" s="676">
        <v>102666</v>
      </c>
      <c r="AE26" s="676">
        <f>AH26</f>
        <v>14258</v>
      </c>
      <c r="AF26" s="579"/>
      <c r="AG26" s="579"/>
      <c r="AH26" s="676">
        <v>14258</v>
      </c>
      <c r="AI26" s="678"/>
    </row>
    <row r="27" spans="1:35" ht="40.5" customHeight="1">
      <c r="A27" s="679" t="s">
        <v>61</v>
      </c>
      <c r="B27" s="680" t="s">
        <v>1318</v>
      </c>
      <c r="C27" s="674"/>
      <c r="D27" s="675"/>
      <c r="E27" s="675"/>
      <c r="F27" s="675"/>
      <c r="G27" s="675"/>
      <c r="H27" s="676"/>
      <c r="I27" s="676"/>
      <c r="J27" s="676"/>
      <c r="K27" s="676"/>
      <c r="L27" s="676"/>
      <c r="M27" s="676"/>
      <c r="N27" s="676"/>
      <c r="O27" s="52"/>
      <c r="P27" s="52"/>
      <c r="Q27" s="52"/>
      <c r="R27" s="52"/>
      <c r="S27" s="52"/>
      <c r="T27" s="52"/>
      <c r="U27" s="52"/>
      <c r="V27" s="52"/>
      <c r="W27" s="676">
        <f t="shared" si="2"/>
        <v>0</v>
      </c>
      <c r="X27" s="52"/>
      <c r="Y27" s="52"/>
      <c r="Z27" s="676">
        <f t="shared" si="3"/>
        <v>0</v>
      </c>
      <c r="AA27" s="52"/>
      <c r="AB27" s="52"/>
      <c r="AC27" s="52"/>
      <c r="AD27" s="52"/>
      <c r="AE27" s="52"/>
      <c r="AF27" s="52"/>
      <c r="AG27" s="52"/>
      <c r="AH27" s="52"/>
      <c r="AI27" s="52"/>
    </row>
    <row r="28" spans="1:35" s="375" customFormat="1" ht="39">
      <c r="A28" s="668"/>
      <c r="B28" s="669" t="s">
        <v>1317</v>
      </c>
      <c r="C28" s="669"/>
      <c r="D28" s="671"/>
      <c r="E28" s="671"/>
      <c r="F28" s="671"/>
      <c r="G28" s="671"/>
      <c r="H28" s="681"/>
      <c r="I28" s="681"/>
      <c r="J28" s="681"/>
      <c r="K28" s="681"/>
      <c r="L28" s="681"/>
      <c r="M28" s="681"/>
      <c r="N28" s="681"/>
      <c r="O28" s="579"/>
      <c r="P28" s="579"/>
      <c r="Q28" s="579"/>
      <c r="R28" s="579"/>
      <c r="S28" s="579"/>
      <c r="T28" s="579"/>
      <c r="U28" s="579"/>
      <c r="V28" s="579"/>
      <c r="W28" s="676">
        <f t="shared" si="2"/>
        <v>0</v>
      </c>
      <c r="X28" s="579"/>
      <c r="Y28" s="579"/>
      <c r="Z28" s="676">
        <f t="shared" si="3"/>
        <v>0</v>
      </c>
      <c r="AA28" s="579"/>
      <c r="AB28" s="579"/>
      <c r="AC28" s="579"/>
      <c r="AD28" s="579"/>
      <c r="AE28" s="579"/>
      <c r="AF28" s="579"/>
      <c r="AG28" s="579"/>
      <c r="AH28" s="579"/>
      <c r="AI28" s="579"/>
    </row>
    <row r="29" spans="1:35" ht="19.5">
      <c r="A29" s="672"/>
      <c r="B29" s="669" t="s">
        <v>175</v>
      </c>
      <c r="C29" s="674"/>
      <c r="D29" s="675"/>
      <c r="E29" s="675"/>
      <c r="F29" s="675"/>
      <c r="G29" s="675"/>
      <c r="H29" s="676"/>
      <c r="I29" s="676"/>
      <c r="J29" s="676"/>
      <c r="K29" s="676"/>
      <c r="L29" s="676"/>
      <c r="M29" s="676"/>
      <c r="N29" s="676"/>
      <c r="O29" s="52"/>
      <c r="P29" s="52"/>
      <c r="Q29" s="52"/>
      <c r="R29" s="52"/>
      <c r="S29" s="52"/>
      <c r="T29" s="52"/>
      <c r="U29" s="52"/>
      <c r="V29" s="52"/>
      <c r="W29" s="676">
        <f t="shared" si="2"/>
        <v>0</v>
      </c>
      <c r="X29" s="52"/>
      <c r="Y29" s="52"/>
      <c r="Z29" s="676">
        <f t="shared" si="3"/>
        <v>0</v>
      </c>
      <c r="AA29" s="52"/>
      <c r="AB29" s="52"/>
      <c r="AC29" s="52"/>
      <c r="AD29" s="52"/>
      <c r="AE29" s="52"/>
      <c r="AF29" s="52"/>
      <c r="AG29" s="52"/>
      <c r="AH29" s="52"/>
      <c r="AI29" s="52"/>
    </row>
    <row r="30" spans="1:35" ht="56.25">
      <c r="A30" s="672" t="s">
        <v>16</v>
      </c>
      <c r="B30" s="673" t="s">
        <v>1316</v>
      </c>
      <c r="C30" s="58"/>
      <c r="D30" s="675"/>
      <c r="E30" s="675"/>
      <c r="F30" s="675"/>
      <c r="G30" s="675" t="s">
        <v>1315</v>
      </c>
      <c r="H30" s="676">
        <f>I30+L30</f>
        <v>107548</v>
      </c>
      <c r="I30" s="676">
        <v>17821</v>
      </c>
      <c r="J30" s="676"/>
      <c r="K30" s="676"/>
      <c r="L30" s="676">
        <f>M30+N30</f>
        <v>89727</v>
      </c>
      <c r="M30" s="676">
        <v>62809</v>
      </c>
      <c r="N30" s="676">
        <v>26918</v>
      </c>
      <c r="O30" s="676">
        <f>P30+R30</f>
        <v>47809</v>
      </c>
      <c r="P30" s="676"/>
      <c r="Q30" s="676"/>
      <c r="R30" s="676">
        <v>47809</v>
      </c>
      <c r="S30" s="52"/>
      <c r="T30" s="52"/>
      <c r="U30" s="52"/>
      <c r="V30" s="52"/>
      <c r="W30" s="676">
        <f t="shared" si="2"/>
        <v>19124</v>
      </c>
      <c r="X30" s="52"/>
      <c r="Y30" s="52"/>
      <c r="Z30" s="676">
        <v>19124</v>
      </c>
      <c r="AA30" s="676">
        <f>AB30+AD30</f>
        <v>49880</v>
      </c>
      <c r="AB30" s="682"/>
      <c r="AC30" s="682"/>
      <c r="AD30" s="676">
        <v>49880</v>
      </c>
      <c r="AE30" s="676">
        <f>AH30</f>
        <v>21392</v>
      </c>
      <c r="AF30" s="52"/>
      <c r="AG30" s="52"/>
      <c r="AH30" s="676">
        <v>21392</v>
      </c>
      <c r="AI30" s="52"/>
    </row>
    <row r="31" spans="1:35" ht="60" customHeight="1">
      <c r="A31" s="672" t="s">
        <v>17</v>
      </c>
      <c r="B31" s="673" t="s">
        <v>1314</v>
      </c>
      <c r="C31" s="58"/>
      <c r="D31" s="675"/>
      <c r="E31" s="675"/>
      <c r="F31" s="675"/>
      <c r="G31" s="675" t="s">
        <v>1313</v>
      </c>
      <c r="H31" s="676">
        <f>I31+L31</f>
        <v>504152</v>
      </c>
      <c r="I31" s="676">
        <v>204813</v>
      </c>
      <c r="J31" s="676">
        <v>143369</v>
      </c>
      <c r="K31" s="676"/>
      <c r="L31" s="676">
        <f>M31</f>
        <v>299339</v>
      </c>
      <c r="M31" s="676">
        <v>299339</v>
      </c>
      <c r="N31" s="676"/>
      <c r="O31" s="676">
        <f>P31</f>
        <v>7348</v>
      </c>
      <c r="P31" s="676">
        <v>7348</v>
      </c>
      <c r="Q31" s="52"/>
      <c r="R31" s="52"/>
      <c r="S31" s="52"/>
      <c r="T31" s="52"/>
      <c r="U31" s="52"/>
      <c r="V31" s="52"/>
      <c r="W31" s="676">
        <f t="shared" si="2"/>
        <v>0</v>
      </c>
      <c r="X31" s="52"/>
      <c r="Y31" s="52"/>
      <c r="Z31" s="676">
        <f t="shared" si="3"/>
        <v>0</v>
      </c>
      <c r="AA31" s="52"/>
      <c r="AB31" s="52"/>
      <c r="AC31" s="52"/>
      <c r="AD31" s="52"/>
      <c r="AE31" s="52"/>
      <c r="AF31" s="52"/>
      <c r="AG31" s="52"/>
      <c r="AH31" s="52"/>
      <c r="AI31" s="675"/>
    </row>
    <row r="32" spans="1:35" ht="39" customHeight="1">
      <c r="A32" s="666" t="s">
        <v>65</v>
      </c>
      <c r="B32" s="667" t="s">
        <v>627</v>
      </c>
      <c r="C32" s="58"/>
      <c r="D32" s="675"/>
      <c r="E32" s="675"/>
      <c r="F32" s="675"/>
      <c r="G32" s="675"/>
      <c r="H32" s="676"/>
      <c r="I32" s="676"/>
      <c r="J32" s="676"/>
      <c r="K32" s="676"/>
      <c r="L32" s="676"/>
      <c r="M32" s="676"/>
      <c r="N32" s="676"/>
      <c r="O32" s="52"/>
      <c r="P32" s="52"/>
      <c r="Q32" s="52"/>
      <c r="R32" s="52"/>
      <c r="S32" s="52"/>
      <c r="T32" s="52"/>
      <c r="U32" s="52"/>
      <c r="V32" s="52"/>
      <c r="W32" s="676">
        <f t="shared" si="2"/>
        <v>0</v>
      </c>
      <c r="X32" s="52"/>
      <c r="Y32" s="52"/>
      <c r="Z32" s="676">
        <f t="shared" si="3"/>
        <v>0</v>
      </c>
      <c r="AA32" s="52"/>
      <c r="AB32" s="52"/>
      <c r="AC32" s="52"/>
      <c r="AD32" s="52"/>
      <c r="AE32" s="52"/>
      <c r="AF32" s="52"/>
      <c r="AG32" s="52"/>
      <c r="AH32" s="52"/>
      <c r="AI32" s="52"/>
    </row>
    <row r="33" spans="1:35" s="373" customFormat="1" ht="46.5" customHeight="1">
      <c r="A33" s="668"/>
      <c r="B33" s="669" t="s">
        <v>1312</v>
      </c>
      <c r="C33" s="669"/>
      <c r="D33" s="670"/>
      <c r="E33" s="670"/>
      <c r="F33" s="670"/>
      <c r="G33" s="670"/>
      <c r="H33" s="683"/>
      <c r="I33" s="683"/>
      <c r="J33" s="683"/>
      <c r="K33" s="683"/>
      <c r="L33" s="683"/>
      <c r="M33" s="683"/>
      <c r="N33" s="683"/>
      <c r="O33" s="45"/>
      <c r="P33" s="45"/>
      <c r="Q33" s="45"/>
      <c r="R33" s="45"/>
      <c r="S33" s="45"/>
      <c r="T33" s="45"/>
      <c r="U33" s="45"/>
      <c r="V33" s="45"/>
      <c r="W33" s="676">
        <f t="shared" si="2"/>
        <v>0</v>
      </c>
      <c r="X33" s="45"/>
      <c r="Y33" s="45"/>
      <c r="Z33" s="676">
        <f t="shared" si="3"/>
        <v>0</v>
      </c>
      <c r="AA33" s="45"/>
      <c r="AB33" s="45"/>
      <c r="AC33" s="45"/>
      <c r="AD33" s="45"/>
      <c r="AE33" s="45"/>
      <c r="AF33" s="45"/>
      <c r="AG33" s="45"/>
      <c r="AH33" s="45"/>
      <c r="AI33" s="45"/>
    </row>
    <row r="34" spans="1:35" s="375" customFormat="1" ht="50.25" customHeight="1">
      <c r="A34" s="668"/>
      <c r="B34" s="669" t="s">
        <v>175</v>
      </c>
      <c r="C34" s="669"/>
      <c r="D34" s="671"/>
      <c r="E34" s="671"/>
      <c r="F34" s="671"/>
      <c r="G34" s="671"/>
      <c r="H34" s="681"/>
      <c r="I34" s="681"/>
      <c r="J34" s="681"/>
      <c r="K34" s="681"/>
      <c r="L34" s="681"/>
      <c r="M34" s="681"/>
      <c r="N34" s="681"/>
      <c r="O34" s="579"/>
      <c r="P34" s="579"/>
      <c r="Q34" s="579"/>
      <c r="R34" s="579"/>
      <c r="S34" s="579"/>
      <c r="T34" s="579"/>
      <c r="U34" s="579"/>
      <c r="V34" s="579"/>
      <c r="W34" s="676">
        <f t="shared" si="2"/>
        <v>0</v>
      </c>
      <c r="X34" s="579"/>
      <c r="Y34" s="579"/>
      <c r="Z34" s="676">
        <f t="shared" si="3"/>
        <v>0</v>
      </c>
      <c r="AA34" s="579"/>
      <c r="AB34" s="579"/>
      <c r="AC34" s="579"/>
      <c r="AD34" s="579"/>
      <c r="AE34" s="579"/>
      <c r="AF34" s="579"/>
      <c r="AG34" s="579"/>
      <c r="AH34" s="579"/>
      <c r="AI34" s="579"/>
    </row>
    <row r="35" spans="1:35" ht="60.4" customHeight="1">
      <c r="A35" s="672" t="s">
        <v>16</v>
      </c>
      <c r="B35" s="674" t="s">
        <v>1311</v>
      </c>
      <c r="C35" s="674" t="s">
        <v>1310</v>
      </c>
      <c r="D35" s="675"/>
      <c r="E35" s="675"/>
      <c r="F35" s="675"/>
      <c r="G35" s="675" t="s">
        <v>1310</v>
      </c>
      <c r="H35" s="676">
        <f>I35+L35</f>
        <v>597476</v>
      </c>
      <c r="I35" s="676">
        <v>99220</v>
      </c>
      <c r="J35" s="676"/>
      <c r="K35" s="676"/>
      <c r="L35" s="676">
        <f>M35+N35</f>
        <v>498256</v>
      </c>
      <c r="M35" s="676">
        <v>348779</v>
      </c>
      <c r="N35" s="676">
        <v>149477</v>
      </c>
      <c r="O35" s="676">
        <f>P35+R35</f>
        <v>180866</v>
      </c>
      <c r="P35" s="676"/>
      <c r="Q35" s="676"/>
      <c r="R35" s="676">
        <v>180866</v>
      </c>
      <c r="S35" s="676">
        <f>T35+V35</f>
        <v>55016</v>
      </c>
      <c r="T35" s="676"/>
      <c r="U35" s="676"/>
      <c r="V35" s="676">
        <v>55016</v>
      </c>
      <c r="W35" s="676">
        <f t="shared" si="2"/>
        <v>140968</v>
      </c>
      <c r="X35" s="52"/>
      <c r="Y35" s="52"/>
      <c r="Z35" s="676">
        <v>140968</v>
      </c>
      <c r="AA35" s="676">
        <f>AB35+AD35</f>
        <v>296746</v>
      </c>
      <c r="AB35" s="676"/>
      <c r="AC35" s="676"/>
      <c r="AD35" s="676">
        <v>296746</v>
      </c>
      <c r="AE35" s="676">
        <f>AH35</f>
        <v>108351</v>
      </c>
      <c r="AF35" s="676"/>
      <c r="AG35" s="676"/>
      <c r="AH35" s="676">
        <v>108351</v>
      </c>
      <c r="AI35" s="675"/>
    </row>
    <row r="36" spans="1:35">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row>
    <row r="37" spans="1:35">
      <c r="A37" s="376"/>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row>
    <row r="38" spans="1:35">
      <c r="A38" s="376"/>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row>
    <row r="39" spans="1:35">
      <c r="A39" s="376"/>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row>
    <row r="40" spans="1:35">
      <c r="A40" s="376"/>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row>
    <row r="41" spans="1:35">
      <c r="A41" s="376"/>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row>
    <row r="42" spans="1:35">
      <c r="A42" s="376"/>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row>
    <row r="43" spans="1:35">
      <c r="A43" s="376"/>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row>
    <row r="44" spans="1:35">
      <c r="A44" s="376"/>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row>
    <row r="45" spans="1:35">
      <c r="A45" s="376"/>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row>
    <row r="46" spans="1:35">
      <c r="A46" s="376"/>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row>
    <row r="47" spans="1:35">
      <c r="A47" s="376"/>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row>
    <row r="48" spans="1:35">
      <c r="A48" s="376"/>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row>
    <row r="49" spans="1:35">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row>
    <row r="50" spans="1:35">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row>
    <row r="51" spans="1:35">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row>
    <row r="52" spans="1:35">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row>
    <row r="53" spans="1:35">
      <c r="A53" s="376"/>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row>
    <row r="54" spans="1:35">
      <c r="A54" s="376"/>
      <c r="B54" s="376"/>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row>
    <row r="55" spans="1:35">
      <c r="A55" s="376"/>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row>
    <row r="56" spans="1:35">
      <c r="A56" s="376"/>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row>
    <row r="57" spans="1:35">
      <c r="A57" s="376"/>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row>
    <row r="58" spans="1:35">
      <c r="A58" s="376"/>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row>
    <row r="59" spans="1:35">
      <c r="A59" s="376"/>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row>
    <row r="60" spans="1:35">
      <c r="A60" s="376"/>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row>
    <row r="61" spans="1:35">
      <c r="A61" s="376"/>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row>
    <row r="62" spans="1:35">
      <c r="A62" s="376"/>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row>
    <row r="63" spans="1:35">
      <c r="A63" s="376"/>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row>
    <row r="64" spans="1:35">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row>
    <row r="65" spans="1:35">
      <c r="A65" s="376"/>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row>
    <row r="66" spans="1:35">
      <c r="A66" s="376"/>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row>
    <row r="67" spans="1:35">
      <c r="A67" s="376"/>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row>
    <row r="68" spans="1:35">
      <c r="A68" s="376"/>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row>
    <row r="69" spans="1:35">
      <c r="A69" s="376"/>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row>
    <row r="70" spans="1:35">
      <c r="A70" s="376"/>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row>
    <row r="71" spans="1:35">
      <c r="A71" s="376"/>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row>
    <row r="72" spans="1:35">
      <c r="A72" s="376"/>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row>
    <row r="73" spans="1:35">
      <c r="A73" s="376"/>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row>
    <row r="74" spans="1:35">
      <c r="A74" s="376"/>
      <c r="B74" s="376"/>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row>
    <row r="75" spans="1:35">
      <c r="A75" s="376"/>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row>
    <row r="76" spans="1:35">
      <c r="A76" s="376"/>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row>
    <row r="77" spans="1:35">
      <c r="A77" s="376"/>
      <c r="B77" s="376"/>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row>
    <row r="78" spans="1:35">
      <c r="A78" s="376"/>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row>
    <row r="79" spans="1:35">
      <c r="A79" s="376"/>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row>
    <row r="80" spans="1:35">
      <c r="A80" s="376"/>
      <c r="B80" s="376"/>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row>
    <row r="81" spans="1:35">
      <c r="A81" s="376"/>
      <c r="B81" s="376"/>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row>
    <row r="82" spans="1:35">
      <c r="A82" s="376"/>
      <c r="B82" s="376"/>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row>
    <row r="83" spans="1:35">
      <c r="A83" s="376"/>
      <c r="B83" s="376"/>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row>
    <row r="84" spans="1:35">
      <c r="A84" s="376"/>
      <c r="B84" s="376"/>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row>
    <row r="85" spans="1:35">
      <c r="A85" s="376"/>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row>
    <row r="86" spans="1:35">
      <c r="A86" s="376"/>
      <c r="B86" s="376"/>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row>
    <row r="87" spans="1:35">
      <c r="A87" s="376"/>
      <c r="B87" s="376"/>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row>
    <row r="88" spans="1:35">
      <c r="A88" s="376"/>
      <c r="B88" s="376"/>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row>
    <row r="89" spans="1:35">
      <c r="A89" s="376"/>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row>
    <row r="90" spans="1:35">
      <c r="A90" s="376"/>
      <c r="B90" s="376"/>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row>
    <row r="91" spans="1:35">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row>
    <row r="92" spans="1:35">
      <c r="A92" s="376"/>
      <c r="B92" s="376"/>
      <c r="C92" s="376"/>
      <c r="D92" s="376"/>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row>
    <row r="93" spans="1:35">
      <c r="A93" s="376"/>
      <c r="B93" s="376"/>
      <c r="C93" s="376"/>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row>
    <row r="94" spans="1:35">
      <c r="A94" s="376"/>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row>
    <row r="95" spans="1:35">
      <c r="A95" s="376"/>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row>
    <row r="96" spans="1:35">
      <c r="A96" s="376"/>
      <c r="B96" s="376"/>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row>
    <row r="97" spans="1:35">
      <c r="A97" s="376"/>
      <c r="B97" s="376"/>
      <c r="C97" s="376"/>
      <c r="D97" s="376"/>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row>
    <row r="98" spans="1:35">
      <c r="A98" s="376"/>
      <c r="B98" s="376"/>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row>
    <row r="99" spans="1:35">
      <c r="A99" s="376"/>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row>
    <row r="100" spans="1:35">
      <c r="A100" s="376"/>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row>
    <row r="101" spans="1:35">
      <c r="A101" s="376"/>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row>
    <row r="102" spans="1:35">
      <c r="A102" s="376"/>
      <c r="B102" s="376"/>
      <c r="C102" s="376"/>
      <c r="D102" s="376"/>
      <c r="E102" s="376"/>
      <c r="F102" s="376"/>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row>
    <row r="103" spans="1:35">
      <c r="A103" s="376"/>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row>
    <row r="104" spans="1:35">
      <c r="A104" s="376"/>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row>
    <row r="105" spans="1:35">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row>
    <row r="106" spans="1:35">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row>
    <row r="107" spans="1:35">
      <c r="A107" s="376"/>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row>
    <row r="108" spans="1:35">
      <c r="A108" s="376"/>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row>
    <row r="109" spans="1:35">
      <c r="A109" s="376"/>
      <c r="B109" s="376"/>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row>
    <row r="110" spans="1:35">
      <c r="A110" s="376"/>
      <c r="B110" s="376"/>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row>
    <row r="111" spans="1:35">
      <c r="A111" s="376"/>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row>
    <row r="112" spans="1:35">
      <c r="A112" s="376"/>
      <c r="B112" s="376"/>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row>
    <row r="113" spans="1:35">
      <c r="A113" s="376"/>
      <c r="B113" s="376"/>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row>
    <row r="114" spans="1:35">
      <c r="A114" s="376"/>
      <c r="B114" s="376"/>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row>
    <row r="115" spans="1:35">
      <c r="A115" s="376"/>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row>
    <row r="116" spans="1:35">
      <c r="A116" s="376"/>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row>
    <row r="117" spans="1:35">
      <c r="A117" s="376"/>
      <c r="B117" s="376"/>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row>
    <row r="118" spans="1:35">
      <c r="A118" s="376"/>
      <c r="B118" s="376"/>
      <c r="C118" s="376"/>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row>
    <row r="119" spans="1:35">
      <c r="A119" s="376"/>
      <c r="B119" s="376"/>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row>
    <row r="120" spans="1:35">
      <c r="A120" s="376"/>
      <c r="B120" s="376"/>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row>
    <row r="121" spans="1:35">
      <c r="A121" s="376"/>
      <c r="B121" s="376"/>
      <c r="C121" s="376"/>
      <c r="D121" s="376"/>
      <c r="E121" s="376"/>
      <c r="F121" s="376"/>
      <c r="G121" s="376"/>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6"/>
      <c r="AD121" s="376"/>
      <c r="AE121" s="376"/>
      <c r="AF121" s="376"/>
      <c r="AG121" s="376"/>
      <c r="AH121" s="376"/>
      <c r="AI121" s="376"/>
    </row>
    <row r="122" spans="1:35">
      <c r="A122" s="376"/>
      <c r="B122" s="376"/>
      <c r="C122" s="376"/>
      <c r="D122" s="376"/>
      <c r="E122" s="376"/>
      <c r="F122" s="376"/>
      <c r="G122" s="376"/>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6"/>
      <c r="AD122" s="376"/>
      <c r="AE122" s="376"/>
      <c r="AF122" s="376"/>
      <c r="AG122" s="376"/>
      <c r="AH122" s="376"/>
      <c r="AI122" s="376"/>
    </row>
    <row r="123" spans="1:35">
      <c r="A123" s="376"/>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row>
    <row r="124" spans="1:35">
      <c r="A124" s="376"/>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row>
    <row r="125" spans="1:35">
      <c r="A125" s="376"/>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row>
    <row r="126" spans="1:35">
      <c r="A126" s="376"/>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row>
    <row r="127" spans="1:35">
      <c r="A127" s="376"/>
      <c r="B127" s="376"/>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row>
    <row r="128" spans="1:35">
      <c r="A128" s="376"/>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row>
    <row r="129" spans="1:35">
      <c r="A129" s="376"/>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row>
    <row r="130" spans="1:35">
      <c r="A130" s="376"/>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row>
    <row r="131" spans="1:35">
      <c r="A131" s="376"/>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row>
    <row r="132" spans="1:35">
      <c r="A132" s="376"/>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row>
    <row r="133" spans="1:35">
      <c r="A133" s="376"/>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row>
    <row r="134" spans="1:35">
      <c r="A134" s="376"/>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row>
    <row r="135" spans="1:35">
      <c r="A135" s="376"/>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row>
    <row r="136" spans="1:35">
      <c r="A136" s="376"/>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row>
    <row r="137" spans="1:35">
      <c r="A137" s="376"/>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row>
    <row r="138" spans="1:35">
      <c r="A138" s="376"/>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row>
    <row r="139" spans="1:35">
      <c r="A139" s="376"/>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row>
    <row r="140" spans="1:35">
      <c r="A140" s="376"/>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row>
    <row r="141" spans="1:35">
      <c r="A141" s="376"/>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row>
    <row r="142" spans="1:35">
      <c r="A142" s="376"/>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row>
    <row r="143" spans="1:35">
      <c r="A143" s="376"/>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row>
    <row r="144" spans="1:35">
      <c r="A144" s="376"/>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row>
    <row r="145" spans="1:35">
      <c r="A145" s="376"/>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row>
    <row r="146" spans="1:35">
      <c r="A146" s="376"/>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row>
    <row r="147" spans="1:35">
      <c r="A147" s="376"/>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row>
    <row r="148" spans="1:35">
      <c r="A148" s="376"/>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row>
    <row r="149" spans="1:35">
      <c r="A149" s="376"/>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row>
    <row r="150" spans="1:35">
      <c r="A150" s="376"/>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row>
    <row r="151" spans="1:35">
      <c r="A151" s="376"/>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row>
    <row r="152" spans="1:35">
      <c r="A152" s="376"/>
      <c r="B152" s="376"/>
      <c r="C152" s="376"/>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row>
    <row r="153" spans="1:35">
      <c r="A153" s="376"/>
      <c r="B153" s="376"/>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row>
    <row r="154" spans="1:35">
      <c r="A154" s="376"/>
      <c r="B154" s="376"/>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row>
    <row r="155" spans="1:35">
      <c r="A155" s="376"/>
      <c r="B155" s="376"/>
      <c r="C155" s="376"/>
      <c r="D155" s="376"/>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row>
    <row r="156" spans="1:35">
      <c r="A156" s="376"/>
      <c r="B156" s="376"/>
      <c r="C156" s="376"/>
      <c r="D156" s="376"/>
      <c r="E156" s="376"/>
      <c r="F156" s="376"/>
      <c r="G156" s="376"/>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row>
    <row r="157" spans="1:35">
      <c r="A157" s="376"/>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row>
    <row r="158" spans="1:35">
      <c r="A158" s="376"/>
      <c r="B158" s="376"/>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row>
    <row r="159" spans="1:35">
      <c r="A159" s="376"/>
      <c r="B159" s="376"/>
      <c r="C159" s="376"/>
      <c r="D159" s="376"/>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row>
    <row r="160" spans="1:35">
      <c r="A160" s="376"/>
      <c r="B160" s="376"/>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row>
    <row r="161" spans="1:35">
      <c r="A161" s="376"/>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row>
    <row r="162" spans="1:35">
      <c r="A162" s="376"/>
      <c r="B162" s="376"/>
      <c r="C162" s="376"/>
      <c r="D162" s="376"/>
      <c r="E162" s="376"/>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row>
    <row r="163" spans="1:35">
      <c r="A163" s="376"/>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row>
    <row r="164" spans="1:35">
      <c r="A164" s="376"/>
      <c r="B164" s="376"/>
      <c r="C164" s="376"/>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row>
    <row r="165" spans="1:35">
      <c r="A165" s="376"/>
      <c r="B165" s="376"/>
      <c r="C165" s="376"/>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row>
    <row r="166" spans="1:35">
      <c r="A166" s="376"/>
      <c r="B166" s="376"/>
      <c r="C166" s="376"/>
      <c r="D166" s="376"/>
      <c r="E166" s="376"/>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6"/>
      <c r="AD166" s="376"/>
      <c r="AE166" s="376"/>
      <c r="AF166" s="376"/>
      <c r="AG166" s="376"/>
      <c r="AH166" s="376"/>
      <c r="AI166" s="376"/>
    </row>
    <row r="167" spans="1:35">
      <c r="A167" s="376"/>
      <c r="B167" s="376"/>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row>
    <row r="168" spans="1:35">
      <c r="A168" s="376"/>
      <c r="B168" s="376"/>
      <c r="C168" s="376"/>
      <c r="D168" s="376"/>
      <c r="E168" s="376"/>
      <c r="F168" s="376"/>
      <c r="G168" s="376"/>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row>
    <row r="169" spans="1:35">
      <c r="A169" s="376"/>
      <c r="B169" s="376"/>
      <c r="C169" s="376"/>
      <c r="D169" s="376"/>
      <c r="E169" s="376"/>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row>
    <row r="170" spans="1:35">
      <c r="A170" s="376"/>
      <c r="B170" s="376"/>
      <c r="C170" s="376"/>
      <c r="D170" s="376"/>
      <c r="E170" s="376"/>
      <c r="F170" s="376"/>
      <c r="G170" s="376"/>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row>
    <row r="171" spans="1:35">
      <c r="A171" s="376"/>
      <c r="B171" s="376"/>
      <c r="C171" s="376"/>
      <c r="D171" s="376"/>
      <c r="E171" s="376"/>
      <c r="F171" s="376"/>
      <c r="G171" s="376"/>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row>
    <row r="172" spans="1:35">
      <c r="A172" s="376"/>
      <c r="B172" s="376"/>
      <c r="C172" s="376"/>
      <c r="D172" s="376"/>
      <c r="E172" s="376"/>
      <c r="F172" s="376"/>
      <c r="G172" s="376"/>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row>
    <row r="173" spans="1:35">
      <c r="A173" s="376"/>
      <c r="B173" s="376"/>
      <c r="C173" s="376"/>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row>
    <row r="174" spans="1:35">
      <c r="A174" s="376"/>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row>
    <row r="175" spans="1:35">
      <c r="A175" s="376"/>
      <c r="B175" s="376"/>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row>
    <row r="176" spans="1:35">
      <c r="A176" s="376"/>
      <c r="B176" s="376"/>
      <c r="C176" s="376"/>
      <c r="D176" s="376"/>
      <c r="E176" s="376"/>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row>
    <row r="177" spans="1:35">
      <c r="A177" s="376"/>
      <c r="B177" s="376"/>
      <c r="C177" s="376"/>
      <c r="D177" s="376"/>
      <c r="E177" s="376"/>
      <c r="F177" s="376"/>
      <c r="G177" s="376"/>
      <c r="H177" s="376"/>
      <c r="I177" s="376"/>
      <c r="J177" s="376"/>
      <c r="K177" s="376"/>
      <c r="L177" s="376"/>
      <c r="M177" s="376"/>
      <c r="N177" s="376"/>
      <c r="O177" s="376"/>
      <c r="P177" s="376"/>
      <c r="Q177" s="376"/>
      <c r="R177" s="376"/>
      <c r="S177" s="376"/>
      <c r="T177" s="376"/>
      <c r="U177" s="376"/>
      <c r="V177" s="376"/>
      <c r="W177" s="376"/>
      <c r="X177" s="376"/>
      <c r="Y177" s="376"/>
      <c r="Z177" s="376"/>
      <c r="AA177" s="376"/>
      <c r="AB177" s="376"/>
      <c r="AC177" s="376"/>
      <c r="AD177" s="376"/>
      <c r="AE177" s="376"/>
      <c r="AF177" s="376"/>
      <c r="AG177" s="376"/>
      <c r="AH177" s="376"/>
      <c r="AI177" s="376"/>
    </row>
    <row r="178" spans="1:35">
      <c r="A178" s="376"/>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row>
    <row r="179" spans="1:35">
      <c r="A179" s="376"/>
      <c r="B179" s="376"/>
      <c r="C179" s="376"/>
      <c r="D179" s="376"/>
      <c r="E179" s="376"/>
      <c r="F179" s="376"/>
      <c r="G179" s="376"/>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6"/>
      <c r="AH179" s="376"/>
      <c r="AI179" s="376"/>
    </row>
    <row r="180" spans="1:35">
      <c r="A180" s="376"/>
      <c r="B180" s="376"/>
      <c r="C180" s="376"/>
      <c r="D180" s="376"/>
      <c r="E180" s="376"/>
      <c r="F180" s="376"/>
      <c r="G180" s="376"/>
      <c r="H180" s="376"/>
      <c r="I180" s="376"/>
      <c r="J180" s="376"/>
      <c r="K180" s="376"/>
      <c r="L180" s="376"/>
      <c r="M180" s="376"/>
      <c r="N180" s="376"/>
      <c r="O180" s="376"/>
      <c r="P180" s="376"/>
      <c r="Q180" s="376"/>
      <c r="R180" s="376"/>
      <c r="S180" s="376"/>
      <c r="T180" s="376"/>
      <c r="U180" s="376"/>
      <c r="V180" s="376"/>
      <c r="W180" s="376"/>
      <c r="X180" s="376"/>
      <c r="Y180" s="376"/>
      <c r="Z180" s="376"/>
      <c r="AA180" s="376"/>
      <c r="AB180" s="376"/>
      <c r="AC180" s="376"/>
      <c r="AD180" s="376"/>
      <c r="AE180" s="376"/>
      <c r="AF180" s="376"/>
      <c r="AG180" s="376"/>
      <c r="AH180" s="376"/>
      <c r="AI180" s="376"/>
    </row>
    <row r="181" spans="1:35">
      <c r="A181" s="376"/>
      <c r="B181" s="376"/>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row>
    <row r="182" spans="1:35">
      <c r="A182" s="376"/>
      <c r="B182" s="376"/>
      <c r="C182" s="376"/>
      <c r="D182" s="376"/>
      <c r="E182" s="376"/>
      <c r="F182" s="376"/>
      <c r="G182" s="376"/>
      <c r="H182" s="376"/>
      <c r="I182" s="376"/>
      <c r="J182" s="376"/>
      <c r="K182" s="376"/>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c r="AH182" s="376"/>
      <c r="AI182" s="376"/>
    </row>
    <row r="183" spans="1:35">
      <c r="A183" s="376"/>
      <c r="B183" s="376"/>
      <c r="C183" s="376"/>
      <c r="D183" s="376"/>
      <c r="E183" s="376"/>
      <c r="F183" s="376"/>
      <c r="G183" s="376"/>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6"/>
    </row>
    <row r="184" spans="1:35">
      <c r="A184" s="376"/>
      <c r="B184" s="376"/>
      <c r="C184" s="376"/>
      <c r="D184" s="376"/>
      <c r="E184" s="376"/>
      <c r="F184" s="376"/>
      <c r="G184" s="376"/>
      <c r="H184" s="376"/>
      <c r="I184" s="376"/>
      <c r="J184" s="376"/>
      <c r="K184" s="376"/>
      <c r="L184" s="376"/>
      <c r="M184" s="376"/>
      <c r="N184" s="376"/>
      <c r="O184" s="376"/>
      <c r="P184" s="376"/>
      <c r="Q184" s="376"/>
      <c r="R184" s="376"/>
      <c r="S184" s="376"/>
      <c r="T184" s="376"/>
      <c r="U184" s="376"/>
      <c r="V184" s="376"/>
      <c r="W184" s="376"/>
      <c r="X184" s="376"/>
      <c r="Y184" s="376"/>
      <c r="Z184" s="376"/>
      <c r="AA184" s="376"/>
      <c r="AB184" s="376"/>
      <c r="AC184" s="376"/>
      <c r="AD184" s="376"/>
      <c r="AE184" s="376"/>
      <c r="AF184" s="376"/>
      <c r="AG184" s="376"/>
      <c r="AH184" s="376"/>
      <c r="AI184" s="376"/>
    </row>
    <row r="185" spans="1:35">
      <c r="A185" s="376"/>
      <c r="B185" s="376"/>
      <c r="C185" s="376"/>
      <c r="D185" s="376"/>
      <c r="E185" s="376"/>
      <c r="F185" s="376"/>
      <c r="G185" s="376"/>
      <c r="H185" s="376"/>
      <c r="I185" s="376"/>
      <c r="J185" s="376"/>
      <c r="K185" s="376"/>
      <c r="L185" s="376"/>
      <c r="M185" s="376"/>
      <c r="N185" s="376"/>
      <c r="O185" s="376"/>
      <c r="P185" s="376"/>
      <c r="Q185" s="376"/>
      <c r="R185" s="376"/>
      <c r="S185" s="376"/>
      <c r="T185" s="376"/>
      <c r="U185" s="376"/>
      <c r="V185" s="376"/>
      <c r="W185" s="376"/>
      <c r="X185" s="376"/>
      <c r="Y185" s="376"/>
      <c r="Z185" s="376"/>
      <c r="AA185" s="376"/>
      <c r="AB185" s="376"/>
      <c r="AC185" s="376"/>
      <c r="AD185" s="376"/>
      <c r="AE185" s="376"/>
      <c r="AF185" s="376"/>
      <c r="AG185" s="376"/>
      <c r="AH185" s="376"/>
      <c r="AI185" s="376"/>
    </row>
    <row r="186" spans="1:35">
      <c r="A186" s="376"/>
      <c r="B186" s="376"/>
      <c r="C186" s="376"/>
      <c r="D186" s="376"/>
      <c r="E186" s="376"/>
      <c r="F186" s="376"/>
      <c r="G186" s="376"/>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c r="AH186" s="376"/>
      <c r="AI186" s="376"/>
    </row>
    <row r="187" spans="1:35">
      <c r="A187" s="376"/>
      <c r="B187" s="376"/>
      <c r="C187" s="376"/>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c r="AH187" s="376"/>
      <c r="AI187" s="376"/>
    </row>
    <row r="188" spans="1:35">
      <c r="A188" s="376"/>
      <c r="B188" s="376"/>
      <c r="C188" s="376"/>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376"/>
      <c r="Z188" s="376"/>
      <c r="AA188" s="376"/>
      <c r="AB188" s="376"/>
      <c r="AC188" s="376"/>
      <c r="AD188" s="376"/>
      <c r="AE188" s="376"/>
      <c r="AF188" s="376"/>
      <c r="AG188" s="376"/>
      <c r="AH188" s="376"/>
      <c r="AI188" s="376"/>
    </row>
    <row r="189" spans="1:35">
      <c r="A189" s="376"/>
      <c r="B189" s="376"/>
      <c r="C189" s="376"/>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376"/>
      <c r="Z189" s="376"/>
      <c r="AA189" s="376"/>
      <c r="AB189" s="376"/>
      <c r="AC189" s="376"/>
      <c r="AD189" s="376"/>
      <c r="AE189" s="376"/>
      <c r="AF189" s="376"/>
      <c r="AG189" s="376"/>
      <c r="AH189" s="376"/>
      <c r="AI189" s="376"/>
    </row>
    <row r="190" spans="1:35">
      <c r="A190" s="376"/>
      <c r="B190" s="376"/>
      <c r="C190" s="376"/>
      <c r="D190" s="376"/>
      <c r="E190" s="376"/>
      <c r="F190" s="376"/>
      <c r="G190" s="376"/>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row>
    <row r="191" spans="1:35">
      <c r="A191" s="376"/>
      <c r="B191" s="376"/>
      <c r="C191" s="376"/>
      <c r="D191" s="376"/>
      <c r="E191" s="376"/>
      <c r="F191" s="376"/>
      <c r="G191" s="376"/>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row>
    <row r="192" spans="1:35">
      <c r="A192" s="376"/>
      <c r="B192" s="376"/>
      <c r="C192" s="376"/>
      <c r="D192" s="376"/>
      <c r="E192" s="376"/>
      <c r="F192" s="376"/>
      <c r="G192" s="376"/>
      <c r="H192" s="376"/>
      <c r="I192" s="376"/>
      <c r="J192" s="376"/>
      <c r="K192" s="376"/>
      <c r="L192" s="376"/>
      <c r="M192" s="376"/>
      <c r="N192" s="376"/>
      <c r="O192" s="376"/>
      <c r="P192" s="376"/>
      <c r="Q192" s="376"/>
      <c r="R192" s="376"/>
      <c r="S192" s="376"/>
      <c r="T192" s="376"/>
      <c r="U192" s="376"/>
      <c r="V192" s="376"/>
      <c r="W192" s="376"/>
      <c r="X192" s="376"/>
      <c r="Y192" s="376"/>
      <c r="Z192" s="376"/>
      <c r="AA192" s="376"/>
      <c r="AB192" s="376"/>
      <c r="AC192" s="376"/>
      <c r="AD192" s="376"/>
      <c r="AE192" s="376"/>
      <c r="AF192" s="376"/>
      <c r="AG192" s="376"/>
      <c r="AH192" s="376"/>
      <c r="AI192" s="376"/>
    </row>
    <row r="193" spans="1:35">
      <c r="A193" s="376"/>
      <c r="B193" s="376"/>
      <c r="C193" s="376"/>
      <c r="D193" s="376"/>
      <c r="E193" s="376"/>
      <c r="F193" s="376"/>
      <c r="G193" s="376"/>
      <c r="H193" s="376"/>
      <c r="I193" s="376"/>
      <c r="J193" s="376"/>
      <c r="K193" s="376"/>
      <c r="L193" s="376"/>
      <c r="M193" s="376"/>
      <c r="N193" s="376"/>
      <c r="O193" s="376"/>
      <c r="P193" s="376"/>
      <c r="Q193" s="376"/>
      <c r="R193" s="376"/>
      <c r="S193" s="376"/>
      <c r="T193" s="376"/>
      <c r="U193" s="376"/>
      <c r="V193" s="376"/>
      <c r="W193" s="376"/>
      <c r="X193" s="376"/>
      <c r="Y193" s="376"/>
      <c r="Z193" s="376"/>
      <c r="AA193" s="376"/>
      <c r="AB193" s="376"/>
      <c r="AC193" s="376"/>
      <c r="AD193" s="376"/>
      <c r="AE193" s="376"/>
      <c r="AF193" s="376"/>
      <c r="AG193" s="376"/>
      <c r="AH193" s="376"/>
      <c r="AI193" s="376"/>
    </row>
    <row r="194" spans="1:35">
      <c r="A194" s="376"/>
      <c r="B194" s="376"/>
      <c r="C194" s="376"/>
      <c r="D194" s="376"/>
      <c r="E194" s="376"/>
      <c r="F194" s="376"/>
      <c r="G194" s="376"/>
      <c r="H194" s="376"/>
      <c r="I194" s="376"/>
      <c r="J194" s="376"/>
      <c r="K194" s="376"/>
      <c r="L194" s="376"/>
      <c r="M194" s="376"/>
      <c r="N194" s="376"/>
      <c r="O194" s="376"/>
      <c r="P194" s="376"/>
      <c r="Q194" s="376"/>
      <c r="R194" s="376"/>
      <c r="S194" s="376"/>
      <c r="T194" s="376"/>
      <c r="U194" s="376"/>
      <c r="V194" s="376"/>
      <c r="W194" s="376"/>
      <c r="X194" s="376"/>
      <c r="Y194" s="376"/>
      <c r="Z194" s="376"/>
      <c r="AA194" s="376"/>
      <c r="AB194" s="376"/>
      <c r="AC194" s="376"/>
      <c r="AD194" s="376"/>
      <c r="AE194" s="376"/>
      <c r="AF194" s="376"/>
      <c r="AG194" s="376"/>
      <c r="AH194" s="376"/>
      <c r="AI194" s="376"/>
    </row>
    <row r="195" spans="1:35">
      <c r="A195" s="376"/>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row>
    <row r="196" spans="1:35">
      <c r="A196" s="376"/>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row>
    <row r="197" spans="1:35">
      <c r="A197" s="376"/>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row>
    <row r="198" spans="1:35">
      <c r="A198" s="376"/>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row>
    <row r="199" spans="1:35">
      <c r="A199" s="376"/>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row>
    <row r="200" spans="1:35">
      <c r="A200" s="376"/>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row>
    <row r="201" spans="1:35">
      <c r="A201" s="376"/>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row>
    <row r="202" spans="1:35">
      <c r="A202" s="376"/>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row>
    <row r="203" spans="1:35">
      <c r="A203" s="376"/>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row>
    <row r="204" spans="1:35">
      <c r="A204" s="376"/>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row>
    <row r="205" spans="1:35">
      <c r="A205" s="376"/>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row>
    <row r="206" spans="1:35">
      <c r="A206" s="376"/>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row>
    <row r="207" spans="1:35">
      <c r="A207" s="376"/>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row>
    <row r="208" spans="1:35">
      <c r="A208" s="376"/>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row>
    <row r="209" spans="1:35">
      <c r="A209" s="376"/>
      <c r="B209" s="376"/>
      <c r="C209" s="376"/>
      <c r="D209" s="376"/>
      <c r="E209" s="376"/>
      <c r="F209" s="376"/>
      <c r="G209" s="376"/>
      <c r="H209" s="376"/>
      <c r="I209" s="376"/>
      <c r="J209" s="376"/>
      <c r="K209" s="376"/>
      <c r="L209" s="376"/>
      <c r="M209" s="376"/>
      <c r="N209" s="376"/>
      <c r="O209" s="376"/>
      <c r="P209" s="376"/>
      <c r="Q209" s="376"/>
      <c r="R209" s="376"/>
      <c r="S209" s="376"/>
      <c r="T209" s="376"/>
      <c r="U209" s="376"/>
      <c r="V209" s="376"/>
      <c r="W209" s="376"/>
      <c r="X209" s="376"/>
      <c r="Y209" s="376"/>
      <c r="Z209" s="376"/>
      <c r="AA209" s="376"/>
      <c r="AB209" s="376"/>
      <c r="AC209" s="376"/>
      <c r="AD209" s="376"/>
      <c r="AE209" s="376"/>
      <c r="AF209" s="376"/>
      <c r="AG209" s="376"/>
      <c r="AH209" s="376"/>
      <c r="AI209" s="376"/>
    </row>
    <row r="210" spans="1:35">
      <c r="A210" s="376"/>
      <c r="B210" s="376"/>
      <c r="C210" s="376"/>
      <c r="D210" s="376"/>
      <c r="E210" s="376"/>
      <c r="F210" s="376"/>
      <c r="G210" s="376"/>
      <c r="H210" s="376"/>
      <c r="I210" s="376"/>
      <c r="J210" s="376"/>
      <c r="K210" s="376"/>
      <c r="L210" s="376"/>
      <c r="M210" s="376"/>
      <c r="N210" s="376"/>
      <c r="O210" s="376"/>
      <c r="P210" s="376"/>
      <c r="Q210" s="376"/>
      <c r="R210" s="376"/>
      <c r="S210" s="376"/>
      <c r="T210" s="376"/>
      <c r="U210" s="376"/>
      <c r="V210" s="376"/>
      <c r="W210" s="376"/>
      <c r="X210" s="376"/>
      <c r="Y210" s="376"/>
      <c r="Z210" s="376"/>
      <c r="AA210" s="376"/>
      <c r="AB210" s="376"/>
      <c r="AC210" s="376"/>
      <c r="AD210" s="376"/>
      <c r="AE210" s="376"/>
      <c r="AF210" s="376"/>
      <c r="AG210" s="376"/>
      <c r="AH210" s="376"/>
      <c r="AI210" s="376"/>
    </row>
    <row r="211" spans="1:35">
      <c r="A211" s="376"/>
      <c r="B211" s="376"/>
      <c r="C211" s="376"/>
      <c r="D211" s="376"/>
      <c r="E211" s="376"/>
      <c r="F211" s="376"/>
      <c r="G211" s="376"/>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c r="AH211" s="376"/>
      <c r="AI211" s="376"/>
    </row>
    <row r="212" spans="1:35">
      <c r="A212" s="376"/>
      <c r="B212" s="376"/>
      <c r="C212" s="376"/>
      <c r="D212" s="376"/>
      <c r="E212" s="376"/>
      <c r="F212" s="376"/>
      <c r="G212" s="376"/>
      <c r="H212" s="376"/>
      <c r="I212" s="376"/>
      <c r="J212" s="376"/>
      <c r="K212" s="376"/>
      <c r="L212" s="376"/>
      <c r="M212" s="376"/>
      <c r="N212" s="376"/>
      <c r="O212" s="376"/>
      <c r="P212" s="376"/>
      <c r="Q212" s="376"/>
      <c r="R212" s="376"/>
      <c r="S212" s="376"/>
      <c r="T212" s="376"/>
      <c r="U212" s="376"/>
      <c r="V212" s="376"/>
      <c r="W212" s="376"/>
      <c r="X212" s="376"/>
      <c r="Y212" s="376"/>
      <c r="Z212" s="376"/>
      <c r="AA212" s="376"/>
      <c r="AB212" s="376"/>
      <c r="AC212" s="376"/>
      <c r="AD212" s="376"/>
      <c r="AE212" s="376"/>
      <c r="AF212" s="376"/>
      <c r="AG212" s="376"/>
      <c r="AH212" s="376"/>
      <c r="AI212" s="376"/>
    </row>
    <row r="213" spans="1:35">
      <c r="A213" s="376"/>
      <c r="B213" s="376"/>
      <c r="C213" s="376"/>
      <c r="D213" s="376"/>
      <c r="E213" s="376"/>
      <c r="F213" s="376"/>
      <c r="G213" s="376"/>
      <c r="H213" s="376"/>
      <c r="I213" s="376"/>
      <c r="J213" s="376"/>
      <c r="K213" s="376"/>
      <c r="L213" s="376"/>
      <c r="M213" s="376"/>
      <c r="N213" s="376"/>
      <c r="O213" s="376"/>
      <c r="P213" s="376"/>
      <c r="Q213" s="376"/>
      <c r="R213" s="376"/>
      <c r="S213" s="376"/>
      <c r="T213" s="376"/>
      <c r="U213" s="376"/>
      <c r="V213" s="376"/>
      <c r="W213" s="376"/>
      <c r="X213" s="376"/>
      <c r="Y213" s="376"/>
      <c r="Z213" s="376"/>
      <c r="AA213" s="376"/>
      <c r="AB213" s="376"/>
      <c r="AC213" s="376"/>
      <c r="AD213" s="376"/>
      <c r="AE213" s="376"/>
      <c r="AF213" s="376"/>
      <c r="AG213" s="376"/>
      <c r="AH213" s="376"/>
      <c r="AI213" s="376"/>
    </row>
    <row r="214" spans="1:35">
      <c r="A214" s="376"/>
      <c r="B214" s="376"/>
      <c r="C214" s="376"/>
      <c r="D214" s="376"/>
      <c r="E214" s="376"/>
      <c r="F214" s="376"/>
      <c r="G214" s="376"/>
      <c r="H214" s="376"/>
      <c r="I214" s="376"/>
      <c r="J214" s="376"/>
      <c r="K214" s="376"/>
      <c r="L214" s="376"/>
      <c r="M214" s="376"/>
      <c r="N214" s="376"/>
      <c r="O214" s="376"/>
      <c r="P214" s="376"/>
      <c r="Q214" s="376"/>
      <c r="R214" s="376"/>
      <c r="S214" s="376"/>
      <c r="T214" s="376"/>
      <c r="U214" s="376"/>
      <c r="V214" s="376"/>
      <c r="W214" s="376"/>
      <c r="X214" s="376"/>
      <c r="Y214" s="376"/>
      <c r="Z214" s="376"/>
      <c r="AA214" s="376"/>
      <c r="AB214" s="376"/>
      <c r="AC214" s="376"/>
      <c r="AD214" s="376"/>
      <c r="AE214" s="376"/>
      <c r="AF214" s="376"/>
      <c r="AG214" s="376"/>
      <c r="AH214" s="376"/>
      <c r="AI214" s="376"/>
    </row>
    <row r="215" spans="1:35">
      <c r="A215" s="376"/>
      <c r="B215" s="376"/>
      <c r="C215" s="376"/>
      <c r="D215" s="376"/>
      <c r="E215" s="376"/>
      <c r="F215" s="376"/>
      <c r="G215" s="376"/>
      <c r="H215" s="376"/>
      <c r="I215" s="376"/>
      <c r="J215" s="376"/>
      <c r="K215" s="376"/>
      <c r="L215" s="376"/>
      <c r="M215" s="376"/>
      <c r="N215" s="376"/>
      <c r="O215" s="376"/>
      <c r="P215" s="376"/>
      <c r="Q215" s="376"/>
      <c r="R215" s="376"/>
      <c r="S215" s="376"/>
      <c r="T215" s="376"/>
      <c r="U215" s="376"/>
      <c r="V215" s="376"/>
      <c r="W215" s="376"/>
      <c r="X215" s="376"/>
      <c r="Y215" s="376"/>
      <c r="Z215" s="376"/>
      <c r="AA215" s="376"/>
      <c r="AB215" s="376"/>
      <c r="AC215" s="376"/>
      <c r="AD215" s="376"/>
      <c r="AE215" s="376"/>
      <c r="AF215" s="376"/>
      <c r="AG215" s="376"/>
      <c r="AH215" s="376"/>
      <c r="AI215" s="376"/>
    </row>
    <row r="216" spans="1:35">
      <c r="A216" s="376"/>
      <c r="B216" s="376"/>
      <c r="C216" s="376"/>
      <c r="D216" s="376"/>
      <c r="E216" s="376"/>
      <c r="F216" s="376"/>
      <c r="G216" s="376"/>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row>
    <row r="217" spans="1:35">
      <c r="A217" s="376"/>
      <c r="B217" s="376"/>
      <c r="C217" s="376"/>
      <c r="D217" s="376"/>
      <c r="E217" s="376"/>
      <c r="F217" s="376"/>
      <c r="G217" s="376"/>
      <c r="H217" s="376"/>
      <c r="I217" s="376"/>
      <c r="J217" s="376"/>
      <c r="K217" s="376"/>
      <c r="L217" s="376"/>
      <c r="M217" s="376"/>
      <c r="N217" s="376"/>
      <c r="O217" s="376"/>
      <c r="P217" s="376"/>
      <c r="Q217" s="376"/>
      <c r="R217" s="376"/>
      <c r="S217" s="376"/>
      <c r="T217" s="376"/>
      <c r="U217" s="376"/>
      <c r="V217" s="376"/>
      <c r="W217" s="376"/>
      <c r="X217" s="376"/>
      <c r="Y217" s="376"/>
      <c r="Z217" s="376"/>
      <c r="AA217" s="376"/>
      <c r="AB217" s="376"/>
      <c r="AC217" s="376"/>
      <c r="AD217" s="376"/>
      <c r="AE217" s="376"/>
      <c r="AF217" s="376"/>
      <c r="AG217" s="376"/>
      <c r="AH217" s="376"/>
      <c r="AI217" s="376"/>
    </row>
    <row r="218" spans="1:35">
      <c r="A218" s="376"/>
      <c r="B218" s="376"/>
      <c r="C218" s="376"/>
      <c r="D218" s="376"/>
      <c r="E218" s="376"/>
      <c r="F218" s="376"/>
      <c r="G218" s="376"/>
      <c r="H218" s="376"/>
      <c r="I218" s="376"/>
      <c r="J218" s="376"/>
      <c r="K218" s="376"/>
      <c r="L218" s="376"/>
      <c r="M218" s="376"/>
      <c r="N218" s="376"/>
      <c r="O218" s="376"/>
      <c r="P218" s="376"/>
      <c r="Q218" s="376"/>
      <c r="R218" s="376"/>
      <c r="S218" s="376"/>
      <c r="T218" s="376"/>
      <c r="U218" s="376"/>
      <c r="V218" s="376"/>
      <c r="W218" s="376"/>
      <c r="X218" s="376"/>
      <c r="Y218" s="376"/>
      <c r="Z218" s="376"/>
      <c r="AA218" s="376"/>
      <c r="AB218" s="376"/>
      <c r="AC218" s="376"/>
      <c r="AD218" s="376"/>
      <c r="AE218" s="376"/>
      <c r="AF218" s="376"/>
      <c r="AG218" s="376"/>
      <c r="AH218" s="376"/>
      <c r="AI218" s="376"/>
    </row>
    <row r="219" spans="1:35">
      <c r="A219" s="376"/>
      <c r="B219" s="376"/>
      <c r="C219" s="376"/>
      <c r="D219" s="376"/>
      <c r="E219" s="376"/>
      <c r="F219" s="376"/>
      <c r="G219" s="376"/>
      <c r="H219" s="376"/>
      <c r="I219" s="376"/>
      <c r="J219" s="376"/>
      <c r="K219" s="376"/>
      <c r="L219" s="376"/>
      <c r="M219" s="376"/>
      <c r="N219" s="376"/>
      <c r="O219" s="376"/>
      <c r="P219" s="376"/>
      <c r="Q219" s="376"/>
      <c r="R219" s="376"/>
      <c r="S219" s="376"/>
      <c r="T219" s="376"/>
      <c r="U219" s="376"/>
      <c r="V219" s="376"/>
      <c r="W219" s="376"/>
      <c r="X219" s="376"/>
      <c r="Y219" s="376"/>
      <c r="Z219" s="376"/>
      <c r="AA219" s="376"/>
      <c r="AB219" s="376"/>
      <c r="AC219" s="376"/>
      <c r="AD219" s="376"/>
      <c r="AE219" s="376"/>
      <c r="AF219" s="376"/>
      <c r="AG219" s="376"/>
      <c r="AH219" s="376"/>
      <c r="AI219" s="376"/>
    </row>
    <row r="220" spans="1:35">
      <c r="A220" s="376"/>
      <c r="B220" s="376"/>
      <c r="C220" s="376"/>
      <c r="D220" s="376"/>
      <c r="E220" s="376"/>
      <c r="F220" s="376"/>
      <c r="G220" s="376"/>
      <c r="H220" s="376"/>
      <c r="I220" s="376"/>
      <c r="J220" s="376"/>
      <c r="K220" s="376"/>
      <c r="L220" s="376"/>
      <c r="M220" s="376"/>
      <c r="N220" s="376"/>
      <c r="O220" s="376"/>
      <c r="P220" s="376"/>
      <c r="Q220" s="376"/>
      <c r="R220" s="376"/>
      <c r="S220" s="376"/>
      <c r="T220" s="376"/>
      <c r="U220" s="376"/>
      <c r="V220" s="376"/>
      <c r="W220" s="376"/>
      <c r="X220" s="376"/>
      <c r="Y220" s="376"/>
      <c r="Z220" s="376"/>
      <c r="AA220" s="376"/>
      <c r="AB220" s="376"/>
      <c r="AC220" s="376"/>
      <c r="AD220" s="376"/>
      <c r="AE220" s="376"/>
      <c r="AF220" s="376"/>
      <c r="AG220" s="376"/>
      <c r="AH220" s="376"/>
      <c r="AI220" s="376"/>
    </row>
    <row r="221" spans="1:35">
      <c r="A221" s="376"/>
      <c r="B221" s="376"/>
      <c r="C221" s="376"/>
      <c r="D221" s="376"/>
      <c r="E221" s="376"/>
      <c r="F221" s="376"/>
      <c r="G221" s="376"/>
      <c r="H221" s="376"/>
      <c r="I221" s="376"/>
      <c r="J221" s="376"/>
      <c r="K221" s="376"/>
      <c r="L221" s="376"/>
      <c r="M221" s="376"/>
      <c r="N221" s="376"/>
      <c r="O221" s="376"/>
      <c r="P221" s="376"/>
      <c r="Q221" s="376"/>
      <c r="R221" s="376"/>
      <c r="S221" s="376"/>
      <c r="T221" s="376"/>
      <c r="U221" s="376"/>
      <c r="V221" s="376"/>
      <c r="W221" s="376"/>
      <c r="X221" s="376"/>
      <c r="Y221" s="376"/>
      <c r="Z221" s="376"/>
      <c r="AA221" s="376"/>
      <c r="AB221" s="376"/>
      <c r="AC221" s="376"/>
      <c r="AD221" s="376"/>
      <c r="AE221" s="376"/>
      <c r="AF221" s="376"/>
      <c r="AG221" s="376"/>
      <c r="AH221" s="376"/>
      <c r="AI221" s="376"/>
    </row>
    <row r="222" spans="1:35">
      <c r="A222" s="376"/>
      <c r="B222" s="376"/>
      <c r="C222" s="376"/>
      <c r="D222" s="376"/>
      <c r="E222" s="376"/>
      <c r="F222" s="376"/>
      <c r="G222" s="376"/>
      <c r="H222" s="376"/>
      <c r="I222" s="376"/>
      <c r="J222" s="376"/>
      <c r="K222" s="376"/>
      <c r="L222" s="376"/>
      <c r="M222" s="376"/>
      <c r="N222" s="376"/>
      <c r="O222" s="376"/>
      <c r="P222" s="376"/>
      <c r="Q222" s="376"/>
      <c r="R222" s="376"/>
      <c r="S222" s="376"/>
      <c r="T222" s="376"/>
      <c r="U222" s="376"/>
      <c r="V222" s="376"/>
      <c r="W222" s="376"/>
      <c r="X222" s="376"/>
      <c r="Y222" s="376"/>
      <c r="Z222" s="376"/>
      <c r="AA222" s="376"/>
      <c r="AB222" s="376"/>
      <c r="AC222" s="376"/>
      <c r="AD222" s="376"/>
      <c r="AE222" s="376"/>
      <c r="AF222" s="376"/>
      <c r="AG222" s="376"/>
      <c r="AH222" s="376"/>
      <c r="AI222" s="376"/>
    </row>
    <row r="223" spans="1:35">
      <c r="A223" s="376"/>
      <c r="B223" s="376"/>
      <c r="C223" s="376"/>
      <c r="D223" s="376"/>
      <c r="E223" s="376"/>
      <c r="F223" s="376"/>
      <c r="G223" s="376"/>
      <c r="H223" s="376"/>
      <c r="I223" s="376"/>
      <c r="J223" s="376"/>
      <c r="K223" s="376"/>
      <c r="L223" s="376"/>
      <c r="M223" s="376"/>
      <c r="N223" s="376"/>
      <c r="O223" s="376"/>
      <c r="P223" s="376"/>
      <c r="Q223" s="376"/>
      <c r="R223" s="376"/>
      <c r="S223" s="376"/>
      <c r="T223" s="376"/>
      <c r="U223" s="376"/>
      <c r="V223" s="376"/>
      <c r="W223" s="376"/>
      <c r="X223" s="376"/>
      <c r="Y223" s="376"/>
      <c r="Z223" s="376"/>
      <c r="AA223" s="376"/>
      <c r="AB223" s="376"/>
      <c r="AC223" s="376"/>
      <c r="AD223" s="376"/>
      <c r="AE223" s="376"/>
      <c r="AF223" s="376"/>
      <c r="AG223" s="376"/>
      <c r="AH223" s="376"/>
      <c r="AI223" s="376"/>
    </row>
    <row r="224" spans="1:35">
      <c r="A224" s="376"/>
      <c r="B224" s="376"/>
      <c r="C224" s="376"/>
      <c r="D224" s="376"/>
      <c r="E224" s="376"/>
      <c r="F224" s="376"/>
      <c r="G224" s="376"/>
      <c r="H224" s="376"/>
      <c r="I224" s="376"/>
      <c r="J224" s="376"/>
      <c r="K224" s="376"/>
      <c r="L224" s="376"/>
      <c r="M224" s="376"/>
      <c r="N224" s="376"/>
      <c r="O224" s="376"/>
      <c r="P224" s="376"/>
      <c r="Q224" s="376"/>
      <c r="R224" s="376"/>
      <c r="S224" s="376"/>
      <c r="T224" s="376"/>
      <c r="U224" s="376"/>
      <c r="V224" s="376"/>
      <c r="W224" s="376"/>
      <c r="X224" s="376"/>
      <c r="Y224" s="376"/>
      <c r="Z224" s="376"/>
      <c r="AA224" s="376"/>
      <c r="AB224" s="376"/>
      <c r="AC224" s="376"/>
      <c r="AD224" s="376"/>
      <c r="AE224" s="376"/>
      <c r="AF224" s="376"/>
      <c r="AG224" s="376"/>
      <c r="AH224" s="376"/>
      <c r="AI224" s="376"/>
    </row>
    <row r="225" spans="1:35">
      <c r="A225" s="376"/>
      <c r="B225" s="376"/>
      <c r="C225" s="376"/>
      <c r="D225" s="376"/>
      <c r="E225" s="376"/>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376"/>
      <c r="AE225" s="376"/>
      <c r="AF225" s="376"/>
      <c r="AG225" s="376"/>
      <c r="AH225" s="376"/>
      <c r="AI225" s="376"/>
    </row>
    <row r="226" spans="1:35">
      <c r="A226" s="376"/>
      <c r="B226" s="376"/>
      <c r="C226" s="376"/>
      <c r="D226" s="376"/>
      <c r="E226" s="376"/>
      <c r="F226" s="376"/>
      <c r="G226" s="376"/>
      <c r="H226" s="376"/>
      <c r="I226" s="376"/>
      <c r="J226" s="376"/>
      <c r="K226" s="376"/>
      <c r="L226" s="376"/>
      <c r="M226" s="376"/>
      <c r="N226" s="376"/>
      <c r="O226" s="376"/>
      <c r="P226" s="376"/>
      <c r="Q226" s="376"/>
      <c r="R226" s="376"/>
      <c r="S226" s="376"/>
      <c r="T226" s="376"/>
      <c r="U226" s="376"/>
      <c r="V226" s="376"/>
      <c r="W226" s="376"/>
      <c r="X226" s="376"/>
      <c r="Y226" s="376"/>
      <c r="Z226" s="376"/>
      <c r="AA226" s="376"/>
      <c r="AB226" s="376"/>
      <c r="AC226" s="376"/>
      <c r="AD226" s="376"/>
      <c r="AE226" s="376"/>
      <c r="AF226" s="376"/>
      <c r="AG226" s="376"/>
      <c r="AH226" s="376"/>
      <c r="AI226" s="376"/>
    </row>
    <row r="227" spans="1:35">
      <c r="A227" s="376"/>
      <c r="B227" s="376"/>
      <c r="C227" s="376"/>
      <c r="D227" s="376"/>
      <c r="E227" s="376"/>
      <c r="F227" s="376"/>
      <c r="G227" s="376"/>
      <c r="H227" s="376"/>
      <c r="I227" s="376"/>
      <c r="J227" s="376"/>
      <c r="K227" s="376"/>
      <c r="L227" s="376"/>
      <c r="M227" s="376"/>
      <c r="N227" s="376"/>
      <c r="O227" s="376"/>
      <c r="P227" s="376"/>
      <c r="Q227" s="376"/>
      <c r="R227" s="376"/>
      <c r="S227" s="376"/>
      <c r="T227" s="376"/>
      <c r="U227" s="376"/>
      <c r="V227" s="376"/>
      <c r="W227" s="376"/>
      <c r="X227" s="376"/>
      <c r="Y227" s="376"/>
      <c r="Z227" s="376"/>
      <c r="AA227" s="376"/>
      <c r="AB227" s="376"/>
      <c r="AC227" s="376"/>
      <c r="AD227" s="376"/>
      <c r="AE227" s="376"/>
      <c r="AF227" s="376"/>
      <c r="AG227" s="376"/>
      <c r="AH227" s="376"/>
      <c r="AI227" s="376"/>
    </row>
    <row r="228" spans="1:35">
      <c r="A228" s="376"/>
      <c r="B228" s="376"/>
      <c r="C228" s="376"/>
      <c r="D228" s="376"/>
      <c r="E228" s="376"/>
      <c r="F228" s="376"/>
      <c r="G228" s="376"/>
      <c r="H228" s="376"/>
      <c r="I228" s="376"/>
      <c r="J228" s="376"/>
      <c r="K228" s="376"/>
      <c r="L228" s="376"/>
      <c r="M228" s="376"/>
      <c r="N228" s="376"/>
      <c r="O228" s="376"/>
      <c r="P228" s="376"/>
      <c r="Q228" s="376"/>
      <c r="R228" s="376"/>
      <c r="S228" s="376"/>
      <c r="T228" s="376"/>
      <c r="U228" s="376"/>
      <c r="V228" s="376"/>
      <c r="W228" s="376"/>
      <c r="X228" s="376"/>
      <c r="Y228" s="376"/>
      <c r="Z228" s="376"/>
      <c r="AA228" s="376"/>
      <c r="AB228" s="376"/>
      <c r="AC228" s="376"/>
      <c r="AD228" s="376"/>
      <c r="AE228" s="376"/>
      <c r="AF228" s="376"/>
      <c r="AG228" s="376"/>
      <c r="AH228" s="376"/>
      <c r="AI228" s="376"/>
    </row>
    <row r="229" spans="1:35">
      <c r="A229" s="376"/>
      <c r="B229" s="376"/>
      <c r="C229" s="376"/>
      <c r="D229" s="376"/>
      <c r="E229" s="376"/>
      <c r="F229" s="376"/>
      <c r="G229" s="376"/>
      <c r="H229" s="376"/>
      <c r="I229" s="376"/>
      <c r="J229" s="376"/>
      <c r="K229" s="376"/>
      <c r="L229" s="376"/>
      <c r="M229" s="376"/>
      <c r="N229" s="376"/>
      <c r="O229" s="376"/>
      <c r="P229" s="376"/>
      <c r="Q229" s="376"/>
      <c r="R229" s="376"/>
      <c r="S229" s="376"/>
      <c r="T229" s="376"/>
      <c r="U229" s="376"/>
      <c r="V229" s="376"/>
      <c r="W229" s="376"/>
      <c r="X229" s="376"/>
      <c r="Y229" s="376"/>
      <c r="Z229" s="376"/>
      <c r="AA229" s="376"/>
      <c r="AB229" s="376"/>
      <c r="AC229" s="376"/>
      <c r="AD229" s="376"/>
      <c r="AE229" s="376"/>
      <c r="AF229" s="376"/>
      <c r="AG229" s="376"/>
      <c r="AH229" s="376"/>
      <c r="AI229" s="376"/>
    </row>
    <row r="230" spans="1:35">
      <c r="A230" s="376"/>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row>
    <row r="231" spans="1:35">
      <c r="A231" s="376"/>
      <c r="B231" s="376"/>
      <c r="C231" s="376"/>
      <c r="D231" s="376"/>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6"/>
      <c r="AD231" s="376"/>
      <c r="AE231" s="376"/>
      <c r="AF231" s="376"/>
      <c r="AG231" s="376"/>
      <c r="AH231" s="376"/>
      <c r="AI231" s="376"/>
    </row>
    <row r="232" spans="1:35">
      <c r="A232" s="376"/>
      <c r="B232" s="376"/>
      <c r="C232" s="376"/>
      <c r="D232" s="376"/>
      <c r="E232" s="376"/>
      <c r="F232" s="376"/>
      <c r="G232" s="376"/>
      <c r="H232" s="376"/>
      <c r="I232" s="376"/>
      <c r="J232" s="376"/>
      <c r="K232" s="376"/>
      <c r="L232" s="376"/>
      <c r="M232" s="376"/>
      <c r="N232" s="376"/>
      <c r="O232" s="376"/>
      <c r="P232" s="376"/>
      <c r="Q232" s="376"/>
      <c r="R232" s="376"/>
      <c r="S232" s="376"/>
      <c r="T232" s="376"/>
      <c r="U232" s="376"/>
      <c r="V232" s="376"/>
      <c r="W232" s="376"/>
      <c r="X232" s="376"/>
      <c r="Y232" s="376"/>
      <c r="Z232" s="376"/>
      <c r="AA232" s="376"/>
      <c r="AB232" s="376"/>
      <c r="AC232" s="376"/>
      <c r="AD232" s="376"/>
      <c r="AE232" s="376"/>
      <c r="AF232" s="376"/>
      <c r="AG232" s="376"/>
      <c r="AH232" s="376"/>
      <c r="AI232" s="376"/>
    </row>
    <row r="233" spans="1:35">
      <c r="A233" s="376"/>
      <c r="B233" s="376"/>
      <c r="C233" s="376"/>
      <c r="D233" s="376"/>
      <c r="E233" s="376"/>
      <c r="F233" s="376"/>
      <c r="G233" s="376"/>
      <c r="H233" s="376"/>
      <c r="I233" s="376"/>
      <c r="J233" s="376"/>
      <c r="K233" s="376"/>
      <c r="L233" s="376"/>
      <c r="M233" s="376"/>
      <c r="N233" s="376"/>
      <c r="O233" s="376"/>
      <c r="P233" s="376"/>
      <c r="Q233" s="376"/>
      <c r="R233" s="376"/>
      <c r="S233" s="376"/>
      <c r="T233" s="376"/>
      <c r="U233" s="376"/>
      <c r="V233" s="376"/>
      <c r="W233" s="376"/>
      <c r="X233" s="376"/>
      <c r="Y233" s="376"/>
      <c r="Z233" s="376"/>
      <c r="AA233" s="376"/>
      <c r="AB233" s="376"/>
      <c r="AC233" s="376"/>
      <c r="AD233" s="376"/>
      <c r="AE233" s="376"/>
      <c r="AF233" s="376"/>
      <c r="AG233" s="376"/>
      <c r="AH233" s="376"/>
      <c r="AI233" s="376"/>
    </row>
    <row r="234" spans="1:35">
      <c r="A234" s="376"/>
      <c r="B234" s="376"/>
      <c r="C234" s="376"/>
      <c r="D234" s="376"/>
      <c r="E234" s="376"/>
      <c r="F234" s="376"/>
      <c r="G234" s="376"/>
      <c r="H234" s="376"/>
      <c r="I234" s="376"/>
      <c r="J234" s="376"/>
      <c r="K234" s="376"/>
      <c r="L234" s="376"/>
      <c r="M234" s="376"/>
      <c r="N234" s="376"/>
      <c r="O234" s="376"/>
      <c r="P234" s="376"/>
      <c r="Q234" s="376"/>
      <c r="R234" s="376"/>
      <c r="S234" s="376"/>
      <c r="T234" s="376"/>
      <c r="U234" s="376"/>
      <c r="V234" s="376"/>
      <c r="W234" s="376"/>
      <c r="X234" s="376"/>
      <c r="Y234" s="376"/>
      <c r="Z234" s="376"/>
      <c r="AA234" s="376"/>
      <c r="AB234" s="376"/>
      <c r="AC234" s="376"/>
      <c r="AD234" s="376"/>
      <c r="AE234" s="376"/>
      <c r="AF234" s="376"/>
      <c r="AG234" s="376"/>
      <c r="AH234" s="376"/>
      <c r="AI234" s="376"/>
    </row>
    <row r="235" spans="1:35">
      <c r="A235" s="376"/>
      <c r="B235" s="376"/>
      <c r="C235" s="376"/>
      <c r="D235" s="376"/>
      <c r="E235" s="376"/>
      <c r="F235" s="376"/>
      <c r="G235" s="376"/>
      <c r="H235" s="376"/>
      <c r="I235" s="376"/>
      <c r="J235" s="376"/>
      <c r="K235" s="376"/>
      <c r="L235" s="376"/>
      <c r="M235" s="376"/>
      <c r="N235" s="376"/>
      <c r="O235" s="376"/>
      <c r="P235" s="376"/>
      <c r="Q235" s="376"/>
      <c r="R235" s="376"/>
      <c r="S235" s="376"/>
      <c r="T235" s="376"/>
      <c r="U235" s="376"/>
      <c r="V235" s="376"/>
      <c r="W235" s="376"/>
      <c r="X235" s="376"/>
      <c r="Y235" s="376"/>
      <c r="Z235" s="376"/>
      <c r="AA235" s="376"/>
      <c r="AB235" s="376"/>
      <c r="AC235" s="376"/>
      <c r="AD235" s="376"/>
      <c r="AE235" s="376"/>
      <c r="AF235" s="376"/>
      <c r="AG235" s="376"/>
      <c r="AH235" s="376"/>
      <c r="AI235" s="376"/>
    </row>
    <row r="236" spans="1:35">
      <c r="A236" s="376"/>
      <c r="B236" s="376"/>
      <c r="C236" s="376"/>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6"/>
      <c r="AD236" s="376"/>
      <c r="AE236" s="376"/>
      <c r="AF236" s="376"/>
      <c r="AG236" s="376"/>
      <c r="AH236" s="376"/>
      <c r="AI236" s="376"/>
    </row>
    <row r="237" spans="1:35">
      <c r="A237" s="376"/>
      <c r="B237" s="376"/>
      <c r="C237" s="376"/>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6"/>
      <c r="AD237" s="376"/>
      <c r="AE237" s="376"/>
      <c r="AF237" s="376"/>
      <c r="AG237" s="376"/>
      <c r="AH237" s="376"/>
      <c r="AI237" s="376"/>
    </row>
    <row r="238" spans="1:35">
      <c r="A238" s="376"/>
      <c r="B238" s="376"/>
      <c r="C238" s="376"/>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6"/>
      <c r="AE238" s="376"/>
      <c r="AF238" s="376"/>
      <c r="AG238" s="376"/>
      <c r="AH238" s="376"/>
      <c r="AI238" s="376"/>
    </row>
    <row r="239" spans="1:35">
      <c r="A239" s="376"/>
      <c r="B239" s="376"/>
      <c r="C239" s="376"/>
      <c r="D239" s="376"/>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6"/>
      <c r="AD239" s="376"/>
      <c r="AE239" s="376"/>
      <c r="AF239" s="376"/>
      <c r="AG239" s="376"/>
      <c r="AH239" s="376"/>
      <c r="AI239" s="376"/>
    </row>
    <row r="240" spans="1:35">
      <c r="A240" s="376"/>
      <c r="B240" s="376"/>
      <c r="C240" s="376"/>
      <c r="D240" s="376"/>
      <c r="E240" s="376"/>
      <c r="F240" s="376"/>
      <c r="G240" s="376"/>
      <c r="H240" s="376"/>
      <c r="I240" s="376"/>
      <c r="J240" s="376"/>
      <c r="K240" s="376"/>
      <c r="L240" s="376"/>
      <c r="M240" s="376"/>
      <c r="N240" s="376"/>
      <c r="O240" s="376"/>
      <c r="P240" s="376"/>
      <c r="Q240" s="376"/>
      <c r="R240" s="376"/>
      <c r="S240" s="376"/>
      <c r="T240" s="376"/>
      <c r="U240" s="376"/>
      <c r="V240" s="376"/>
      <c r="W240" s="376"/>
      <c r="X240" s="376"/>
      <c r="Y240" s="376"/>
      <c r="Z240" s="376"/>
      <c r="AA240" s="376"/>
      <c r="AB240" s="376"/>
      <c r="AC240" s="376"/>
      <c r="AD240" s="376"/>
      <c r="AE240" s="376"/>
      <c r="AF240" s="376"/>
      <c r="AG240" s="376"/>
      <c r="AH240" s="376"/>
      <c r="AI240" s="376"/>
    </row>
    <row r="241" spans="1:35">
      <c r="A241" s="376"/>
      <c r="B241" s="376"/>
      <c r="C241" s="376"/>
      <c r="D241" s="376"/>
      <c r="E241" s="376"/>
      <c r="F241" s="376"/>
      <c r="G241" s="376"/>
      <c r="H241" s="376"/>
      <c r="I241" s="376"/>
      <c r="J241" s="376"/>
      <c r="K241" s="376"/>
      <c r="L241" s="376"/>
      <c r="M241" s="376"/>
      <c r="N241" s="376"/>
      <c r="O241" s="376"/>
      <c r="P241" s="376"/>
      <c r="Q241" s="376"/>
      <c r="R241" s="376"/>
      <c r="S241" s="376"/>
      <c r="T241" s="376"/>
      <c r="U241" s="376"/>
      <c r="V241" s="376"/>
      <c r="W241" s="376"/>
      <c r="X241" s="376"/>
      <c r="Y241" s="376"/>
      <c r="Z241" s="376"/>
      <c r="AA241" s="376"/>
      <c r="AB241" s="376"/>
      <c r="AC241" s="376"/>
      <c r="AD241" s="376"/>
      <c r="AE241" s="376"/>
      <c r="AF241" s="376"/>
      <c r="AG241" s="376"/>
      <c r="AH241" s="376"/>
      <c r="AI241" s="376"/>
    </row>
    <row r="242" spans="1:35">
      <c r="A242" s="376"/>
      <c r="B242" s="376"/>
      <c r="C242" s="376"/>
      <c r="D242" s="376"/>
      <c r="E242" s="376"/>
      <c r="F242" s="376"/>
      <c r="G242" s="376"/>
      <c r="H242" s="376"/>
      <c r="I242" s="376"/>
      <c r="J242" s="376"/>
      <c r="K242" s="376"/>
      <c r="L242" s="376"/>
      <c r="M242" s="376"/>
      <c r="N242" s="376"/>
      <c r="O242" s="376"/>
      <c r="P242" s="376"/>
      <c r="Q242" s="376"/>
      <c r="R242" s="376"/>
      <c r="S242" s="376"/>
      <c r="T242" s="376"/>
      <c r="U242" s="376"/>
      <c r="V242" s="376"/>
      <c r="W242" s="376"/>
      <c r="X242" s="376"/>
      <c r="Y242" s="376"/>
      <c r="Z242" s="376"/>
      <c r="AA242" s="376"/>
      <c r="AB242" s="376"/>
      <c r="AC242" s="376"/>
      <c r="AD242" s="376"/>
      <c r="AE242" s="376"/>
      <c r="AF242" s="376"/>
      <c r="AG242" s="376"/>
      <c r="AH242" s="376"/>
      <c r="AI242" s="376"/>
    </row>
    <row r="243" spans="1:35">
      <c r="A243" s="376"/>
      <c r="B243" s="376"/>
      <c r="C243" s="376"/>
      <c r="D243" s="376"/>
      <c r="E243" s="376"/>
      <c r="F243" s="376"/>
      <c r="G243" s="376"/>
      <c r="H243" s="376"/>
      <c r="I243" s="376"/>
      <c r="J243" s="376"/>
      <c r="K243" s="376"/>
      <c r="L243" s="376"/>
      <c r="M243" s="376"/>
      <c r="N243" s="376"/>
      <c r="O243" s="376"/>
      <c r="P243" s="376"/>
      <c r="Q243" s="376"/>
      <c r="R243" s="376"/>
      <c r="S243" s="376"/>
      <c r="T243" s="376"/>
      <c r="U243" s="376"/>
      <c r="V243" s="376"/>
      <c r="W243" s="376"/>
      <c r="X243" s="376"/>
      <c r="Y243" s="376"/>
      <c r="Z243" s="376"/>
      <c r="AA243" s="376"/>
      <c r="AB243" s="376"/>
      <c r="AC243" s="376"/>
      <c r="AD243" s="376"/>
      <c r="AE243" s="376"/>
      <c r="AF243" s="376"/>
      <c r="AG243" s="376"/>
      <c r="AH243" s="376"/>
      <c r="AI243" s="376"/>
    </row>
    <row r="244" spans="1:35">
      <c r="A244" s="376"/>
      <c r="B244" s="376"/>
      <c r="C244" s="376"/>
      <c r="D244" s="376"/>
      <c r="E244" s="376"/>
      <c r="F244" s="376"/>
      <c r="G244" s="376"/>
      <c r="H244" s="376"/>
      <c r="I244" s="376"/>
      <c r="J244" s="376"/>
      <c r="K244" s="376"/>
      <c r="L244" s="376"/>
      <c r="M244" s="376"/>
      <c r="N244" s="376"/>
      <c r="O244" s="376"/>
      <c r="P244" s="376"/>
      <c r="Q244" s="376"/>
      <c r="R244" s="376"/>
      <c r="S244" s="376"/>
      <c r="T244" s="376"/>
      <c r="U244" s="376"/>
      <c r="V244" s="376"/>
      <c r="W244" s="376"/>
      <c r="X244" s="376"/>
      <c r="Y244" s="376"/>
      <c r="Z244" s="376"/>
      <c r="AA244" s="376"/>
      <c r="AB244" s="376"/>
      <c r="AC244" s="376"/>
      <c r="AD244" s="376"/>
      <c r="AE244" s="376"/>
      <c r="AF244" s="376"/>
      <c r="AG244" s="376"/>
      <c r="AH244" s="376"/>
      <c r="AI244" s="376"/>
    </row>
    <row r="245" spans="1:35">
      <c r="A245" s="376"/>
      <c r="B245" s="376"/>
      <c r="C245" s="376"/>
      <c r="D245" s="376"/>
      <c r="E245" s="376"/>
      <c r="F245" s="376"/>
      <c r="G245" s="376"/>
      <c r="H245" s="376"/>
      <c r="I245" s="376"/>
      <c r="J245" s="376"/>
      <c r="K245" s="376"/>
      <c r="L245" s="376"/>
      <c r="M245" s="376"/>
      <c r="N245" s="376"/>
      <c r="O245" s="376"/>
      <c r="P245" s="376"/>
      <c r="Q245" s="376"/>
      <c r="R245" s="376"/>
      <c r="S245" s="376"/>
      <c r="T245" s="376"/>
      <c r="U245" s="376"/>
      <c r="V245" s="376"/>
      <c r="W245" s="376"/>
      <c r="X245" s="376"/>
      <c r="Y245" s="376"/>
      <c r="Z245" s="376"/>
      <c r="AA245" s="376"/>
      <c r="AB245" s="376"/>
      <c r="AC245" s="376"/>
      <c r="AD245" s="376"/>
      <c r="AE245" s="376"/>
      <c r="AF245" s="376"/>
      <c r="AG245" s="376"/>
      <c r="AH245" s="376"/>
      <c r="AI245" s="376"/>
    </row>
    <row r="246" spans="1:35">
      <c r="A246" s="376"/>
      <c r="B246" s="376"/>
      <c r="C246" s="376"/>
      <c r="D246" s="376"/>
      <c r="E246" s="376"/>
      <c r="F246" s="376"/>
      <c r="G246" s="376"/>
      <c r="H246" s="376"/>
      <c r="I246" s="376"/>
      <c r="J246" s="376"/>
      <c r="K246" s="376"/>
      <c r="L246" s="376"/>
      <c r="M246" s="376"/>
      <c r="N246" s="376"/>
      <c r="O246" s="376"/>
      <c r="P246" s="376"/>
      <c r="Q246" s="376"/>
      <c r="R246" s="376"/>
      <c r="S246" s="376"/>
      <c r="T246" s="376"/>
      <c r="U246" s="376"/>
      <c r="V246" s="376"/>
      <c r="W246" s="376"/>
      <c r="X246" s="376"/>
      <c r="Y246" s="376"/>
      <c r="Z246" s="376"/>
      <c r="AA246" s="376"/>
      <c r="AB246" s="376"/>
      <c r="AC246" s="376"/>
      <c r="AD246" s="376"/>
      <c r="AE246" s="376"/>
      <c r="AF246" s="376"/>
      <c r="AG246" s="376"/>
      <c r="AH246" s="376"/>
      <c r="AI246" s="376"/>
    </row>
    <row r="247" spans="1:35">
      <c r="A247" s="376"/>
      <c r="B247" s="376"/>
      <c r="C247" s="376"/>
      <c r="D247" s="376"/>
      <c r="E247" s="376"/>
      <c r="F247" s="376"/>
      <c r="G247" s="376"/>
      <c r="H247" s="376"/>
      <c r="I247" s="376"/>
      <c r="J247" s="376"/>
      <c r="K247" s="376"/>
      <c r="L247" s="376"/>
      <c r="M247" s="376"/>
      <c r="N247" s="376"/>
      <c r="O247" s="376"/>
      <c r="P247" s="376"/>
      <c r="Q247" s="376"/>
      <c r="R247" s="376"/>
      <c r="S247" s="376"/>
      <c r="T247" s="376"/>
      <c r="U247" s="376"/>
      <c r="V247" s="376"/>
      <c r="W247" s="376"/>
      <c r="X247" s="376"/>
      <c r="Y247" s="376"/>
      <c r="Z247" s="376"/>
      <c r="AA247" s="376"/>
      <c r="AB247" s="376"/>
      <c r="AC247" s="376"/>
      <c r="AD247" s="376"/>
      <c r="AE247" s="376"/>
      <c r="AF247" s="376"/>
      <c r="AG247" s="376"/>
      <c r="AH247" s="376"/>
      <c r="AI247" s="376"/>
    </row>
    <row r="248" spans="1:35">
      <c r="A248" s="376"/>
      <c r="B248" s="376"/>
      <c r="C248" s="376"/>
      <c r="D248" s="376"/>
      <c r="E248" s="376"/>
      <c r="F248" s="376"/>
      <c r="G248" s="376"/>
      <c r="H248" s="376"/>
      <c r="I248" s="376"/>
      <c r="J248" s="376"/>
      <c r="K248" s="376"/>
      <c r="L248" s="376"/>
      <c r="M248" s="376"/>
      <c r="N248" s="376"/>
      <c r="O248" s="376"/>
      <c r="P248" s="376"/>
      <c r="Q248" s="376"/>
      <c r="R248" s="376"/>
      <c r="S248" s="376"/>
      <c r="T248" s="376"/>
      <c r="U248" s="376"/>
      <c r="V248" s="376"/>
      <c r="W248" s="376"/>
      <c r="X248" s="376"/>
      <c r="Y248" s="376"/>
      <c r="Z248" s="376"/>
      <c r="AA248" s="376"/>
      <c r="AB248" s="376"/>
      <c r="AC248" s="376"/>
      <c r="AD248" s="376"/>
      <c r="AE248" s="376"/>
      <c r="AF248" s="376"/>
      <c r="AG248" s="376"/>
      <c r="AH248" s="376"/>
      <c r="AI248" s="376"/>
    </row>
    <row r="249" spans="1:35">
      <c r="A249" s="376"/>
      <c r="B249" s="376"/>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6"/>
    </row>
    <row r="250" spans="1:35">
      <c r="A250" s="376"/>
      <c r="B250" s="376"/>
      <c r="C250" s="376"/>
      <c r="D250" s="376"/>
      <c r="E250" s="376"/>
      <c r="F250" s="376"/>
      <c r="G250" s="376"/>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6"/>
      <c r="AD250" s="376"/>
      <c r="AE250" s="376"/>
      <c r="AF250" s="376"/>
      <c r="AG250" s="376"/>
      <c r="AH250" s="376"/>
      <c r="AI250" s="376"/>
    </row>
    <row r="251" spans="1:35">
      <c r="A251" s="376"/>
      <c r="B251" s="376"/>
      <c r="C251" s="376"/>
      <c r="D251" s="376"/>
      <c r="E251" s="376"/>
      <c r="F251" s="376"/>
      <c r="G251" s="376"/>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row>
    <row r="252" spans="1:35">
      <c r="A252" s="376"/>
      <c r="B252" s="376"/>
      <c r="C252" s="376"/>
      <c r="D252" s="376"/>
      <c r="E252" s="376"/>
      <c r="F252" s="376"/>
      <c r="G252" s="376"/>
      <c r="H252" s="376"/>
      <c r="I252" s="376"/>
      <c r="J252" s="376"/>
      <c r="K252" s="376"/>
      <c r="L252" s="376"/>
      <c r="M252" s="376"/>
      <c r="N252" s="376"/>
      <c r="O252" s="376"/>
      <c r="P252" s="376"/>
      <c r="Q252" s="376"/>
      <c r="R252" s="376"/>
      <c r="S252" s="376"/>
      <c r="T252" s="376"/>
      <c r="U252" s="376"/>
      <c r="V252" s="376"/>
      <c r="W252" s="376"/>
      <c r="X252" s="376"/>
      <c r="Y252" s="376"/>
      <c r="Z252" s="376"/>
      <c r="AA252" s="376"/>
      <c r="AB252" s="376"/>
      <c r="AC252" s="376"/>
      <c r="AD252" s="376"/>
      <c r="AE252" s="376"/>
      <c r="AF252" s="376"/>
      <c r="AG252" s="376"/>
      <c r="AH252" s="376"/>
      <c r="AI252" s="376"/>
    </row>
    <row r="253" spans="1:35">
      <c r="A253" s="376"/>
      <c r="B253" s="376"/>
      <c r="C253" s="376"/>
      <c r="D253" s="376"/>
      <c r="E253" s="376"/>
      <c r="F253" s="376"/>
      <c r="G253" s="376"/>
      <c r="H253" s="376"/>
      <c r="I253" s="376"/>
      <c r="J253" s="376"/>
      <c r="K253" s="376"/>
      <c r="L253" s="376"/>
      <c r="M253" s="376"/>
      <c r="N253" s="376"/>
      <c r="O253" s="376"/>
      <c r="P253" s="376"/>
      <c r="Q253" s="376"/>
      <c r="R253" s="376"/>
      <c r="S253" s="376"/>
      <c r="T253" s="376"/>
      <c r="U253" s="376"/>
      <c r="V253" s="376"/>
      <c r="W253" s="376"/>
      <c r="X253" s="376"/>
      <c r="Y253" s="376"/>
      <c r="Z253" s="376"/>
      <c r="AA253" s="376"/>
      <c r="AB253" s="376"/>
      <c r="AC253" s="376"/>
      <c r="AD253" s="376"/>
      <c r="AE253" s="376"/>
      <c r="AF253" s="376"/>
      <c r="AG253" s="376"/>
      <c r="AH253" s="376"/>
      <c r="AI253" s="376"/>
    </row>
    <row r="254" spans="1:35">
      <c r="A254" s="376"/>
      <c r="B254" s="376"/>
      <c r="C254" s="376"/>
      <c r="D254" s="376"/>
      <c r="E254" s="376"/>
      <c r="F254" s="376"/>
      <c r="G254" s="376"/>
      <c r="H254" s="376"/>
      <c r="I254" s="376"/>
      <c r="J254" s="376"/>
      <c r="K254" s="376"/>
      <c r="L254" s="376"/>
      <c r="M254" s="376"/>
      <c r="N254" s="376"/>
      <c r="O254" s="376"/>
      <c r="P254" s="376"/>
      <c r="Q254" s="376"/>
      <c r="R254" s="376"/>
      <c r="S254" s="376"/>
      <c r="T254" s="376"/>
      <c r="U254" s="376"/>
      <c r="V254" s="376"/>
      <c r="W254" s="376"/>
      <c r="X254" s="376"/>
      <c r="Y254" s="376"/>
      <c r="Z254" s="376"/>
      <c r="AA254" s="376"/>
      <c r="AB254" s="376"/>
      <c r="AC254" s="376"/>
      <c r="AD254" s="376"/>
      <c r="AE254" s="376"/>
      <c r="AF254" s="376"/>
      <c r="AG254" s="376"/>
      <c r="AH254" s="376"/>
      <c r="AI254" s="376"/>
    </row>
    <row r="255" spans="1:35">
      <c r="A255" s="376"/>
      <c r="B255" s="376"/>
      <c r="C255" s="376"/>
      <c r="D255" s="376"/>
      <c r="E255" s="376"/>
      <c r="F255" s="376"/>
      <c r="G255" s="376"/>
      <c r="H255" s="376"/>
      <c r="I255" s="376"/>
      <c r="J255" s="376"/>
      <c r="K255" s="376"/>
      <c r="L255" s="376"/>
      <c r="M255" s="376"/>
      <c r="N255" s="376"/>
      <c r="O255" s="376"/>
      <c r="P255" s="376"/>
      <c r="Q255" s="376"/>
      <c r="R255" s="376"/>
      <c r="S255" s="376"/>
      <c r="T255" s="376"/>
      <c r="U255" s="376"/>
      <c r="V255" s="376"/>
      <c r="W255" s="376"/>
      <c r="X255" s="376"/>
      <c r="Y255" s="376"/>
      <c r="Z255" s="376"/>
      <c r="AA255" s="376"/>
      <c r="AB255" s="376"/>
      <c r="AC255" s="376"/>
      <c r="AD255" s="376"/>
      <c r="AE255" s="376"/>
      <c r="AF255" s="376"/>
      <c r="AG255" s="376"/>
      <c r="AH255" s="376"/>
      <c r="AI255" s="376"/>
    </row>
    <row r="256" spans="1:35">
      <c r="A256" s="376"/>
      <c r="B256" s="376"/>
      <c r="C256" s="376"/>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376"/>
      <c r="AC256" s="376"/>
      <c r="AD256" s="376"/>
      <c r="AE256" s="376"/>
      <c r="AF256" s="376"/>
      <c r="AG256" s="376"/>
      <c r="AH256" s="376"/>
      <c r="AI256" s="376"/>
    </row>
    <row r="257" spans="1:35">
      <c r="A257" s="376"/>
      <c r="B257" s="376"/>
      <c r="C257" s="376"/>
      <c r="D257" s="376"/>
      <c r="E257" s="376"/>
      <c r="F257" s="376"/>
      <c r="G257" s="376"/>
      <c r="H257" s="376"/>
      <c r="I257" s="376"/>
      <c r="J257" s="376"/>
      <c r="K257" s="376"/>
      <c r="L257" s="376"/>
      <c r="M257" s="376"/>
      <c r="N257" s="376"/>
      <c r="O257" s="376"/>
      <c r="P257" s="376"/>
      <c r="Q257" s="376"/>
      <c r="R257" s="376"/>
      <c r="S257" s="376"/>
      <c r="T257" s="376"/>
      <c r="U257" s="376"/>
      <c r="V257" s="376"/>
      <c r="W257" s="376"/>
      <c r="X257" s="376"/>
      <c r="Y257" s="376"/>
      <c r="Z257" s="376"/>
      <c r="AA257" s="376"/>
      <c r="AB257" s="376"/>
      <c r="AC257" s="376"/>
      <c r="AD257" s="376"/>
      <c r="AE257" s="376"/>
      <c r="AF257" s="376"/>
      <c r="AG257" s="376"/>
      <c r="AH257" s="376"/>
      <c r="AI257" s="376"/>
    </row>
    <row r="258" spans="1:35">
      <c r="A258" s="376"/>
      <c r="B258" s="376"/>
      <c r="C258" s="376"/>
      <c r="D258" s="376"/>
      <c r="E258" s="376"/>
      <c r="F258" s="376"/>
      <c r="G258" s="376"/>
      <c r="H258" s="376"/>
      <c r="I258" s="376"/>
      <c r="J258" s="376"/>
      <c r="K258" s="376"/>
      <c r="L258" s="376"/>
      <c r="M258" s="376"/>
      <c r="N258" s="376"/>
      <c r="O258" s="376"/>
      <c r="P258" s="376"/>
      <c r="Q258" s="376"/>
      <c r="R258" s="376"/>
      <c r="S258" s="376"/>
      <c r="T258" s="376"/>
      <c r="U258" s="376"/>
      <c r="V258" s="376"/>
      <c r="W258" s="376"/>
      <c r="X258" s="376"/>
      <c r="Y258" s="376"/>
      <c r="Z258" s="376"/>
      <c r="AA258" s="376"/>
      <c r="AB258" s="376"/>
      <c r="AC258" s="376"/>
      <c r="AD258" s="376"/>
      <c r="AE258" s="376"/>
      <c r="AF258" s="376"/>
      <c r="AG258" s="376"/>
      <c r="AH258" s="376"/>
      <c r="AI258" s="376"/>
    </row>
    <row r="259" spans="1:35">
      <c r="A259" s="376"/>
      <c r="B259" s="376"/>
      <c r="C259" s="376"/>
      <c r="D259" s="376"/>
      <c r="E259" s="376"/>
      <c r="F259" s="376"/>
      <c r="G259" s="376"/>
      <c r="H259" s="376"/>
      <c r="I259" s="376"/>
      <c r="J259" s="376"/>
      <c r="K259" s="376"/>
      <c r="L259" s="376"/>
      <c r="M259" s="376"/>
      <c r="N259" s="376"/>
      <c r="O259" s="376"/>
      <c r="P259" s="376"/>
      <c r="Q259" s="376"/>
      <c r="R259" s="376"/>
      <c r="S259" s="376"/>
      <c r="T259" s="376"/>
      <c r="U259" s="376"/>
      <c r="V259" s="376"/>
      <c r="W259" s="376"/>
      <c r="X259" s="376"/>
      <c r="Y259" s="376"/>
      <c r="Z259" s="376"/>
      <c r="AA259" s="376"/>
      <c r="AB259" s="376"/>
      <c r="AC259" s="376"/>
      <c r="AD259" s="376"/>
      <c r="AE259" s="376"/>
      <c r="AF259" s="376"/>
      <c r="AG259" s="376"/>
      <c r="AH259" s="376"/>
      <c r="AI259" s="376"/>
    </row>
    <row r="260" spans="1:35">
      <c r="A260" s="376"/>
      <c r="B260" s="376"/>
      <c r="C260" s="376"/>
      <c r="D260" s="376"/>
      <c r="E260" s="376"/>
      <c r="F260" s="376"/>
      <c r="G260" s="376"/>
      <c r="H260" s="376"/>
      <c r="I260" s="376"/>
      <c r="J260" s="376"/>
      <c r="K260" s="376"/>
      <c r="L260" s="376"/>
      <c r="M260" s="376"/>
      <c r="N260" s="376"/>
      <c r="O260" s="376"/>
      <c r="P260" s="376"/>
      <c r="Q260" s="376"/>
      <c r="R260" s="376"/>
      <c r="S260" s="376"/>
      <c r="T260" s="376"/>
      <c r="U260" s="376"/>
      <c r="V260" s="376"/>
      <c r="W260" s="376"/>
      <c r="X260" s="376"/>
      <c r="Y260" s="376"/>
      <c r="Z260" s="376"/>
      <c r="AA260" s="376"/>
      <c r="AB260" s="376"/>
      <c r="AC260" s="376"/>
      <c r="AD260" s="376"/>
      <c r="AE260" s="376"/>
      <c r="AF260" s="376"/>
      <c r="AG260" s="376"/>
      <c r="AH260" s="376"/>
      <c r="AI260" s="376"/>
    </row>
    <row r="261" spans="1:35">
      <c r="A261" s="376"/>
      <c r="B261" s="376"/>
      <c r="C261" s="376"/>
      <c r="D261" s="376"/>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376"/>
      <c r="AB261" s="376"/>
      <c r="AC261" s="376"/>
      <c r="AD261" s="376"/>
      <c r="AE261" s="376"/>
      <c r="AF261" s="376"/>
      <c r="AG261" s="376"/>
      <c r="AH261" s="376"/>
      <c r="AI261" s="376"/>
    </row>
    <row r="262" spans="1:35">
      <c r="A262" s="376"/>
      <c r="B262" s="376"/>
      <c r="C262" s="376"/>
      <c r="D262" s="376"/>
      <c r="E262" s="376"/>
      <c r="F262" s="376"/>
      <c r="G262" s="376"/>
      <c r="H262" s="376"/>
      <c r="I262" s="376"/>
      <c r="J262" s="376"/>
      <c r="K262" s="376"/>
      <c r="L262" s="376"/>
      <c r="M262" s="376"/>
      <c r="N262" s="376"/>
      <c r="O262" s="376"/>
      <c r="P262" s="376"/>
      <c r="Q262" s="376"/>
      <c r="R262" s="376"/>
      <c r="S262" s="376"/>
      <c r="T262" s="376"/>
      <c r="U262" s="376"/>
      <c r="V262" s="376"/>
      <c r="W262" s="376"/>
      <c r="X262" s="376"/>
      <c r="Y262" s="376"/>
      <c r="Z262" s="376"/>
      <c r="AA262" s="376"/>
      <c r="AB262" s="376"/>
      <c r="AC262" s="376"/>
      <c r="AD262" s="376"/>
      <c r="AE262" s="376"/>
      <c r="AF262" s="376"/>
      <c r="AG262" s="376"/>
      <c r="AH262" s="376"/>
      <c r="AI262" s="376"/>
    </row>
    <row r="263" spans="1:35">
      <c r="A263" s="376"/>
      <c r="B263" s="376"/>
      <c r="C263" s="376"/>
      <c r="D263" s="376"/>
      <c r="E263" s="376"/>
      <c r="F263" s="376"/>
      <c r="G263" s="376"/>
      <c r="H263" s="376"/>
      <c r="I263" s="376"/>
      <c r="J263" s="376"/>
      <c r="K263" s="376"/>
      <c r="L263" s="376"/>
      <c r="M263" s="376"/>
      <c r="N263" s="376"/>
      <c r="O263" s="376"/>
      <c r="P263" s="376"/>
      <c r="Q263" s="376"/>
      <c r="R263" s="376"/>
      <c r="S263" s="376"/>
      <c r="T263" s="376"/>
      <c r="U263" s="376"/>
      <c r="V263" s="376"/>
      <c r="W263" s="376"/>
      <c r="X263" s="376"/>
      <c r="Y263" s="376"/>
      <c r="Z263" s="376"/>
      <c r="AA263" s="376"/>
      <c r="AB263" s="376"/>
      <c r="AC263" s="376"/>
      <c r="AD263" s="376"/>
      <c r="AE263" s="376"/>
      <c r="AF263" s="376"/>
      <c r="AG263" s="376"/>
      <c r="AH263" s="376"/>
      <c r="AI263" s="376"/>
    </row>
    <row r="264" spans="1:35">
      <c r="A264" s="376"/>
      <c r="B264" s="376"/>
      <c r="C264" s="376"/>
      <c r="D264" s="376"/>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376"/>
      <c r="AC264" s="376"/>
      <c r="AD264" s="376"/>
      <c r="AE264" s="376"/>
      <c r="AF264" s="376"/>
      <c r="AG264" s="376"/>
      <c r="AH264" s="376"/>
      <c r="AI264" s="376"/>
    </row>
    <row r="265" spans="1:35">
      <c r="A265" s="376"/>
      <c r="B265" s="376"/>
      <c r="C265" s="376"/>
      <c r="D265" s="376"/>
      <c r="E265" s="376"/>
      <c r="F265" s="376"/>
      <c r="G265" s="376"/>
      <c r="H265" s="376"/>
      <c r="I265" s="376"/>
      <c r="J265" s="376"/>
      <c r="K265" s="376"/>
      <c r="L265" s="376"/>
      <c r="M265" s="376"/>
      <c r="N265" s="376"/>
      <c r="O265" s="376"/>
      <c r="P265" s="376"/>
      <c r="Q265" s="376"/>
      <c r="R265" s="376"/>
      <c r="S265" s="376"/>
      <c r="T265" s="376"/>
      <c r="U265" s="376"/>
      <c r="V265" s="376"/>
      <c r="W265" s="376"/>
      <c r="X265" s="376"/>
      <c r="Y265" s="376"/>
      <c r="Z265" s="376"/>
      <c r="AA265" s="376"/>
      <c r="AB265" s="376"/>
      <c r="AC265" s="376"/>
      <c r="AD265" s="376"/>
      <c r="AE265" s="376"/>
      <c r="AF265" s="376"/>
      <c r="AG265" s="376"/>
      <c r="AH265" s="376"/>
      <c r="AI265" s="376"/>
    </row>
    <row r="266" spans="1:35">
      <c r="A266" s="376"/>
      <c r="B266" s="376"/>
      <c r="C266" s="376"/>
      <c r="D266" s="376"/>
      <c r="E266" s="376"/>
      <c r="F266" s="376"/>
      <c r="G266" s="376"/>
      <c r="H266" s="376"/>
      <c r="I266" s="376"/>
      <c r="J266" s="376"/>
      <c r="K266" s="376"/>
      <c r="L266" s="376"/>
      <c r="M266" s="376"/>
      <c r="N266" s="376"/>
      <c r="O266" s="376"/>
      <c r="P266" s="376"/>
      <c r="Q266" s="376"/>
      <c r="R266" s="376"/>
      <c r="S266" s="376"/>
      <c r="T266" s="376"/>
      <c r="U266" s="376"/>
      <c r="V266" s="376"/>
      <c r="W266" s="376"/>
      <c r="X266" s="376"/>
      <c r="Y266" s="376"/>
      <c r="Z266" s="376"/>
      <c r="AA266" s="376"/>
      <c r="AB266" s="376"/>
      <c r="AC266" s="376"/>
      <c r="AD266" s="376"/>
      <c r="AE266" s="376"/>
      <c r="AF266" s="376"/>
      <c r="AG266" s="376"/>
      <c r="AH266" s="376"/>
      <c r="AI266" s="376"/>
    </row>
    <row r="267" spans="1:35">
      <c r="A267" s="376"/>
      <c r="B267" s="376"/>
      <c r="C267" s="376"/>
      <c r="D267" s="376"/>
      <c r="E267" s="376"/>
      <c r="F267" s="376"/>
      <c r="G267" s="376"/>
      <c r="H267" s="376"/>
      <c r="I267" s="376"/>
      <c r="J267" s="376"/>
      <c r="K267" s="376"/>
      <c r="L267" s="376"/>
      <c r="M267" s="376"/>
      <c r="N267" s="376"/>
      <c r="O267" s="376"/>
      <c r="P267" s="376"/>
      <c r="Q267" s="376"/>
      <c r="R267" s="376"/>
      <c r="S267" s="376"/>
      <c r="T267" s="376"/>
      <c r="U267" s="376"/>
      <c r="V267" s="376"/>
      <c r="W267" s="376"/>
      <c r="X267" s="376"/>
      <c r="Y267" s="376"/>
      <c r="Z267" s="376"/>
      <c r="AA267" s="376"/>
      <c r="AB267" s="376"/>
      <c r="AC267" s="376"/>
      <c r="AD267" s="376"/>
      <c r="AE267" s="376"/>
      <c r="AF267" s="376"/>
      <c r="AG267" s="376"/>
      <c r="AH267" s="376"/>
      <c r="AI267" s="376"/>
    </row>
    <row r="268" spans="1:35">
      <c r="A268" s="376"/>
      <c r="B268" s="376"/>
      <c r="C268" s="376"/>
      <c r="D268" s="376"/>
      <c r="E268" s="376"/>
      <c r="F268" s="376"/>
      <c r="G268" s="376"/>
      <c r="H268" s="376"/>
      <c r="I268" s="376"/>
      <c r="J268" s="376"/>
      <c r="K268" s="376"/>
      <c r="L268" s="376"/>
      <c r="M268" s="376"/>
      <c r="N268" s="376"/>
      <c r="O268" s="376"/>
      <c r="P268" s="376"/>
      <c r="Q268" s="376"/>
      <c r="R268" s="376"/>
      <c r="S268" s="376"/>
      <c r="T268" s="376"/>
      <c r="U268" s="376"/>
      <c r="V268" s="376"/>
      <c r="W268" s="376"/>
      <c r="X268" s="376"/>
      <c r="Y268" s="376"/>
      <c r="Z268" s="376"/>
      <c r="AA268" s="376"/>
      <c r="AB268" s="376"/>
      <c r="AC268" s="376"/>
      <c r="AD268" s="376"/>
      <c r="AE268" s="376"/>
      <c r="AF268" s="376"/>
      <c r="AG268" s="376"/>
      <c r="AH268" s="376"/>
      <c r="AI268" s="376"/>
    </row>
    <row r="269" spans="1:35">
      <c r="A269" s="376"/>
      <c r="B269" s="376"/>
      <c r="C269" s="376"/>
      <c r="D269" s="376"/>
      <c r="E269" s="376"/>
      <c r="F269" s="376"/>
      <c r="G269" s="376"/>
      <c r="H269" s="376"/>
      <c r="I269" s="376"/>
      <c r="J269" s="376"/>
      <c r="K269" s="376"/>
      <c r="L269" s="376"/>
      <c r="M269" s="376"/>
      <c r="N269" s="376"/>
      <c r="O269" s="376"/>
      <c r="P269" s="376"/>
      <c r="Q269" s="376"/>
      <c r="R269" s="376"/>
      <c r="S269" s="376"/>
      <c r="T269" s="376"/>
      <c r="U269" s="376"/>
      <c r="V269" s="376"/>
      <c r="W269" s="376"/>
      <c r="X269" s="376"/>
      <c r="Y269" s="376"/>
      <c r="Z269" s="376"/>
      <c r="AA269" s="376"/>
      <c r="AB269" s="376"/>
      <c r="AC269" s="376"/>
      <c r="AD269" s="376"/>
      <c r="AE269" s="376"/>
      <c r="AF269" s="376"/>
      <c r="AG269" s="376"/>
      <c r="AH269" s="376"/>
      <c r="AI269" s="376"/>
    </row>
    <row r="270" spans="1:35">
      <c r="A270" s="376"/>
      <c r="B270" s="376"/>
      <c r="C270" s="376"/>
      <c r="D270" s="376"/>
      <c r="E270" s="376"/>
      <c r="F270" s="376"/>
      <c r="G270" s="376"/>
      <c r="H270" s="376"/>
      <c r="I270" s="376"/>
      <c r="J270" s="376"/>
      <c r="K270" s="376"/>
      <c r="L270" s="376"/>
      <c r="M270" s="376"/>
      <c r="N270" s="376"/>
      <c r="O270" s="376"/>
      <c r="P270" s="376"/>
      <c r="Q270" s="376"/>
      <c r="R270" s="376"/>
      <c r="S270" s="376"/>
      <c r="T270" s="376"/>
      <c r="U270" s="376"/>
      <c r="V270" s="376"/>
      <c r="W270" s="376"/>
      <c r="X270" s="376"/>
      <c r="Y270" s="376"/>
      <c r="Z270" s="376"/>
      <c r="AA270" s="376"/>
      <c r="AB270" s="376"/>
      <c r="AC270" s="376"/>
      <c r="AD270" s="376"/>
      <c r="AE270" s="376"/>
      <c r="AF270" s="376"/>
      <c r="AG270" s="376"/>
      <c r="AH270" s="376"/>
      <c r="AI270" s="376"/>
    </row>
    <row r="271" spans="1:35">
      <c r="A271" s="376"/>
      <c r="B271" s="376"/>
      <c r="C271" s="376"/>
      <c r="D271" s="376"/>
      <c r="E271" s="376"/>
      <c r="F271" s="376"/>
      <c r="G271" s="376"/>
      <c r="H271" s="376"/>
      <c r="I271" s="376"/>
      <c r="J271" s="376"/>
      <c r="K271" s="376"/>
      <c r="L271" s="376"/>
      <c r="M271" s="376"/>
      <c r="N271" s="376"/>
      <c r="O271" s="376"/>
      <c r="P271" s="376"/>
      <c r="Q271" s="376"/>
      <c r="R271" s="376"/>
      <c r="S271" s="376"/>
      <c r="T271" s="376"/>
      <c r="U271" s="376"/>
      <c r="V271" s="376"/>
      <c r="W271" s="376"/>
      <c r="X271" s="376"/>
      <c r="Y271" s="376"/>
      <c r="Z271" s="376"/>
      <c r="AA271" s="376"/>
      <c r="AB271" s="376"/>
      <c r="AC271" s="376"/>
      <c r="AD271" s="376"/>
      <c r="AE271" s="376"/>
      <c r="AF271" s="376"/>
      <c r="AG271" s="376"/>
      <c r="AH271" s="376"/>
      <c r="AI271" s="376"/>
    </row>
    <row r="272" spans="1:35">
      <c r="A272" s="376"/>
      <c r="B272" s="376"/>
      <c r="C272" s="376"/>
      <c r="D272" s="376"/>
      <c r="E272" s="376"/>
      <c r="F272" s="376"/>
      <c r="G272" s="376"/>
      <c r="H272" s="376"/>
      <c r="I272" s="376"/>
      <c r="J272" s="376"/>
      <c r="K272" s="376"/>
      <c r="L272" s="376"/>
      <c r="M272" s="376"/>
      <c r="N272" s="376"/>
      <c r="O272" s="376"/>
      <c r="P272" s="376"/>
      <c r="Q272" s="376"/>
      <c r="R272" s="376"/>
      <c r="S272" s="376"/>
      <c r="T272" s="376"/>
      <c r="U272" s="376"/>
      <c r="V272" s="376"/>
      <c r="W272" s="376"/>
      <c r="X272" s="376"/>
      <c r="Y272" s="376"/>
      <c r="Z272" s="376"/>
      <c r="AA272" s="376"/>
      <c r="AB272" s="376"/>
      <c r="AC272" s="376"/>
      <c r="AD272" s="376"/>
      <c r="AE272" s="376"/>
      <c r="AF272" s="376"/>
      <c r="AG272" s="376"/>
      <c r="AH272" s="376"/>
      <c r="AI272" s="376"/>
    </row>
    <row r="273" spans="1:35">
      <c r="A273" s="376"/>
      <c r="B273" s="376"/>
      <c r="C273" s="376"/>
      <c r="D273" s="376"/>
      <c r="E273" s="376"/>
      <c r="F273" s="376"/>
      <c r="G273" s="376"/>
      <c r="H273" s="376"/>
      <c r="I273" s="376"/>
      <c r="J273" s="376"/>
      <c r="K273" s="376"/>
      <c r="L273" s="376"/>
      <c r="M273" s="376"/>
      <c r="N273" s="376"/>
      <c r="O273" s="376"/>
      <c r="P273" s="376"/>
      <c r="Q273" s="376"/>
      <c r="R273" s="376"/>
      <c r="S273" s="376"/>
      <c r="T273" s="376"/>
      <c r="U273" s="376"/>
      <c r="V273" s="376"/>
      <c r="W273" s="376"/>
      <c r="X273" s="376"/>
      <c r="Y273" s="376"/>
      <c r="Z273" s="376"/>
      <c r="AA273" s="376"/>
      <c r="AB273" s="376"/>
      <c r="AC273" s="376"/>
      <c r="AD273" s="376"/>
      <c r="AE273" s="376"/>
      <c r="AF273" s="376"/>
      <c r="AG273" s="376"/>
      <c r="AH273" s="376"/>
      <c r="AI273" s="376"/>
    </row>
    <row r="274" spans="1:35">
      <c r="A274" s="376"/>
      <c r="B274" s="376"/>
      <c r="C274" s="376"/>
      <c r="D274" s="376"/>
      <c r="E274" s="376"/>
      <c r="F274" s="376"/>
      <c r="G274" s="376"/>
      <c r="H274" s="376"/>
      <c r="I274" s="376"/>
      <c r="J274" s="376"/>
      <c r="K274" s="376"/>
      <c r="L274" s="376"/>
      <c r="M274" s="376"/>
      <c r="N274" s="376"/>
      <c r="O274" s="376"/>
      <c r="P274" s="376"/>
      <c r="Q274" s="376"/>
      <c r="R274" s="376"/>
      <c r="S274" s="376"/>
      <c r="T274" s="376"/>
      <c r="U274" s="376"/>
      <c r="V274" s="376"/>
      <c r="W274" s="376"/>
      <c r="X274" s="376"/>
      <c r="Y274" s="376"/>
      <c r="Z274" s="376"/>
      <c r="AA274" s="376"/>
      <c r="AB274" s="376"/>
      <c r="AC274" s="376"/>
      <c r="AD274" s="376"/>
      <c r="AE274" s="376"/>
      <c r="AF274" s="376"/>
      <c r="AG274" s="376"/>
      <c r="AH274" s="376"/>
      <c r="AI274" s="376"/>
    </row>
    <row r="275" spans="1:35">
      <c r="A275" s="376"/>
      <c r="B275" s="376"/>
      <c r="C275" s="376"/>
      <c r="D275" s="376"/>
      <c r="E275" s="376"/>
      <c r="F275" s="376"/>
      <c r="G275" s="376"/>
      <c r="H275" s="376"/>
      <c r="I275" s="376"/>
      <c r="J275" s="376"/>
      <c r="K275" s="376"/>
      <c r="L275" s="376"/>
      <c r="M275" s="376"/>
      <c r="N275" s="376"/>
      <c r="O275" s="376"/>
      <c r="P275" s="376"/>
      <c r="Q275" s="376"/>
      <c r="R275" s="376"/>
      <c r="S275" s="376"/>
      <c r="T275" s="376"/>
      <c r="U275" s="376"/>
      <c r="V275" s="376"/>
      <c r="W275" s="376"/>
      <c r="X275" s="376"/>
      <c r="Y275" s="376"/>
      <c r="Z275" s="376"/>
      <c r="AA275" s="376"/>
      <c r="AB275" s="376"/>
      <c r="AC275" s="376"/>
      <c r="AD275" s="376"/>
      <c r="AE275" s="376"/>
      <c r="AF275" s="376"/>
      <c r="AG275" s="376"/>
      <c r="AH275" s="376"/>
      <c r="AI275" s="376"/>
    </row>
    <row r="276" spans="1:35">
      <c r="A276" s="376"/>
      <c r="B276" s="376"/>
      <c r="C276" s="376"/>
      <c r="D276" s="376"/>
      <c r="E276" s="376"/>
      <c r="F276" s="376"/>
      <c r="G276" s="376"/>
      <c r="H276" s="376"/>
      <c r="I276" s="376"/>
      <c r="J276" s="376"/>
      <c r="K276" s="376"/>
      <c r="L276" s="376"/>
      <c r="M276" s="376"/>
      <c r="N276" s="376"/>
      <c r="O276" s="376"/>
      <c r="P276" s="376"/>
      <c r="Q276" s="376"/>
      <c r="R276" s="376"/>
      <c r="S276" s="376"/>
      <c r="T276" s="376"/>
      <c r="U276" s="376"/>
      <c r="V276" s="376"/>
      <c r="W276" s="376"/>
      <c r="X276" s="376"/>
      <c r="Y276" s="376"/>
      <c r="Z276" s="376"/>
      <c r="AA276" s="376"/>
      <c r="AB276" s="376"/>
      <c r="AC276" s="376"/>
      <c r="AD276" s="376"/>
      <c r="AE276" s="376"/>
      <c r="AF276" s="376"/>
      <c r="AG276" s="376"/>
      <c r="AH276" s="376"/>
      <c r="AI276" s="376"/>
    </row>
    <row r="277" spans="1:35">
      <c r="A277" s="376"/>
      <c r="B277" s="376"/>
      <c r="C277" s="376"/>
      <c r="D277" s="376"/>
      <c r="E277" s="376"/>
      <c r="F277" s="376"/>
      <c r="G277" s="376"/>
      <c r="H277" s="376"/>
      <c r="I277" s="376"/>
      <c r="J277" s="376"/>
      <c r="K277" s="376"/>
      <c r="L277" s="376"/>
      <c r="M277" s="376"/>
      <c r="N277" s="376"/>
      <c r="O277" s="376"/>
      <c r="P277" s="376"/>
      <c r="Q277" s="376"/>
      <c r="R277" s="376"/>
      <c r="S277" s="376"/>
      <c r="T277" s="376"/>
      <c r="U277" s="376"/>
      <c r="V277" s="376"/>
      <c r="W277" s="376"/>
      <c r="X277" s="376"/>
      <c r="Y277" s="376"/>
      <c r="Z277" s="376"/>
      <c r="AA277" s="376"/>
      <c r="AB277" s="376"/>
      <c r="AC277" s="376"/>
      <c r="AD277" s="376"/>
      <c r="AE277" s="376"/>
      <c r="AF277" s="376"/>
      <c r="AG277" s="376"/>
      <c r="AH277" s="376"/>
      <c r="AI277" s="376"/>
    </row>
    <row r="278" spans="1:35">
      <c r="A278" s="376"/>
      <c r="B278" s="376"/>
      <c r="C278" s="376"/>
      <c r="D278" s="376"/>
      <c r="E278" s="376"/>
      <c r="F278" s="376"/>
      <c r="G278" s="376"/>
      <c r="H278" s="376"/>
      <c r="I278" s="376"/>
      <c r="J278" s="376"/>
      <c r="K278" s="376"/>
      <c r="L278" s="376"/>
      <c r="M278" s="376"/>
      <c r="N278" s="376"/>
      <c r="O278" s="376"/>
      <c r="P278" s="376"/>
      <c r="Q278" s="376"/>
      <c r="R278" s="376"/>
      <c r="S278" s="376"/>
      <c r="T278" s="376"/>
      <c r="U278" s="376"/>
      <c r="V278" s="376"/>
      <c r="W278" s="376"/>
      <c r="X278" s="376"/>
      <c r="Y278" s="376"/>
      <c r="Z278" s="376"/>
      <c r="AA278" s="376"/>
      <c r="AB278" s="376"/>
      <c r="AC278" s="376"/>
      <c r="AD278" s="376"/>
      <c r="AE278" s="376"/>
      <c r="AF278" s="376"/>
      <c r="AG278" s="376"/>
      <c r="AH278" s="376"/>
      <c r="AI278" s="376"/>
    </row>
    <row r="279" spans="1:35">
      <c r="A279" s="376"/>
      <c r="B279" s="376"/>
      <c r="C279" s="376"/>
      <c r="D279" s="376"/>
      <c r="E279" s="376"/>
      <c r="F279" s="376"/>
      <c r="G279" s="376"/>
      <c r="H279" s="376"/>
      <c r="I279" s="376"/>
      <c r="J279" s="376"/>
      <c r="K279" s="376"/>
      <c r="L279" s="376"/>
      <c r="M279" s="376"/>
      <c r="N279" s="376"/>
      <c r="O279" s="376"/>
      <c r="P279" s="376"/>
      <c r="Q279" s="376"/>
      <c r="R279" s="376"/>
      <c r="S279" s="376"/>
      <c r="T279" s="376"/>
      <c r="U279" s="376"/>
      <c r="V279" s="376"/>
      <c r="W279" s="376"/>
      <c r="X279" s="376"/>
      <c r="Y279" s="376"/>
      <c r="Z279" s="376"/>
      <c r="AA279" s="376"/>
      <c r="AB279" s="376"/>
      <c r="AC279" s="376"/>
      <c r="AD279" s="376"/>
      <c r="AE279" s="376"/>
      <c r="AF279" s="376"/>
      <c r="AG279" s="376"/>
      <c r="AH279" s="376"/>
      <c r="AI279" s="376"/>
    </row>
    <row r="280" spans="1:35">
      <c r="A280" s="376"/>
      <c r="B280" s="376"/>
      <c r="C280" s="376"/>
      <c r="D280" s="376"/>
      <c r="E280" s="376"/>
      <c r="F280" s="376"/>
      <c r="G280" s="376"/>
      <c r="H280" s="376"/>
      <c r="I280" s="376"/>
      <c r="J280" s="376"/>
      <c r="K280" s="376"/>
      <c r="L280" s="376"/>
      <c r="M280" s="376"/>
      <c r="N280" s="376"/>
      <c r="O280" s="376"/>
      <c r="P280" s="376"/>
      <c r="Q280" s="376"/>
      <c r="R280" s="376"/>
      <c r="S280" s="376"/>
      <c r="T280" s="376"/>
      <c r="U280" s="376"/>
      <c r="V280" s="376"/>
      <c r="W280" s="376"/>
      <c r="X280" s="376"/>
      <c r="Y280" s="376"/>
      <c r="Z280" s="376"/>
      <c r="AA280" s="376"/>
      <c r="AB280" s="376"/>
      <c r="AC280" s="376"/>
      <c r="AD280" s="376"/>
      <c r="AE280" s="376"/>
      <c r="AF280" s="376"/>
      <c r="AG280" s="376"/>
      <c r="AH280" s="376"/>
      <c r="AI280" s="376"/>
    </row>
    <row r="281" spans="1:35">
      <c r="A281" s="376"/>
      <c r="B281" s="376"/>
      <c r="C281" s="376"/>
      <c r="D281" s="376"/>
      <c r="E281" s="376"/>
      <c r="F281" s="376"/>
      <c r="G281" s="376"/>
      <c r="H281" s="376"/>
      <c r="I281" s="376"/>
      <c r="J281" s="376"/>
      <c r="K281" s="376"/>
      <c r="L281" s="376"/>
      <c r="M281" s="376"/>
      <c r="N281" s="376"/>
      <c r="O281" s="376"/>
      <c r="P281" s="376"/>
      <c r="Q281" s="376"/>
      <c r="R281" s="376"/>
      <c r="S281" s="376"/>
      <c r="T281" s="376"/>
      <c r="U281" s="376"/>
      <c r="V281" s="376"/>
      <c r="W281" s="376"/>
      <c r="X281" s="376"/>
      <c r="Y281" s="376"/>
      <c r="Z281" s="376"/>
      <c r="AA281" s="376"/>
      <c r="AB281" s="376"/>
      <c r="AC281" s="376"/>
      <c r="AD281" s="376"/>
      <c r="AE281" s="376"/>
      <c r="AF281" s="376"/>
      <c r="AG281" s="376"/>
      <c r="AH281" s="376"/>
      <c r="AI281" s="376"/>
    </row>
    <row r="282" spans="1:35">
      <c r="A282" s="376"/>
      <c r="B282" s="376"/>
      <c r="C282" s="376"/>
      <c r="D282" s="376"/>
      <c r="E282" s="376"/>
      <c r="F282" s="376"/>
      <c r="G282" s="376"/>
      <c r="H282" s="376"/>
      <c r="I282" s="376"/>
      <c r="J282" s="376"/>
      <c r="K282" s="376"/>
      <c r="L282" s="376"/>
      <c r="M282" s="376"/>
      <c r="N282" s="376"/>
      <c r="O282" s="376"/>
      <c r="P282" s="376"/>
      <c r="Q282" s="376"/>
      <c r="R282" s="376"/>
      <c r="S282" s="376"/>
      <c r="T282" s="376"/>
      <c r="U282" s="376"/>
      <c r="V282" s="376"/>
      <c r="W282" s="376"/>
      <c r="X282" s="376"/>
      <c r="Y282" s="376"/>
      <c r="Z282" s="376"/>
      <c r="AA282" s="376"/>
      <c r="AB282" s="376"/>
      <c r="AC282" s="376"/>
      <c r="AD282" s="376"/>
      <c r="AE282" s="376"/>
      <c r="AF282" s="376"/>
      <c r="AG282" s="376"/>
      <c r="AH282" s="376"/>
      <c r="AI282" s="376"/>
    </row>
    <row r="283" spans="1:35">
      <c r="A283" s="376"/>
      <c r="B283" s="376"/>
      <c r="C283" s="376"/>
      <c r="D283" s="376"/>
      <c r="E283" s="376"/>
      <c r="F283" s="376"/>
      <c r="G283" s="376"/>
      <c r="H283" s="376"/>
      <c r="I283" s="376"/>
      <c r="J283" s="376"/>
      <c r="K283" s="376"/>
      <c r="L283" s="376"/>
      <c r="M283" s="376"/>
      <c r="N283" s="376"/>
      <c r="O283" s="376"/>
      <c r="P283" s="376"/>
      <c r="Q283" s="376"/>
      <c r="R283" s="376"/>
      <c r="S283" s="376"/>
      <c r="T283" s="376"/>
      <c r="U283" s="376"/>
      <c r="V283" s="376"/>
      <c r="W283" s="376"/>
      <c r="X283" s="376"/>
      <c r="Y283" s="376"/>
      <c r="Z283" s="376"/>
      <c r="AA283" s="376"/>
      <c r="AB283" s="376"/>
      <c r="AC283" s="376"/>
      <c r="AD283" s="376"/>
      <c r="AE283" s="376"/>
      <c r="AF283" s="376"/>
      <c r="AG283" s="376"/>
      <c r="AH283" s="376"/>
      <c r="AI283" s="376"/>
    </row>
    <row r="284" spans="1:35">
      <c r="A284" s="376"/>
      <c r="B284" s="376"/>
      <c r="C284" s="376"/>
      <c r="D284" s="376"/>
      <c r="E284" s="376"/>
      <c r="F284" s="376"/>
      <c r="G284" s="376"/>
      <c r="H284" s="376"/>
      <c r="I284" s="376"/>
      <c r="J284" s="376"/>
      <c r="K284" s="376"/>
      <c r="L284" s="376"/>
      <c r="M284" s="376"/>
      <c r="N284" s="376"/>
      <c r="O284" s="376"/>
      <c r="P284" s="376"/>
      <c r="Q284" s="376"/>
      <c r="R284" s="376"/>
      <c r="S284" s="376"/>
      <c r="T284" s="376"/>
      <c r="U284" s="376"/>
      <c r="V284" s="376"/>
      <c r="W284" s="376"/>
      <c r="X284" s="376"/>
      <c r="Y284" s="376"/>
      <c r="Z284" s="376"/>
      <c r="AA284" s="376"/>
      <c r="AB284" s="376"/>
      <c r="AC284" s="376"/>
      <c r="AD284" s="376"/>
      <c r="AE284" s="376"/>
      <c r="AF284" s="376"/>
      <c r="AG284" s="376"/>
      <c r="AH284" s="376"/>
      <c r="AI284" s="376"/>
    </row>
    <row r="285" spans="1:35">
      <c r="A285" s="376"/>
      <c r="B285" s="376"/>
      <c r="C285" s="376"/>
      <c r="D285" s="376"/>
      <c r="E285" s="376"/>
      <c r="F285" s="376"/>
      <c r="G285" s="376"/>
      <c r="H285" s="376"/>
      <c r="I285" s="376"/>
      <c r="J285" s="376"/>
      <c r="K285" s="376"/>
      <c r="L285" s="376"/>
      <c r="M285" s="376"/>
      <c r="N285" s="376"/>
      <c r="O285" s="376"/>
      <c r="P285" s="376"/>
      <c r="Q285" s="376"/>
      <c r="R285" s="376"/>
      <c r="S285" s="376"/>
      <c r="T285" s="376"/>
      <c r="U285" s="376"/>
      <c r="V285" s="376"/>
      <c r="W285" s="376"/>
      <c r="X285" s="376"/>
      <c r="Y285" s="376"/>
      <c r="Z285" s="376"/>
      <c r="AA285" s="376"/>
      <c r="AB285" s="376"/>
      <c r="AC285" s="376"/>
      <c r="AD285" s="376"/>
      <c r="AE285" s="376"/>
      <c r="AF285" s="376"/>
      <c r="AG285" s="376"/>
      <c r="AH285" s="376"/>
      <c r="AI285" s="376"/>
    </row>
    <row r="286" spans="1:35">
      <c r="A286" s="376"/>
      <c r="B286" s="376"/>
      <c r="C286" s="376"/>
      <c r="D286" s="376"/>
      <c r="E286" s="376"/>
      <c r="F286" s="376"/>
      <c r="G286" s="376"/>
      <c r="H286" s="376"/>
      <c r="I286" s="376"/>
      <c r="J286" s="376"/>
      <c r="K286" s="376"/>
      <c r="L286" s="376"/>
      <c r="M286" s="376"/>
      <c r="N286" s="376"/>
      <c r="O286" s="376"/>
      <c r="P286" s="376"/>
      <c r="Q286" s="376"/>
      <c r="R286" s="376"/>
      <c r="S286" s="376"/>
      <c r="T286" s="376"/>
      <c r="U286" s="376"/>
      <c r="V286" s="376"/>
      <c r="W286" s="376"/>
      <c r="X286" s="376"/>
      <c r="Y286" s="376"/>
      <c r="Z286" s="376"/>
      <c r="AA286" s="376"/>
      <c r="AB286" s="376"/>
      <c r="AC286" s="376"/>
      <c r="AD286" s="376"/>
      <c r="AE286" s="376"/>
      <c r="AF286" s="376"/>
      <c r="AG286" s="376"/>
      <c r="AH286" s="376"/>
      <c r="AI286" s="376"/>
    </row>
    <row r="287" spans="1:35">
      <c r="A287" s="376"/>
      <c r="B287" s="376"/>
      <c r="C287" s="376"/>
      <c r="D287" s="376"/>
      <c r="E287" s="376"/>
      <c r="F287" s="376"/>
      <c r="G287" s="376"/>
      <c r="H287" s="376"/>
      <c r="I287" s="376"/>
      <c r="J287" s="376"/>
      <c r="K287" s="376"/>
      <c r="L287" s="376"/>
      <c r="M287" s="376"/>
      <c r="N287" s="376"/>
      <c r="O287" s="376"/>
      <c r="P287" s="376"/>
      <c r="Q287" s="376"/>
      <c r="R287" s="376"/>
      <c r="S287" s="376"/>
      <c r="T287" s="376"/>
      <c r="U287" s="376"/>
      <c r="V287" s="376"/>
      <c r="W287" s="376"/>
      <c r="X287" s="376"/>
      <c r="Y287" s="376"/>
      <c r="Z287" s="376"/>
      <c r="AA287" s="376"/>
      <c r="AB287" s="376"/>
      <c r="AC287" s="376"/>
      <c r="AD287" s="376"/>
      <c r="AE287" s="376"/>
      <c r="AF287" s="376"/>
      <c r="AG287" s="376"/>
      <c r="AH287" s="376"/>
      <c r="AI287" s="376"/>
    </row>
    <row r="288" spans="1:35">
      <c r="A288" s="376"/>
      <c r="B288" s="376"/>
      <c r="C288" s="376"/>
      <c r="D288" s="376"/>
      <c r="E288" s="376"/>
      <c r="F288" s="376"/>
      <c r="G288" s="376"/>
      <c r="H288" s="376"/>
      <c r="I288" s="376"/>
      <c r="J288" s="376"/>
      <c r="K288" s="376"/>
      <c r="L288" s="376"/>
      <c r="M288" s="376"/>
      <c r="N288" s="376"/>
      <c r="O288" s="376"/>
      <c r="P288" s="376"/>
      <c r="Q288" s="376"/>
      <c r="R288" s="376"/>
      <c r="S288" s="376"/>
      <c r="T288" s="376"/>
      <c r="U288" s="376"/>
      <c r="V288" s="376"/>
      <c r="W288" s="376"/>
      <c r="X288" s="376"/>
      <c r="Y288" s="376"/>
      <c r="Z288" s="376"/>
      <c r="AA288" s="376"/>
      <c r="AB288" s="376"/>
      <c r="AC288" s="376"/>
      <c r="AD288" s="376"/>
      <c r="AE288" s="376"/>
      <c r="AF288" s="376"/>
      <c r="AG288" s="376"/>
      <c r="AH288" s="376"/>
      <c r="AI288" s="376"/>
    </row>
    <row r="289" spans="1:35">
      <c r="A289" s="376"/>
      <c r="B289" s="376"/>
      <c r="C289" s="376"/>
      <c r="D289" s="376"/>
      <c r="E289" s="376"/>
      <c r="F289" s="376"/>
      <c r="G289" s="376"/>
      <c r="H289" s="376"/>
      <c r="I289" s="376"/>
      <c r="J289" s="376"/>
      <c r="K289" s="376"/>
      <c r="L289" s="376"/>
      <c r="M289" s="376"/>
      <c r="N289" s="376"/>
      <c r="O289" s="376"/>
      <c r="P289" s="376"/>
      <c r="Q289" s="376"/>
      <c r="R289" s="376"/>
      <c r="S289" s="376"/>
      <c r="T289" s="376"/>
      <c r="U289" s="376"/>
      <c r="V289" s="376"/>
      <c r="W289" s="376"/>
      <c r="X289" s="376"/>
      <c r="Y289" s="376"/>
      <c r="Z289" s="376"/>
      <c r="AA289" s="376"/>
      <c r="AB289" s="376"/>
      <c r="AC289" s="376"/>
      <c r="AD289" s="376"/>
      <c r="AE289" s="376"/>
      <c r="AF289" s="376"/>
      <c r="AG289" s="376"/>
      <c r="AH289" s="376"/>
      <c r="AI289" s="376"/>
    </row>
    <row r="290" spans="1:35">
      <c r="A290" s="376"/>
      <c r="B290" s="376"/>
      <c r="C290" s="376"/>
      <c r="D290" s="376"/>
      <c r="E290" s="376"/>
      <c r="F290" s="376"/>
      <c r="G290" s="376"/>
      <c r="H290" s="376"/>
      <c r="I290" s="376"/>
      <c r="J290" s="376"/>
      <c r="K290" s="376"/>
      <c r="L290" s="376"/>
      <c r="M290" s="376"/>
      <c r="N290" s="376"/>
      <c r="O290" s="376"/>
      <c r="P290" s="376"/>
      <c r="Q290" s="376"/>
      <c r="R290" s="376"/>
      <c r="S290" s="376"/>
      <c r="T290" s="376"/>
      <c r="U290" s="376"/>
      <c r="V290" s="376"/>
      <c r="W290" s="376"/>
      <c r="X290" s="376"/>
      <c r="Y290" s="376"/>
      <c r="Z290" s="376"/>
      <c r="AA290" s="376"/>
      <c r="AB290" s="376"/>
      <c r="AC290" s="376"/>
      <c r="AD290" s="376"/>
      <c r="AE290" s="376"/>
      <c r="AF290" s="376"/>
      <c r="AG290" s="376"/>
      <c r="AH290" s="376"/>
      <c r="AI290" s="376"/>
    </row>
    <row r="291" spans="1:35">
      <c r="A291" s="376"/>
      <c r="B291" s="376"/>
      <c r="C291" s="376"/>
      <c r="D291" s="376"/>
      <c r="E291" s="376"/>
      <c r="F291" s="376"/>
      <c r="G291" s="376"/>
      <c r="H291" s="376"/>
      <c r="I291" s="376"/>
      <c r="J291" s="376"/>
      <c r="K291" s="376"/>
      <c r="L291" s="376"/>
      <c r="M291" s="376"/>
      <c r="N291" s="376"/>
      <c r="O291" s="376"/>
      <c r="P291" s="376"/>
      <c r="Q291" s="376"/>
      <c r="R291" s="376"/>
      <c r="S291" s="376"/>
      <c r="T291" s="376"/>
      <c r="U291" s="376"/>
      <c r="V291" s="376"/>
      <c r="W291" s="376"/>
      <c r="X291" s="376"/>
      <c r="Y291" s="376"/>
      <c r="Z291" s="376"/>
      <c r="AA291" s="376"/>
      <c r="AB291" s="376"/>
      <c r="AC291" s="376"/>
      <c r="AD291" s="376"/>
      <c r="AE291" s="376"/>
      <c r="AF291" s="376"/>
      <c r="AG291" s="376"/>
      <c r="AH291" s="376"/>
      <c r="AI291" s="376"/>
    </row>
    <row r="292" spans="1:35">
      <c r="A292" s="376"/>
      <c r="B292" s="376"/>
      <c r="C292" s="376"/>
      <c r="D292" s="376"/>
      <c r="E292" s="376"/>
      <c r="F292" s="376"/>
      <c r="G292" s="376"/>
      <c r="H292" s="376"/>
      <c r="I292" s="376"/>
      <c r="J292" s="376"/>
      <c r="K292" s="376"/>
      <c r="L292" s="376"/>
      <c r="M292" s="376"/>
      <c r="N292" s="376"/>
      <c r="O292" s="376"/>
      <c r="P292" s="376"/>
      <c r="Q292" s="376"/>
      <c r="R292" s="376"/>
      <c r="S292" s="376"/>
      <c r="T292" s="376"/>
      <c r="U292" s="376"/>
      <c r="V292" s="376"/>
      <c r="W292" s="376"/>
      <c r="X292" s="376"/>
      <c r="Y292" s="376"/>
      <c r="Z292" s="376"/>
      <c r="AA292" s="376"/>
      <c r="AB292" s="376"/>
      <c r="AC292" s="376"/>
      <c r="AD292" s="376"/>
      <c r="AE292" s="376"/>
      <c r="AF292" s="376"/>
      <c r="AG292" s="376"/>
      <c r="AH292" s="376"/>
      <c r="AI292" s="376"/>
    </row>
    <row r="293" spans="1:35">
      <c r="A293" s="376"/>
      <c r="B293" s="376"/>
      <c r="C293" s="376"/>
      <c r="D293" s="376"/>
      <c r="E293" s="376"/>
      <c r="F293" s="376"/>
      <c r="G293" s="376"/>
      <c r="H293" s="376"/>
      <c r="I293" s="376"/>
      <c r="J293" s="376"/>
      <c r="K293" s="376"/>
      <c r="L293" s="376"/>
      <c r="M293" s="376"/>
      <c r="N293" s="376"/>
      <c r="O293" s="376"/>
      <c r="P293" s="376"/>
      <c r="Q293" s="376"/>
      <c r="R293" s="376"/>
      <c r="S293" s="376"/>
      <c r="T293" s="376"/>
      <c r="U293" s="376"/>
      <c r="V293" s="376"/>
      <c r="W293" s="376"/>
      <c r="X293" s="376"/>
      <c r="Y293" s="376"/>
      <c r="Z293" s="376"/>
      <c r="AA293" s="376"/>
      <c r="AB293" s="376"/>
      <c r="AC293" s="376"/>
      <c r="AD293" s="376"/>
      <c r="AE293" s="376"/>
      <c r="AF293" s="376"/>
      <c r="AG293" s="376"/>
      <c r="AH293" s="376"/>
      <c r="AI293" s="376"/>
    </row>
    <row r="294" spans="1:35">
      <c r="A294" s="376"/>
      <c r="B294" s="376"/>
      <c r="C294" s="376"/>
      <c r="D294" s="376"/>
      <c r="E294" s="376"/>
      <c r="F294" s="376"/>
      <c r="G294" s="376"/>
      <c r="H294" s="376"/>
      <c r="I294" s="376"/>
      <c r="J294" s="376"/>
      <c r="K294" s="376"/>
      <c r="L294" s="376"/>
      <c r="M294" s="376"/>
      <c r="N294" s="376"/>
      <c r="O294" s="376"/>
      <c r="P294" s="376"/>
      <c r="Q294" s="376"/>
      <c r="R294" s="376"/>
      <c r="S294" s="376"/>
      <c r="T294" s="376"/>
      <c r="U294" s="376"/>
      <c r="V294" s="376"/>
      <c r="W294" s="376"/>
      <c r="X294" s="376"/>
      <c r="Y294" s="376"/>
      <c r="Z294" s="376"/>
      <c r="AA294" s="376"/>
      <c r="AB294" s="376"/>
      <c r="AC294" s="376"/>
      <c r="AD294" s="376"/>
      <c r="AE294" s="376"/>
      <c r="AF294" s="376"/>
      <c r="AG294" s="376"/>
      <c r="AH294" s="376"/>
      <c r="AI294" s="376"/>
    </row>
    <row r="295" spans="1:35">
      <c r="A295" s="376"/>
      <c r="B295" s="376"/>
      <c r="C295" s="376"/>
      <c r="D295" s="376"/>
      <c r="E295" s="376"/>
      <c r="F295" s="376"/>
      <c r="G295" s="376"/>
      <c r="H295" s="376"/>
      <c r="I295" s="376"/>
      <c r="J295" s="376"/>
      <c r="K295" s="376"/>
      <c r="L295" s="376"/>
      <c r="M295" s="376"/>
      <c r="N295" s="376"/>
      <c r="O295" s="376"/>
      <c r="P295" s="376"/>
      <c r="Q295" s="376"/>
      <c r="R295" s="376"/>
      <c r="S295" s="376"/>
      <c r="T295" s="376"/>
      <c r="U295" s="376"/>
      <c r="V295" s="376"/>
      <c r="W295" s="376"/>
      <c r="X295" s="376"/>
      <c r="Y295" s="376"/>
      <c r="Z295" s="376"/>
      <c r="AA295" s="376"/>
      <c r="AB295" s="376"/>
      <c r="AC295" s="376"/>
      <c r="AD295" s="376"/>
      <c r="AE295" s="376"/>
      <c r="AF295" s="376"/>
      <c r="AG295" s="376"/>
      <c r="AH295" s="376"/>
      <c r="AI295" s="376"/>
    </row>
    <row r="296" spans="1:35">
      <c r="A296" s="376"/>
      <c r="B296" s="376"/>
      <c r="C296" s="376"/>
      <c r="D296" s="376"/>
      <c r="E296" s="376"/>
      <c r="F296" s="376"/>
      <c r="G296" s="376"/>
      <c r="H296" s="376"/>
      <c r="I296" s="376"/>
      <c r="J296" s="376"/>
      <c r="K296" s="376"/>
      <c r="L296" s="376"/>
      <c r="M296" s="376"/>
      <c r="N296" s="376"/>
      <c r="O296" s="376"/>
      <c r="P296" s="376"/>
      <c r="Q296" s="376"/>
      <c r="R296" s="376"/>
      <c r="S296" s="376"/>
      <c r="T296" s="376"/>
      <c r="U296" s="376"/>
      <c r="V296" s="376"/>
      <c r="W296" s="376"/>
      <c r="X296" s="376"/>
      <c r="Y296" s="376"/>
      <c r="Z296" s="376"/>
      <c r="AA296" s="376"/>
      <c r="AB296" s="376"/>
      <c r="AC296" s="376"/>
      <c r="AD296" s="376"/>
      <c r="AE296" s="376"/>
      <c r="AF296" s="376"/>
      <c r="AG296" s="376"/>
      <c r="AH296" s="376"/>
      <c r="AI296" s="376"/>
    </row>
    <row r="297" spans="1:35">
      <c r="A297" s="376"/>
      <c r="B297" s="376"/>
      <c r="C297" s="376"/>
      <c r="D297" s="376"/>
      <c r="E297" s="376"/>
      <c r="F297" s="376"/>
      <c r="G297" s="376"/>
      <c r="H297" s="376"/>
      <c r="I297" s="376"/>
      <c r="J297" s="376"/>
      <c r="K297" s="376"/>
      <c r="L297" s="376"/>
      <c r="M297" s="376"/>
      <c r="N297" s="376"/>
      <c r="O297" s="376"/>
      <c r="P297" s="376"/>
      <c r="Q297" s="376"/>
      <c r="R297" s="376"/>
      <c r="S297" s="376"/>
      <c r="T297" s="376"/>
      <c r="U297" s="376"/>
      <c r="V297" s="376"/>
      <c r="W297" s="376"/>
      <c r="X297" s="376"/>
      <c r="Y297" s="376"/>
      <c r="Z297" s="376"/>
      <c r="AA297" s="376"/>
      <c r="AB297" s="376"/>
      <c r="AC297" s="376"/>
      <c r="AD297" s="376"/>
      <c r="AE297" s="376"/>
      <c r="AF297" s="376"/>
      <c r="AG297" s="376"/>
      <c r="AH297" s="376"/>
      <c r="AI297" s="376"/>
    </row>
    <row r="298" spans="1:35">
      <c r="A298" s="376"/>
      <c r="B298" s="376"/>
      <c r="C298" s="376"/>
      <c r="D298" s="376"/>
      <c r="E298" s="376"/>
      <c r="F298" s="376"/>
      <c r="G298" s="376"/>
      <c r="H298" s="376"/>
      <c r="I298" s="376"/>
      <c r="J298" s="376"/>
      <c r="K298" s="376"/>
      <c r="L298" s="376"/>
      <c r="M298" s="376"/>
      <c r="N298" s="376"/>
      <c r="O298" s="376"/>
      <c r="P298" s="376"/>
      <c r="Q298" s="376"/>
      <c r="R298" s="376"/>
      <c r="S298" s="376"/>
      <c r="T298" s="376"/>
      <c r="U298" s="376"/>
      <c r="V298" s="376"/>
      <c r="W298" s="376"/>
      <c r="X298" s="376"/>
      <c r="Y298" s="376"/>
      <c r="Z298" s="376"/>
      <c r="AA298" s="376"/>
      <c r="AB298" s="376"/>
      <c r="AC298" s="376"/>
      <c r="AD298" s="376"/>
      <c r="AE298" s="376"/>
      <c r="AF298" s="376"/>
      <c r="AG298" s="376"/>
      <c r="AH298" s="376"/>
      <c r="AI298" s="376"/>
    </row>
    <row r="299" spans="1:35">
      <c r="A299" s="376"/>
      <c r="B299" s="376"/>
      <c r="C299" s="376"/>
      <c r="D299" s="376"/>
      <c r="E299" s="376"/>
      <c r="F299" s="376"/>
      <c r="G299" s="376"/>
      <c r="H299" s="376"/>
      <c r="I299" s="376"/>
      <c r="J299" s="376"/>
      <c r="K299" s="376"/>
      <c r="L299" s="376"/>
      <c r="M299" s="376"/>
      <c r="N299" s="376"/>
      <c r="O299" s="376"/>
      <c r="P299" s="376"/>
      <c r="Q299" s="376"/>
      <c r="R299" s="376"/>
      <c r="S299" s="376"/>
      <c r="T299" s="376"/>
      <c r="U299" s="376"/>
      <c r="V299" s="376"/>
      <c r="W299" s="376"/>
      <c r="X299" s="376"/>
      <c r="Y299" s="376"/>
      <c r="Z299" s="376"/>
      <c r="AA299" s="376"/>
      <c r="AB299" s="376"/>
      <c r="AC299" s="376"/>
      <c r="AD299" s="376"/>
      <c r="AE299" s="376"/>
      <c r="AF299" s="376"/>
      <c r="AG299" s="376"/>
      <c r="AH299" s="376"/>
      <c r="AI299" s="376"/>
    </row>
    <row r="300" spans="1:35">
      <c r="A300" s="376"/>
      <c r="B300" s="376"/>
      <c r="C300" s="376"/>
      <c r="D300" s="376"/>
      <c r="E300" s="376"/>
      <c r="F300" s="376"/>
      <c r="G300" s="376"/>
      <c r="H300" s="376"/>
      <c r="I300" s="376"/>
      <c r="J300" s="376"/>
      <c r="K300" s="376"/>
      <c r="L300" s="376"/>
      <c r="M300" s="376"/>
      <c r="N300" s="376"/>
      <c r="O300" s="376"/>
      <c r="P300" s="376"/>
      <c r="Q300" s="376"/>
      <c r="R300" s="376"/>
      <c r="S300" s="376"/>
      <c r="T300" s="376"/>
      <c r="U300" s="376"/>
      <c r="V300" s="376"/>
      <c r="W300" s="376"/>
      <c r="X300" s="376"/>
      <c r="Y300" s="376"/>
      <c r="Z300" s="376"/>
      <c r="AA300" s="376"/>
      <c r="AB300" s="376"/>
      <c r="AC300" s="376"/>
      <c r="AD300" s="376"/>
      <c r="AE300" s="376"/>
      <c r="AF300" s="376"/>
      <c r="AG300" s="376"/>
      <c r="AH300" s="376"/>
      <c r="AI300" s="376"/>
    </row>
    <row r="301" spans="1:35">
      <c r="A301" s="376"/>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row>
    <row r="302" spans="1:35">
      <c r="A302" s="376"/>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c r="AH302" s="376"/>
      <c r="AI302" s="376"/>
    </row>
    <row r="303" spans="1:35">
      <c r="A303" s="376"/>
      <c r="B303" s="376"/>
      <c r="C303" s="376"/>
      <c r="D303" s="376"/>
      <c r="E303" s="376"/>
      <c r="F303" s="376"/>
      <c r="G303" s="376"/>
      <c r="H303" s="376"/>
      <c r="I303" s="376"/>
      <c r="J303" s="376"/>
      <c r="K303" s="376"/>
      <c r="L303" s="376"/>
      <c r="M303" s="376"/>
      <c r="N303" s="376"/>
      <c r="O303" s="376"/>
      <c r="P303" s="376"/>
      <c r="Q303" s="376"/>
      <c r="R303" s="376"/>
      <c r="S303" s="376"/>
      <c r="T303" s="376"/>
      <c r="U303" s="376"/>
      <c r="V303" s="376"/>
      <c r="W303" s="376"/>
      <c r="X303" s="376"/>
      <c r="Y303" s="376"/>
      <c r="Z303" s="376"/>
      <c r="AA303" s="376"/>
      <c r="AB303" s="376"/>
      <c r="AC303" s="376"/>
      <c r="AD303" s="376"/>
      <c r="AE303" s="376"/>
      <c r="AF303" s="376"/>
      <c r="AG303" s="376"/>
      <c r="AH303" s="376"/>
      <c r="AI303" s="376"/>
    </row>
    <row r="304" spans="1:35">
      <c r="A304" s="376"/>
      <c r="B304" s="376"/>
      <c r="C304" s="376"/>
      <c r="D304" s="376"/>
      <c r="E304" s="376"/>
      <c r="F304" s="376"/>
      <c r="G304" s="376"/>
      <c r="H304" s="376"/>
      <c r="I304" s="376"/>
      <c r="J304" s="376"/>
      <c r="K304" s="376"/>
      <c r="L304" s="376"/>
      <c r="M304" s="376"/>
      <c r="N304" s="376"/>
      <c r="O304" s="376"/>
      <c r="P304" s="376"/>
      <c r="Q304" s="376"/>
      <c r="R304" s="376"/>
      <c r="S304" s="376"/>
      <c r="T304" s="376"/>
      <c r="U304" s="376"/>
      <c r="V304" s="376"/>
      <c r="W304" s="376"/>
      <c r="X304" s="376"/>
      <c r="Y304" s="376"/>
      <c r="Z304" s="376"/>
      <c r="AA304" s="376"/>
      <c r="AB304" s="376"/>
      <c r="AC304" s="376"/>
      <c r="AD304" s="376"/>
      <c r="AE304" s="376"/>
      <c r="AF304" s="376"/>
      <c r="AG304" s="376"/>
      <c r="AH304" s="376"/>
      <c r="AI304" s="376"/>
    </row>
    <row r="305" spans="1:35">
      <c r="A305" s="376"/>
      <c r="B305" s="376"/>
      <c r="C305" s="376"/>
      <c r="D305" s="376"/>
      <c r="E305" s="376"/>
      <c r="F305" s="376"/>
      <c r="G305" s="376"/>
      <c r="H305" s="376"/>
      <c r="I305" s="376"/>
      <c r="J305" s="376"/>
      <c r="K305" s="376"/>
      <c r="L305" s="376"/>
      <c r="M305" s="376"/>
      <c r="N305" s="376"/>
      <c r="O305" s="376"/>
      <c r="P305" s="376"/>
      <c r="Q305" s="376"/>
      <c r="R305" s="376"/>
      <c r="S305" s="376"/>
      <c r="T305" s="376"/>
      <c r="U305" s="376"/>
      <c r="V305" s="376"/>
      <c r="W305" s="376"/>
      <c r="X305" s="376"/>
      <c r="Y305" s="376"/>
      <c r="Z305" s="376"/>
      <c r="AA305" s="376"/>
      <c r="AB305" s="376"/>
      <c r="AC305" s="376"/>
      <c r="AD305" s="376"/>
      <c r="AE305" s="376"/>
      <c r="AF305" s="376"/>
      <c r="AG305" s="376"/>
      <c r="AH305" s="376"/>
      <c r="AI305" s="376"/>
    </row>
    <row r="306" spans="1:35">
      <c r="A306" s="376"/>
      <c r="B306" s="376"/>
      <c r="C306" s="376"/>
      <c r="D306" s="376"/>
      <c r="E306" s="376"/>
      <c r="F306" s="376"/>
      <c r="G306" s="376"/>
      <c r="H306" s="376"/>
      <c r="I306" s="376"/>
      <c r="J306" s="376"/>
      <c r="K306" s="376"/>
      <c r="L306" s="376"/>
      <c r="M306" s="376"/>
      <c r="N306" s="376"/>
      <c r="O306" s="376"/>
      <c r="P306" s="376"/>
      <c r="Q306" s="376"/>
      <c r="R306" s="376"/>
      <c r="S306" s="376"/>
      <c r="T306" s="376"/>
      <c r="U306" s="376"/>
      <c r="V306" s="376"/>
      <c r="W306" s="376"/>
      <c r="X306" s="376"/>
      <c r="Y306" s="376"/>
      <c r="Z306" s="376"/>
      <c r="AA306" s="376"/>
      <c r="AB306" s="376"/>
      <c r="AC306" s="376"/>
      <c r="AD306" s="376"/>
      <c r="AE306" s="376"/>
      <c r="AF306" s="376"/>
      <c r="AG306" s="376"/>
      <c r="AH306" s="376"/>
      <c r="AI306" s="376"/>
    </row>
    <row r="307" spans="1:35">
      <c r="A307" s="376"/>
      <c r="B307" s="376"/>
      <c r="C307" s="376"/>
      <c r="D307" s="376"/>
      <c r="E307" s="376"/>
      <c r="F307" s="376"/>
      <c r="G307" s="376"/>
      <c r="H307" s="376"/>
      <c r="I307" s="376"/>
      <c r="J307" s="376"/>
      <c r="K307" s="376"/>
      <c r="L307" s="376"/>
      <c r="M307" s="376"/>
      <c r="N307" s="376"/>
      <c r="O307" s="376"/>
      <c r="P307" s="376"/>
      <c r="Q307" s="376"/>
      <c r="R307" s="376"/>
      <c r="S307" s="376"/>
      <c r="T307" s="376"/>
      <c r="U307" s="376"/>
      <c r="V307" s="376"/>
      <c r="W307" s="376"/>
      <c r="X307" s="376"/>
      <c r="Y307" s="376"/>
      <c r="Z307" s="376"/>
      <c r="AA307" s="376"/>
      <c r="AB307" s="376"/>
      <c r="AC307" s="376"/>
      <c r="AD307" s="376"/>
      <c r="AE307" s="376"/>
      <c r="AF307" s="376"/>
      <c r="AG307" s="376"/>
      <c r="AH307" s="376"/>
      <c r="AI307" s="376"/>
    </row>
    <row r="308" spans="1:35">
      <c r="A308" s="376"/>
      <c r="B308" s="376"/>
      <c r="C308" s="376"/>
      <c r="D308" s="376"/>
      <c r="E308" s="376"/>
      <c r="F308" s="376"/>
      <c r="G308" s="376"/>
      <c r="H308" s="376"/>
      <c r="I308" s="376"/>
      <c r="J308" s="376"/>
      <c r="K308" s="376"/>
      <c r="L308" s="376"/>
      <c r="M308" s="376"/>
      <c r="N308" s="376"/>
      <c r="O308" s="376"/>
      <c r="P308" s="376"/>
      <c r="Q308" s="376"/>
      <c r="R308" s="376"/>
      <c r="S308" s="376"/>
      <c r="T308" s="376"/>
      <c r="U308" s="376"/>
      <c r="V308" s="376"/>
      <c r="W308" s="376"/>
      <c r="X308" s="376"/>
      <c r="Y308" s="376"/>
      <c r="Z308" s="376"/>
      <c r="AA308" s="376"/>
      <c r="AB308" s="376"/>
      <c r="AC308" s="376"/>
      <c r="AD308" s="376"/>
      <c r="AE308" s="376"/>
      <c r="AF308" s="376"/>
      <c r="AG308" s="376"/>
      <c r="AH308" s="376"/>
      <c r="AI308" s="376"/>
    </row>
    <row r="309" spans="1:35">
      <c r="A309" s="376"/>
      <c r="B309" s="376"/>
      <c r="C309" s="376"/>
      <c r="D309" s="376"/>
      <c r="E309" s="376"/>
      <c r="F309" s="376"/>
      <c r="G309" s="376"/>
      <c r="H309" s="376"/>
      <c r="I309" s="376"/>
      <c r="J309" s="376"/>
      <c r="K309" s="376"/>
      <c r="L309" s="376"/>
      <c r="M309" s="376"/>
      <c r="N309" s="376"/>
      <c r="O309" s="376"/>
      <c r="P309" s="376"/>
      <c r="Q309" s="376"/>
      <c r="R309" s="376"/>
      <c r="S309" s="376"/>
      <c r="T309" s="376"/>
      <c r="U309" s="376"/>
      <c r="V309" s="376"/>
      <c r="W309" s="376"/>
      <c r="X309" s="376"/>
      <c r="Y309" s="376"/>
      <c r="Z309" s="376"/>
      <c r="AA309" s="376"/>
      <c r="AB309" s="376"/>
      <c r="AC309" s="376"/>
      <c r="AD309" s="376"/>
      <c r="AE309" s="376"/>
      <c r="AF309" s="376"/>
      <c r="AG309" s="376"/>
      <c r="AH309" s="376"/>
      <c r="AI309" s="376"/>
    </row>
    <row r="310" spans="1:35">
      <c r="A310" s="376"/>
      <c r="B310" s="376"/>
      <c r="C310" s="376"/>
      <c r="D310" s="376"/>
      <c r="E310" s="376"/>
      <c r="F310" s="376"/>
      <c r="G310" s="376"/>
      <c r="H310" s="376"/>
      <c r="I310" s="376"/>
      <c r="J310" s="376"/>
      <c r="K310" s="376"/>
      <c r="L310" s="376"/>
      <c r="M310" s="376"/>
      <c r="N310" s="376"/>
      <c r="O310" s="376"/>
      <c r="P310" s="376"/>
      <c r="Q310" s="376"/>
      <c r="R310" s="376"/>
      <c r="S310" s="376"/>
      <c r="T310" s="376"/>
      <c r="U310" s="376"/>
      <c r="V310" s="376"/>
      <c r="W310" s="376"/>
      <c r="X310" s="376"/>
      <c r="Y310" s="376"/>
      <c r="Z310" s="376"/>
      <c r="AA310" s="376"/>
      <c r="AB310" s="376"/>
      <c r="AC310" s="376"/>
      <c r="AD310" s="376"/>
      <c r="AE310" s="376"/>
      <c r="AF310" s="376"/>
      <c r="AG310" s="376"/>
      <c r="AH310" s="376"/>
      <c r="AI310" s="376"/>
    </row>
    <row r="311" spans="1:35">
      <c r="A311" s="376"/>
      <c r="B311" s="376"/>
      <c r="C311" s="376"/>
      <c r="D311" s="376"/>
      <c r="E311" s="376"/>
      <c r="F311" s="376"/>
      <c r="G311" s="376"/>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376"/>
      <c r="AH311" s="376"/>
      <c r="AI311" s="376"/>
    </row>
  </sheetData>
  <mergeCells count="61">
    <mergeCell ref="AI6:AI13"/>
    <mergeCell ref="G7:G13"/>
    <mergeCell ref="Y10:Y13"/>
    <mergeCell ref="T8:V8"/>
    <mergeCell ref="O7:R7"/>
    <mergeCell ref="G6:N6"/>
    <mergeCell ref="W8:W13"/>
    <mergeCell ref="S8:S13"/>
    <mergeCell ref="H7:N7"/>
    <mergeCell ref="H8:H13"/>
    <mergeCell ref="AB10:AB13"/>
    <mergeCell ref="AF9:AG9"/>
    <mergeCell ref="AC10:AC13"/>
    <mergeCell ref="AE6:AH7"/>
    <mergeCell ref="AF10:AF13"/>
    <mergeCell ref="C6:C13"/>
    <mergeCell ref="D6:D13"/>
    <mergeCell ref="E6:E13"/>
    <mergeCell ref="U10:U13"/>
    <mergeCell ref="I11:I13"/>
    <mergeCell ref="T10:T13"/>
    <mergeCell ref="P9:Q9"/>
    <mergeCell ref="I9:J10"/>
    <mergeCell ref="F6:F13"/>
    <mergeCell ref="K11:K13"/>
    <mergeCell ref="L11:N11"/>
    <mergeCell ref="L12:L13"/>
    <mergeCell ref="J11:J13"/>
    <mergeCell ref="O8:O13"/>
    <mergeCell ref="A2:AI2"/>
    <mergeCell ref="A4:AI4"/>
    <mergeCell ref="AA8:AA13"/>
    <mergeCell ref="AB8:AD8"/>
    <mergeCell ref="AE8:AE13"/>
    <mergeCell ref="O6:Z6"/>
    <mergeCell ref="R9:R13"/>
    <mergeCell ref="V9:V13"/>
    <mergeCell ref="Z9:Z13"/>
    <mergeCell ref="AD9:AD13"/>
    <mergeCell ref="X9:Y9"/>
    <mergeCell ref="P10:P13"/>
    <mergeCell ref="X8:Z8"/>
    <mergeCell ref="AH9:AH13"/>
    <mergeCell ref="AF8:AH8"/>
    <mergeCell ref="AG10:AG13"/>
    <mergeCell ref="A1:AI1"/>
    <mergeCell ref="A3:AI3"/>
    <mergeCell ref="A5:AI5"/>
    <mergeCell ref="A6:A13"/>
    <mergeCell ref="B6:B13"/>
    <mergeCell ref="K9:N10"/>
    <mergeCell ref="AB9:AC9"/>
    <mergeCell ref="M12:N12"/>
    <mergeCell ref="W7:Z7"/>
    <mergeCell ref="AA6:AD7"/>
    <mergeCell ref="S7:V7"/>
    <mergeCell ref="Q10:Q13"/>
    <mergeCell ref="I8:N8"/>
    <mergeCell ref="P8:R8"/>
    <mergeCell ref="X10:X13"/>
    <mergeCell ref="T9:U9"/>
  </mergeCells>
  <printOptions horizontalCentered="1"/>
  <pageMargins left="0.25" right="0.25" top="0.75" bottom="0.75" header="0.3" footer="0.3"/>
  <pageSetup paperSize="9" scale="36"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2"/>
  <sheetViews>
    <sheetView workbookViewId="0">
      <selection activeCell="B6" sqref="B6:B7"/>
    </sheetView>
  </sheetViews>
  <sheetFormatPr defaultRowHeight="18.75" outlineLevelRow="2"/>
  <cols>
    <col min="1" max="1" width="5.42578125" style="12" customWidth="1"/>
    <col min="2" max="2" width="44.28515625" style="13" customWidth="1"/>
    <col min="3" max="3" width="11.42578125" style="15" hidden="1" customWidth="1"/>
    <col min="4" max="4" width="11" style="16" hidden="1" customWidth="1"/>
    <col min="5" max="5" width="10.5703125" style="16" hidden="1" customWidth="1"/>
    <col min="6" max="6" width="11.85546875" style="16" hidden="1" customWidth="1"/>
    <col min="7" max="7" width="10.7109375" style="16" hidden="1" customWidth="1"/>
    <col min="8" max="8" width="10.85546875" style="16" customWidth="1"/>
    <col min="9" max="9" width="10.7109375" style="16" customWidth="1"/>
    <col min="10" max="10" width="10.85546875" style="16" customWidth="1"/>
    <col min="11" max="11" width="9.5703125" style="16" customWidth="1"/>
    <col min="12" max="12" width="10.28515625" style="16" customWidth="1"/>
    <col min="13" max="13" width="13.140625" style="16" customWidth="1"/>
    <col min="14" max="14" width="0" style="1" hidden="1" customWidth="1"/>
    <col min="15" max="15" width="16.42578125" style="1" hidden="1" customWidth="1"/>
    <col min="16" max="16" width="14.28515625" style="1" hidden="1" customWidth="1"/>
    <col min="17" max="19" width="0" style="1" hidden="1" customWidth="1"/>
    <col min="20" max="20" width="12.85546875" style="1" hidden="1" customWidth="1"/>
    <col min="21" max="21" width="14.28515625" style="1" hidden="1" customWidth="1"/>
    <col min="22" max="24" width="0" style="1" hidden="1" customWidth="1"/>
    <col min="25" max="25" width="17.28515625" style="1" hidden="1" customWidth="1"/>
    <col min="26" max="26" width="0" style="1" hidden="1" customWidth="1"/>
    <col min="27" max="27" width="15.140625" style="1" hidden="1" customWidth="1"/>
    <col min="28" max="28" width="0" style="1" hidden="1" customWidth="1"/>
    <col min="29" max="30" width="14.28515625" style="1" bestFit="1" customWidth="1"/>
    <col min="31" max="16384" width="9.140625" style="1"/>
  </cols>
  <sheetData>
    <row r="1" spans="1:257" ht="19.5" customHeight="1">
      <c r="A1" s="798" t="s">
        <v>677</v>
      </c>
      <c r="B1" s="798"/>
      <c r="C1" s="798"/>
      <c r="D1" s="798"/>
      <c r="E1" s="798"/>
      <c r="F1" s="798"/>
      <c r="G1" s="798"/>
      <c r="H1" s="798"/>
      <c r="I1" s="798"/>
      <c r="J1" s="798"/>
      <c r="K1" s="798"/>
      <c r="L1" s="798"/>
      <c r="M1" s="798"/>
      <c r="N1" s="379"/>
      <c r="O1" s="379"/>
      <c r="P1" s="379"/>
      <c r="Q1" s="372"/>
      <c r="R1" s="386"/>
      <c r="S1" s="386"/>
      <c r="T1" s="386"/>
      <c r="U1" s="386"/>
      <c r="V1" s="386"/>
      <c r="W1" s="386"/>
      <c r="X1" s="386"/>
      <c r="Y1" s="386"/>
      <c r="Z1" s="386"/>
      <c r="AA1" s="386"/>
      <c r="AB1" s="386"/>
      <c r="AC1" s="386"/>
      <c r="AD1" s="386"/>
      <c r="AE1" s="386"/>
      <c r="AF1" s="386"/>
      <c r="AG1" s="386"/>
      <c r="AH1" s="386"/>
      <c r="AI1" s="386"/>
      <c r="AJ1" s="386"/>
      <c r="AK1" s="386"/>
      <c r="AL1" s="386"/>
      <c r="AM1" s="386"/>
      <c r="AN1" s="386"/>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c r="FB1" s="372"/>
      <c r="FC1" s="372"/>
      <c r="FD1" s="372"/>
      <c r="FE1" s="372"/>
      <c r="FF1" s="372"/>
      <c r="FG1" s="372"/>
      <c r="FH1" s="372"/>
      <c r="FI1" s="372"/>
      <c r="FJ1" s="372"/>
      <c r="FK1" s="372"/>
      <c r="FL1" s="372"/>
      <c r="FM1" s="372"/>
      <c r="FN1" s="372"/>
      <c r="FO1" s="372"/>
      <c r="FP1" s="372"/>
      <c r="FQ1" s="372"/>
      <c r="FR1" s="372"/>
      <c r="FS1" s="372"/>
      <c r="FT1" s="372"/>
      <c r="FU1" s="372"/>
      <c r="FV1" s="372"/>
      <c r="FW1" s="372"/>
      <c r="FX1" s="372"/>
      <c r="FY1" s="372"/>
      <c r="FZ1" s="372"/>
      <c r="GA1" s="372"/>
      <c r="GB1" s="372"/>
      <c r="GC1" s="372"/>
      <c r="GD1" s="372"/>
      <c r="GE1" s="372"/>
      <c r="GF1" s="372"/>
      <c r="GG1" s="372"/>
      <c r="GH1" s="372"/>
      <c r="GI1" s="372"/>
      <c r="GJ1" s="372"/>
      <c r="GK1" s="372"/>
      <c r="GL1" s="372"/>
      <c r="GM1" s="372"/>
      <c r="GN1" s="372"/>
      <c r="GO1" s="372"/>
      <c r="GP1" s="372"/>
      <c r="GQ1" s="372"/>
      <c r="GR1" s="372"/>
      <c r="GS1" s="372"/>
      <c r="GT1" s="372"/>
      <c r="GU1" s="372"/>
      <c r="GV1" s="372"/>
      <c r="GW1" s="372"/>
      <c r="GX1" s="372"/>
      <c r="GY1" s="372"/>
      <c r="GZ1" s="372"/>
      <c r="HA1" s="372"/>
      <c r="HB1" s="372"/>
      <c r="HC1" s="372"/>
      <c r="HD1" s="372"/>
      <c r="HE1" s="372"/>
      <c r="HF1" s="372"/>
      <c r="HG1" s="372"/>
      <c r="HH1" s="372"/>
      <c r="HI1" s="372"/>
      <c r="HJ1" s="372"/>
      <c r="HK1" s="372"/>
      <c r="HL1" s="372"/>
      <c r="HM1" s="372"/>
      <c r="HN1" s="372"/>
      <c r="HO1" s="372"/>
      <c r="HP1" s="372"/>
      <c r="HQ1" s="372"/>
      <c r="HR1" s="372"/>
      <c r="HS1" s="372"/>
      <c r="HT1" s="372"/>
      <c r="HU1" s="372"/>
      <c r="HV1" s="372"/>
      <c r="HW1" s="372"/>
      <c r="HX1" s="372"/>
      <c r="HY1" s="372"/>
      <c r="HZ1" s="372"/>
      <c r="IA1" s="372"/>
      <c r="IB1" s="372"/>
      <c r="IC1" s="372"/>
      <c r="ID1" s="372"/>
      <c r="IE1" s="372"/>
      <c r="IF1" s="372"/>
      <c r="IG1" s="372"/>
      <c r="IH1" s="372"/>
      <c r="II1" s="372"/>
      <c r="IJ1" s="372"/>
      <c r="IK1" s="372"/>
      <c r="IL1" s="372"/>
      <c r="IM1" s="372"/>
      <c r="IN1" s="372"/>
      <c r="IO1" s="372"/>
      <c r="IP1" s="372"/>
      <c r="IQ1" s="372"/>
      <c r="IR1" s="372"/>
      <c r="IS1" s="372"/>
      <c r="IT1" s="372"/>
      <c r="IU1" s="372"/>
      <c r="IV1" s="372"/>
      <c r="IW1" s="372"/>
    </row>
    <row r="2" spans="1:257" ht="19.5" hidden="1" customHeight="1">
      <c r="A2" s="802" t="s">
        <v>237</v>
      </c>
      <c r="B2" s="802"/>
      <c r="C2" s="802"/>
      <c r="D2" s="802"/>
      <c r="E2" s="802"/>
      <c r="F2" s="802"/>
      <c r="G2" s="802"/>
      <c r="H2" s="802"/>
      <c r="I2" s="802"/>
      <c r="J2" s="802"/>
      <c r="K2" s="802"/>
      <c r="L2" s="802"/>
      <c r="M2" s="80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c r="FC2" s="372"/>
      <c r="FD2" s="372"/>
      <c r="FE2" s="372"/>
      <c r="FF2" s="372"/>
      <c r="FG2" s="372"/>
      <c r="FH2" s="372"/>
      <c r="FI2" s="372"/>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2"/>
      <c r="GH2" s="372"/>
      <c r="GI2" s="372"/>
      <c r="GJ2" s="372"/>
      <c r="GK2" s="372"/>
      <c r="GL2" s="372"/>
      <c r="GM2" s="372"/>
      <c r="GN2" s="372"/>
      <c r="GO2" s="372"/>
      <c r="GP2" s="372"/>
      <c r="GQ2" s="372"/>
      <c r="GR2" s="372"/>
      <c r="GS2" s="372"/>
      <c r="GT2" s="372"/>
      <c r="GU2" s="372"/>
      <c r="GV2" s="372"/>
      <c r="GW2" s="372"/>
      <c r="GX2" s="372"/>
      <c r="GY2" s="372"/>
      <c r="GZ2" s="372"/>
      <c r="HA2" s="372"/>
      <c r="HB2" s="372"/>
      <c r="HC2" s="372"/>
      <c r="HD2" s="372"/>
      <c r="HE2" s="372"/>
      <c r="HF2" s="372"/>
      <c r="HG2" s="372"/>
      <c r="HH2" s="372"/>
      <c r="HI2" s="372"/>
      <c r="HJ2" s="372"/>
      <c r="HK2" s="372"/>
      <c r="HL2" s="372"/>
      <c r="HM2" s="372"/>
      <c r="HN2" s="372"/>
      <c r="HO2" s="372"/>
      <c r="HP2" s="372"/>
      <c r="HQ2" s="372"/>
      <c r="HR2" s="372"/>
      <c r="HS2" s="372"/>
      <c r="HT2" s="372"/>
      <c r="HU2" s="372"/>
      <c r="HV2" s="372"/>
      <c r="HW2" s="372"/>
      <c r="HX2" s="372"/>
      <c r="HY2" s="372"/>
      <c r="HZ2" s="372"/>
      <c r="IA2" s="372"/>
      <c r="IB2" s="372"/>
      <c r="IC2" s="372"/>
      <c r="ID2" s="372"/>
      <c r="IE2" s="372"/>
      <c r="IF2" s="372"/>
      <c r="IG2" s="372"/>
      <c r="IH2" s="372"/>
      <c r="II2" s="372"/>
      <c r="IJ2" s="372"/>
      <c r="IK2" s="372"/>
      <c r="IL2" s="372"/>
      <c r="IM2" s="372"/>
      <c r="IN2" s="372"/>
      <c r="IO2" s="372"/>
      <c r="IP2" s="372"/>
      <c r="IQ2" s="372"/>
      <c r="IR2" s="372"/>
      <c r="IS2" s="372"/>
      <c r="IT2" s="372"/>
      <c r="IU2" s="372"/>
      <c r="IV2" s="372"/>
      <c r="IW2" s="372"/>
    </row>
    <row r="3" spans="1:257" ht="29.25" customHeight="1">
      <c r="A3" s="803" t="s">
        <v>1159</v>
      </c>
      <c r="B3" s="803"/>
      <c r="C3" s="803"/>
      <c r="D3" s="803"/>
      <c r="E3" s="803"/>
      <c r="F3" s="803"/>
      <c r="G3" s="803"/>
      <c r="H3" s="803"/>
      <c r="I3" s="803"/>
      <c r="J3" s="803"/>
      <c r="K3" s="803"/>
      <c r="L3" s="803"/>
      <c r="M3" s="803"/>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c r="IW3" s="382"/>
    </row>
    <row r="4" spans="1:257" ht="23.45" customHeight="1">
      <c r="A4" s="938" t="s">
        <v>1168</v>
      </c>
      <c r="B4" s="938"/>
      <c r="C4" s="938"/>
      <c r="D4" s="938"/>
      <c r="E4" s="938"/>
      <c r="F4" s="938"/>
      <c r="G4" s="938"/>
      <c r="H4" s="938"/>
      <c r="I4" s="938"/>
      <c r="J4" s="938"/>
      <c r="K4" s="938"/>
      <c r="L4" s="938"/>
      <c r="M4" s="938"/>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c r="FS4" s="382"/>
      <c r="FT4" s="382"/>
      <c r="FU4" s="382"/>
      <c r="FV4" s="382"/>
      <c r="FW4" s="382"/>
      <c r="FX4" s="382"/>
      <c r="FY4" s="382"/>
      <c r="FZ4" s="382"/>
      <c r="GA4" s="382"/>
      <c r="GB4" s="382"/>
      <c r="GC4" s="382"/>
      <c r="GD4" s="382"/>
      <c r="GE4" s="382"/>
      <c r="GF4" s="382"/>
      <c r="GG4" s="382"/>
      <c r="GH4" s="382"/>
      <c r="GI4" s="382"/>
      <c r="GJ4" s="382"/>
      <c r="GK4" s="382"/>
      <c r="GL4" s="382"/>
      <c r="GM4" s="382"/>
      <c r="GN4" s="382"/>
      <c r="GO4" s="382"/>
      <c r="GP4" s="382"/>
      <c r="GQ4" s="382"/>
      <c r="GR4" s="382"/>
      <c r="GS4" s="382"/>
      <c r="GT4" s="382"/>
      <c r="GU4" s="382"/>
      <c r="GV4" s="382"/>
      <c r="GW4" s="382"/>
      <c r="GX4" s="382"/>
      <c r="GY4" s="382"/>
      <c r="GZ4" s="382"/>
      <c r="HA4" s="382"/>
      <c r="HB4" s="382"/>
      <c r="HC4" s="382"/>
      <c r="HD4" s="382"/>
      <c r="HE4" s="382"/>
      <c r="HF4" s="382"/>
      <c r="HG4" s="382"/>
      <c r="HH4" s="382"/>
      <c r="HI4" s="382"/>
      <c r="HJ4" s="382"/>
      <c r="HK4" s="382"/>
      <c r="HL4" s="382"/>
      <c r="HM4" s="382"/>
      <c r="HN4" s="382"/>
      <c r="HO4" s="382"/>
      <c r="HP4" s="382"/>
      <c r="HQ4" s="382"/>
      <c r="HR4" s="382"/>
      <c r="HS4" s="382"/>
      <c r="HT4" s="382"/>
      <c r="HU4" s="382"/>
      <c r="HV4" s="382"/>
      <c r="HW4" s="382"/>
      <c r="HX4" s="382"/>
      <c r="HY4" s="382"/>
      <c r="HZ4" s="382"/>
      <c r="IA4" s="382"/>
      <c r="IB4" s="382"/>
      <c r="IC4" s="382"/>
      <c r="ID4" s="382"/>
      <c r="IE4" s="382"/>
      <c r="IF4" s="382"/>
      <c r="IG4" s="382"/>
      <c r="IH4" s="382"/>
      <c r="II4" s="382"/>
      <c r="IJ4" s="382"/>
      <c r="IK4" s="382"/>
      <c r="IL4" s="382"/>
      <c r="IM4" s="382"/>
      <c r="IN4" s="382"/>
      <c r="IO4" s="382"/>
      <c r="IP4" s="382"/>
      <c r="IQ4" s="382"/>
      <c r="IR4" s="382"/>
      <c r="IS4" s="382"/>
      <c r="IT4" s="382"/>
      <c r="IU4" s="382"/>
      <c r="IV4" s="382"/>
      <c r="IW4" s="382"/>
    </row>
    <row r="5" spans="1:257" ht="26.25" customHeight="1">
      <c r="A5" s="804" t="s">
        <v>1</v>
      </c>
      <c r="B5" s="804"/>
      <c r="C5" s="804"/>
      <c r="D5" s="804"/>
      <c r="E5" s="804"/>
      <c r="F5" s="804"/>
      <c r="G5" s="804"/>
      <c r="H5" s="804"/>
      <c r="I5" s="804"/>
      <c r="J5" s="804"/>
      <c r="K5" s="804"/>
      <c r="L5" s="804"/>
      <c r="M5" s="804"/>
      <c r="N5" s="387"/>
      <c r="O5" s="387"/>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2"/>
      <c r="FB5" s="372"/>
      <c r="FC5" s="372"/>
      <c r="FD5" s="372"/>
      <c r="FE5" s="372"/>
      <c r="FF5" s="372"/>
      <c r="FG5" s="372"/>
      <c r="FH5" s="372"/>
      <c r="FI5" s="372"/>
      <c r="FJ5" s="372"/>
      <c r="FK5" s="372"/>
      <c r="FL5" s="372"/>
      <c r="FM5" s="372"/>
      <c r="FN5" s="372"/>
      <c r="FO5" s="372"/>
      <c r="FP5" s="372"/>
      <c r="FQ5" s="372"/>
      <c r="FR5" s="372"/>
      <c r="FS5" s="372"/>
      <c r="FT5" s="372"/>
      <c r="FU5" s="372"/>
      <c r="FV5" s="372"/>
      <c r="FW5" s="372"/>
      <c r="FX5" s="372"/>
      <c r="FY5" s="372"/>
      <c r="FZ5" s="372"/>
      <c r="GA5" s="372"/>
      <c r="GB5" s="372"/>
      <c r="GC5" s="372"/>
      <c r="GD5" s="372"/>
      <c r="GE5" s="372"/>
      <c r="GF5" s="372"/>
      <c r="GG5" s="372"/>
      <c r="GH5" s="372"/>
      <c r="GI5" s="372"/>
      <c r="GJ5" s="372"/>
      <c r="GK5" s="372"/>
      <c r="GL5" s="372"/>
      <c r="GM5" s="372"/>
      <c r="GN5" s="372"/>
      <c r="GO5" s="372"/>
      <c r="GP5" s="372"/>
      <c r="GQ5" s="372"/>
      <c r="GR5" s="372"/>
      <c r="GS5" s="372"/>
      <c r="GT5" s="372"/>
      <c r="GU5" s="372"/>
      <c r="GV5" s="372"/>
      <c r="GW5" s="372"/>
      <c r="GX5" s="372"/>
      <c r="GY5" s="372"/>
      <c r="GZ5" s="372"/>
      <c r="HA5" s="372"/>
      <c r="HB5" s="372"/>
      <c r="HC5" s="372"/>
      <c r="HD5" s="372"/>
      <c r="HE5" s="372"/>
      <c r="HF5" s="372"/>
      <c r="HG5" s="372"/>
      <c r="HH5" s="372"/>
      <c r="HI5" s="372"/>
      <c r="HJ5" s="372"/>
      <c r="HK5" s="372"/>
      <c r="HL5" s="372"/>
      <c r="HM5" s="372"/>
      <c r="HN5" s="372"/>
      <c r="HO5" s="372"/>
      <c r="HP5" s="372"/>
      <c r="HQ5" s="372"/>
      <c r="HR5" s="372"/>
      <c r="HS5" s="372"/>
      <c r="HT5" s="372"/>
      <c r="HU5" s="372"/>
      <c r="HV5" s="372"/>
      <c r="HW5" s="372"/>
      <c r="HX5" s="372"/>
      <c r="HY5" s="372"/>
      <c r="HZ5" s="372"/>
      <c r="IA5" s="372"/>
      <c r="IB5" s="372"/>
      <c r="IC5" s="372"/>
      <c r="ID5" s="372"/>
      <c r="IE5" s="372"/>
      <c r="IF5" s="372"/>
      <c r="IG5" s="372"/>
      <c r="IH5" s="372"/>
      <c r="II5" s="372"/>
      <c r="IJ5" s="372"/>
      <c r="IK5" s="372"/>
      <c r="IL5" s="372"/>
      <c r="IM5" s="372"/>
      <c r="IN5" s="372"/>
      <c r="IO5" s="372"/>
      <c r="IP5" s="372"/>
      <c r="IQ5" s="372"/>
      <c r="IR5" s="372"/>
      <c r="IS5" s="372"/>
      <c r="IT5" s="372"/>
      <c r="IU5" s="372"/>
      <c r="IV5" s="372"/>
      <c r="IW5" s="372"/>
    </row>
    <row r="6" spans="1:257" ht="30.75" customHeight="1">
      <c r="A6" s="937" t="s">
        <v>74</v>
      </c>
      <c r="B6" s="937" t="s">
        <v>678</v>
      </c>
      <c r="C6" s="937" t="s">
        <v>601</v>
      </c>
      <c r="D6" s="937"/>
      <c r="E6" s="937"/>
      <c r="F6" s="937" t="s">
        <v>606</v>
      </c>
      <c r="G6" s="937" t="s">
        <v>680</v>
      </c>
      <c r="H6" s="937" t="s">
        <v>681</v>
      </c>
      <c r="I6" s="939" t="s">
        <v>1150</v>
      </c>
      <c r="J6" s="939"/>
      <c r="K6" s="939"/>
      <c r="L6" s="937" t="s">
        <v>1166</v>
      </c>
      <c r="M6" s="937" t="s">
        <v>7</v>
      </c>
      <c r="N6" s="801"/>
      <c r="O6" s="801"/>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384"/>
      <c r="DG6" s="384"/>
      <c r="DH6" s="384"/>
      <c r="DI6" s="384"/>
      <c r="DJ6" s="384"/>
      <c r="DK6" s="384"/>
      <c r="DL6" s="384"/>
      <c r="DM6" s="384"/>
      <c r="DN6" s="384"/>
      <c r="DO6" s="384"/>
      <c r="DP6" s="384"/>
      <c r="DQ6" s="384"/>
      <c r="DR6" s="384"/>
      <c r="DS6" s="384"/>
      <c r="DT6" s="384"/>
      <c r="DU6" s="384"/>
      <c r="DV6" s="384"/>
      <c r="DW6" s="384"/>
      <c r="DX6" s="384"/>
      <c r="DY6" s="384"/>
      <c r="DZ6" s="384"/>
      <c r="EA6" s="384"/>
      <c r="EB6" s="384"/>
      <c r="EC6" s="384"/>
      <c r="ED6" s="384"/>
      <c r="EE6" s="384"/>
      <c r="EF6" s="384"/>
      <c r="EG6" s="384"/>
      <c r="EH6" s="384"/>
      <c r="EI6" s="384"/>
      <c r="EJ6" s="384"/>
      <c r="EK6" s="384"/>
      <c r="EL6" s="384"/>
      <c r="EM6" s="384"/>
      <c r="EN6" s="384"/>
      <c r="EO6" s="384"/>
      <c r="EP6" s="384"/>
      <c r="EQ6" s="384"/>
      <c r="ER6" s="384"/>
      <c r="ES6" s="384"/>
      <c r="ET6" s="384"/>
      <c r="EU6" s="384"/>
      <c r="EV6" s="384"/>
      <c r="EW6" s="384"/>
      <c r="EX6" s="384"/>
      <c r="EY6" s="384"/>
      <c r="EZ6" s="384"/>
      <c r="FA6" s="384"/>
      <c r="FB6" s="384"/>
      <c r="FC6" s="384"/>
      <c r="FD6" s="384"/>
      <c r="FE6" s="384"/>
      <c r="FF6" s="384"/>
      <c r="FG6" s="384"/>
      <c r="FH6" s="384"/>
      <c r="FI6" s="384"/>
      <c r="FJ6" s="384"/>
      <c r="FK6" s="384"/>
      <c r="FL6" s="384"/>
      <c r="FM6" s="384"/>
      <c r="FN6" s="384"/>
      <c r="FO6" s="384"/>
      <c r="FP6" s="384"/>
      <c r="FQ6" s="384"/>
      <c r="FR6" s="384"/>
      <c r="FS6" s="384"/>
      <c r="FT6" s="384"/>
      <c r="FU6" s="384"/>
      <c r="FV6" s="384"/>
      <c r="FW6" s="384"/>
      <c r="FX6" s="384"/>
      <c r="FY6" s="384"/>
      <c r="FZ6" s="384"/>
      <c r="GA6" s="384"/>
      <c r="GB6" s="384"/>
      <c r="GC6" s="384"/>
      <c r="GD6" s="384"/>
      <c r="GE6" s="384"/>
      <c r="GF6" s="384"/>
      <c r="GG6" s="384"/>
      <c r="GH6" s="384"/>
      <c r="GI6" s="384"/>
      <c r="GJ6" s="384"/>
      <c r="GK6" s="384"/>
      <c r="GL6" s="384"/>
      <c r="GM6" s="384"/>
      <c r="GN6" s="384"/>
      <c r="GO6" s="384"/>
      <c r="GP6" s="384"/>
      <c r="GQ6" s="384"/>
      <c r="GR6" s="384"/>
      <c r="GS6" s="384"/>
      <c r="GT6" s="384"/>
      <c r="GU6" s="384"/>
      <c r="GV6" s="384"/>
      <c r="GW6" s="384"/>
      <c r="GX6" s="384"/>
      <c r="GY6" s="384"/>
      <c r="GZ6" s="384"/>
      <c r="HA6" s="384"/>
      <c r="HB6" s="384"/>
      <c r="HC6" s="384"/>
      <c r="HD6" s="384"/>
      <c r="HE6" s="384"/>
      <c r="HF6" s="384"/>
      <c r="HG6" s="384"/>
      <c r="HH6" s="384"/>
      <c r="HI6" s="384"/>
      <c r="HJ6" s="384"/>
      <c r="HK6" s="384"/>
      <c r="HL6" s="384"/>
      <c r="HM6" s="384"/>
      <c r="HN6" s="384"/>
      <c r="HO6" s="384"/>
      <c r="HP6" s="384"/>
      <c r="HQ6" s="384"/>
      <c r="HR6" s="384"/>
      <c r="HS6" s="384"/>
      <c r="HT6" s="384"/>
      <c r="HU6" s="384"/>
      <c r="HV6" s="384"/>
      <c r="HW6" s="384"/>
      <c r="HX6" s="384"/>
      <c r="HY6" s="384"/>
      <c r="HZ6" s="384"/>
      <c r="IA6" s="384"/>
      <c r="IB6" s="384"/>
      <c r="IC6" s="384"/>
      <c r="ID6" s="384"/>
      <c r="IE6" s="384"/>
      <c r="IF6" s="384"/>
      <c r="IG6" s="384"/>
      <c r="IH6" s="384"/>
      <c r="II6" s="384"/>
      <c r="IJ6" s="384"/>
      <c r="IK6" s="384"/>
      <c r="IL6" s="384"/>
      <c r="IM6" s="384"/>
      <c r="IN6" s="384"/>
      <c r="IO6" s="384"/>
      <c r="IP6" s="384"/>
      <c r="IQ6" s="384"/>
      <c r="IR6" s="384"/>
      <c r="IS6" s="384"/>
      <c r="IT6" s="384"/>
      <c r="IU6" s="384"/>
      <c r="IV6" s="384"/>
      <c r="IW6" s="384"/>
    </row>
    <row r="7" spans="1:257" ht="68.25" customHeight="1">
      <c r="A7" s="937"/>
      <c r="B7" s="937"/>
      <c r="C7" s="505" t="s">
        <v>602</v>
      </c>
      <c r="D7" s="505" t="s">
        <v>682</v>
      </c>
      <c r="E7" s="505" t="s">
        <v>683</v>
      </c>
      <c r="F7" s="937"/>
      <c r="G7" s="937"/>
      <c r="H7" s="937"/>
      <c r="I7" s="521" t="s">
        <v>1173</v>
      </c>
      <c r="J7" s="505" t="s">
        <v>1151</v>
      </c>
      <c r="K7" s="505" t="s">
        <v>1167</v>
      </c>
      <c r="L7" s="937"/>
      <c r="M7" s="937"/>
      <c r="N7" s="504"/>
      <c r="O7" s="50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384"/>
      <c r="DG7" s="384"/>
      <c r="DH7" s="384"/>
      <c r="DI7" s="384"/>
      <c r="DJ7" s="384"/>
      <c r="DK7" s="384"/>
      <c r="DL7" s="384"/>
      <c r="DM7" s="384"/>
      <c r="DN7" s="384"/>
      <c r="DO7" s="384"/>
      <c r="DP7" s="384"/>
      <c r="DQ7" s="384"/>
      <c r="DR7" s="384"/>
      <c r="DS7" s="384"/>
      <c r="DT7" s="384"/>
      <c r="DU7" s="384"/>
      <c r="DV7" s="384"/>
      <c r="DW7" s="384"/>
      <c r="DX7" s="384"/>
      <c r="DY7" s="384"/>
      <c r="DZ7" s="384"/>
      <c r="EA7" s="384"/>
      <c r="EB7" s="384"/>
      <c r="EC7" s="384"/>
      <c r="ED7" s="384"/>
      <c r="EE7" s="384"/>
      <c r="EF7" s="384"/>
      <c r="EG7" s="384"/>
      <c r="EH7" s="384"/>
      <c r="EI7" s="384"/>
      <c r="EJ7" s="384"/>
      <c r="EK7" s="384"/>
      <c r="EL7" s="384"/>
      <c r="EM7" s="384"/>
      <c r="EN7" s="384"/>
      <c r="EO7" s="384"/>
      <c r="EP7" s="384"/>
      <c r="EQ7" s="384"/>
      <c r="ER7" s="384"/>
      <c r="ES7" s="384"/>
      <c r="ET7" s="384"/>
      <c r="EU7" s="384"/>
      <c r="EV7" s="384"/>
      <c r="EW7" s="384"/>
      <c r="EX7" s="384"/>
      <c r="EY7" s="384"/>
      <c r="EZ7" s="384"/>
      <c r="FA7" s="384"/>
      <c r="FB7" s="384"/>
      <c r="FC7" s="384"/>
      <c r="FD7" s="384"/>
      <c r="FE7" s="384"/>
      <c r="FF7" s="384"/>
      <c r="FG7" s="384"/>
      <c r="FH7" s="384"/>
      <c r="FI7" s="384"/>
      <c r="FJ7" s="384"/>
      <c r="FK7" s="384"/>
      <c r="FL7" s="384"/>
      <c r="FM7" s="384"/>
      <c r="FN7" s="384"/>
      <c r="FO7" s="384"/>
      <c r="FP7" s="384"/>
      <c r="FQ7" s="384"/>
      <c r="FR7" s="384"/>
      <c r="FS7" s="384"/>
      <c r="FT7" s="384"/>
      <c r="FU7" s="384"/>
      <c r="FV7" s="384"/>
      <c r="FW7" s="384"/>
      <c r="FX7" s="384"/>
      <c r="FY7" s="384"/>
      <c r="FZ7" s="384"/>
      <c r="GA7" s="384"/>
      <c r="GB7" s="384"/>
      <c r="GC7" s="384"/>
      <c r="GD7" s="384"/>
      <c r="GE7" s="384"/>
      <c r="GF7" s="384"/>
      <c r="GG7" s="384"/>
      <c r="GH7" s="384"/>
      <c r="GI7" s="384"/>
      <c r="GJ7" s="384"/>
      <c r="GK7" s="384"/>
      <c r="GL7" s="384"/>
      <c r="GM7" s="384"/>
      <c r="GN7" s="384"/>
      <c r="GO7" s="384"/>
      <c r="GP7" s="384"/>
      <c r="GQ7" s="384"/>
      <c r="GR7" s="384"/>
      <c r="GS7" s="384"/>
      <c r="GT7" s="384"/>
      <c r="GU7" s="384"/>
      <c r="GV7" s="384"/>
      <c r="GW7" s="384"/>
      <c r="GX7" s="384"/>
      <c r="GY7" s="384"/>
      <c r="GZ7" s="384"/>
      <c r="HA7" s="384"/>
      <c r="HB7" s="384"/>
      <c r="HC7" s="384"/>
      <c r="HD7" s="384"/>
      <c r="HE7" s="384"/>
      <c r="HF7" s="384"/>
      <c r="HG7" s="384"/>
      <c r="HH7" s="384"/>
      <c r="HI7" s="384"/>
      <c r="HJ7" s="384"/>
      <c r="HK7" s="384"/>
      <c r="HL7" s="384"/>
      <c r="HM7" s="384"/>
      <c r="HN7" s="384"/>
      <c r="HO7" s="384"/>
      <c r="HP7" s="384"/>
      <c r="HQ7" s="384"/>
      <c r="HR7" s="384"/>
      <c r="HS7" s="384"/>
      <c r="HT7" s="384"/>
      <c r="HU7" s="384"/>
      <c r="HV7" s="384"/>
      <c r="HW7" s="384"/>
      <c r="HX7" s="384"/>
      <c r="HY7" s="384"/>
      <c r="HZ7" s="384"/>
      <c r="IA7" s="384"/>
      <c r="IB7" s="384"/>
      <c r="IC7" s="384"/>
      <c r="ID7" s="384"/>
      <c r="IE7" s="384"/>
      <c r="IF7" s="384"/>
      <c r="IG7" s="384"/>
      <c r="IH7" s="384"/>
      <c r="II7" s="384"/>
      <c r="IJ7" s="384"/>
      <c r="IK7" s="384"/>
      <c r="IL7" s="384"/>
      <c r="IM7" s="384"/>
      <c r="IN7" s="384"/>
      <c r="IO7" s="384"/>
      <c r="IP7" s="384"/>
      <c r="IQ7" s="384"/>
      <c r="IR7" s="384"/>
      <c r="IS7" s="384"/>
      <c r="IT7" s="384"/>
      <c r="IU7" s="384"/>
      <c r="IV7" s="384"/>
      <c r="IW7" s="384"/>
    </row>
    <row r="8" spans="1:257" ht="18.75" customHeight="1" outlineLevel="2">
      <c r="A8" s="414" t="s">
        <v>96</v>
      </c>
      <c r="B8" s="414" t="s">
        <v>99</v>
      </c>
      <c r="C8" s="414" t="s">
        <v>102</v>
      </c>
      <c r="D8" s="414" t="s">
        <v>106</v>
      </c>
      <c r="E8" s="414" t="s">
        <v>130</v>
      </c>
      <c r="F8" s="414" t="s">
        <v>110</v>
      </c>
      <c r="G8" s="414" t="s">
        <v>136</v>
      </c>
      <c r="H8" s="414">
        <v>3</v>
      </c>
      <c r="I8" s="414">
        <v>4</v>
      </c>
      <c r="J8" s="414">
        <v>5</v>
      </c>
      <c r="K8" s="414">
        <v>6</v>
      </c>
      <c r="L8" s="414">
        <v>7</v>
      </c>
      <c r="M8" s="414">
        <v>8</v>
      </c>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384"/>
      <c r="DG8" s="384"/>
      <c r="DH8" s="384"/>
      <c r="DI8" s="384"/>
      <c r="DJ8" s="384"/>
      <c r="DK8" s="384"/>
      <c r="DL8" s="384"/>
      <c r="DM8" s="384"/>
      <c r="DN8" s="384"/>
      <c r="DO8" s="384"/>
      <c r="DP8" s="384"/>
      <c r="DQ8" s="384"/>
      <c r="DR8" s="384"/>
      <c r="DS8" s="384"/>
      <c r="DT8" s="384"/>
      <c r="DU8" s="384"/>
      <c r="DV8" s="384"/>
      <c r="DW8" s="384"/>
      <c r="DX8" s="384"/>
      <c r="DY8" s="384"/>
      <c r="DZ8" s="384"/>
      <c r="EA8" s="384"/>
      <c r="EB8" s="384"/>
      <c r="EC8" s="384"/>
      <c r="ED8" s="384"/>
      <c r="EE8" s="384"/>
      <c r="EF8" s="384"/>
      <c r="EG8" s="384"/>
      <c r="EH8" s="384"/>
      <c r="EI8" s="384"/>
      <c r="EJ8" s="384"/>
      <c r="EK8" s="384"/>
      <c r="EL8" s="384"/>
      <c r="EM8" s="384"/>
      <c r="EN8" s="384"/>
      <c r="EO8" s="384"/>
      <c r="EP8" s="384"/>
      <c r="EQ8" s="384"/>
      <c r="ER8" s="384"/>
      <c r="ES8" s="384"/>
      <c r="ET8" s="384"/>
      <c r="EU8" s="384"/>
      <c r="EV8" s="384"/>
      <c r="EW8" s="384"/>
      <c r="EX8" s="384"/>
      <c r="EY8" s="384"/>
      <c r="EZ8" s="384"/>
      <c r="FA8" s="384"/>
      <c r="FB8" s="384"/>
      <c r="FC8" s="384"/>
      <c r="FD8" s="384"/>
      <c r="FE8" s="384"/>
      <c r="FF8" s="384"/>
      <c r="FG8" s="384"/>
      <c r="FH8" s="384"/>
      <c r="FI8" s="384"/>
      <c r="FJ8" s="384"/>
      <c r="FK8" s="384"/>
      <c r="FL8" s="384"/>
      <c r="FM8" s="384"/>
      <c r="FN8" s="384"/>
      <c r="FO8" s="384"/>
      <c r="FP8" s="384"/>
      <c r="FQ8" s="384"/>
      <c r="FR8" s="384"/>
      <c r="FS8" s="384"/>
      <c r="FT8" s="384"/>
      <c r="FU8" s="384"/>
      <c r="FV8" s="384"/>
      <c r="FW8" s="384"/>
      <c r="FX8" s="384"/>
      <c r="FY8" s="384"/>
      <c r="FZ8" s="384"/>
      <c r="GA8" s="384"/>
      <c r="GB8" s="384"/>
      <c r="GC8" s="384"/>
      <c r="GD8" s="384"/>
      <c r="GE8" s="384"/>
      <c r="GF8" s="384"/>
      <c r="GG8" s="384"/>
      <c r="GH8" s="384"/>
      <c r="GI8" s="384"/>
      <c r="GJ8" s="384"/>
      <c r="GK8" s="384"/>
      <c r="GL8" s="384"/>
      <c r="GM8" s="384"/>
      <c r="GN8" s="384"/>
      <c r="GO8" s="384"/>
      <c r="GP8" s="384"/>
      <c r="GQ8" s="384"/>
      <c r="GR8" s="384"/>
      <c r="GS8" s="384"/>
      <c r="GT8" s="384"/>
      <c r="GU8" s="384"/>
      <c r="GV8" s="384"/>
      <c r="GW8" s="384"/>
      <c r="GX8" s="384"/>
      <c r="GY8" s="384"/>
      <c r="GZ8" s="384"/>
      <c r="HA8" s="384"/>
      <c r="HB8" s="384"/>
      <c r="HC8" s="384"/>
      <c r="HD8" s="384"/>
      <c r="HE8" s="384"/>
      <c r="HF8" s="384"/>
      <c r="HG8" s="384"/>
      <c r="HH8" s="384"/>
      <c r="HI8" s="384"/>
      <c r="HJ8" s="384"/>
      <c r="HK8" s="384"/>
      <c r="HL8" s="384"/>
      <c r="HM8" s="384"/>
      <c r="HN8" s="384"/>
      <c r="HO8" s="384"/>
      <c r="HP8" s="384"/>
      <c r="HQ8" s="384"/>
      <c r="HR8" s="384"/>
      <c r="HS8" s="384"/>
      <c r="HT8" s="384"/>
      <c r="HU8" s="384"/>
      <c r="HV8" s="384"/>
      <c r="HW8" s="384"/>
      <c r="HX8" s="384"/>
      <c r="HY8" s="384"/>
      <c r="HZ8" s="384"/>
      <c r="IA8" s="384"/>
      <c r="IB8" s="384"/>
      <c r="IC8" s="384"/>
      <c r="ID8" s="384"/>
      <c r="IE8" s="384"/>
      <c r="IF8" s="384"/>
      <c r="IG8" s="384"/>
      <c r="IH8" s="384"/>
      <c r="II8" s="384"/>
      <c r="IJ8" s="384"/>
      <c r="IK8" s="384"/>
      <c r="IL8" s="384"/>
      <c r="IM8" s="384"/>
      <c r="IN8" s="384"/>
      <c r="IO8" s="384"/>
      <c r="IP8" s="384"/>
      <c r="IQ8" s="384"/>
      <c r="IR8" s="384"/>
      <c r="IS8" s="384"/>
      <c r="IT8" s="384"/>
      <c r="IU8" s="384"/>
      <c r="IV8" s="384"/>
      <c r="IW8" s="384"/>
    </row>
    <row r="9" spans="1:257" s="393" customFormat="1" ht="21.75" customHeight="1" outlineLevel="2">
      <c r="A9" s="415"/>
      <c r="B9" s="517" t="s">
        <v>1142</v>
      </c>
      <c r="C9" s="416" t="e">
        <f>C11+#REF!</f>
        <v>#REF!</v>
      </c>
      <c r="D9" s="416" t="e">
        <f>D11+#REF!</f>
        <v>#REF!</v>
      </c>
      <c r="E9" s="416" t="e">
        <f>E11+#REF!</f>
        <v>#REF!</v>
      </c>
      <c r="F9" s="416" t="e">
        <f>F11+#REF!</f>
        <v>#REF!</v>
      </c>
      <c r="G9" s="416" t="e">
        <f>G11+#REF!</f>
        <v>#REF!</v>
      </c>
      <c r="H9" s="416">
        <f>H11+H10</f>
        <v>5017820</v>
      </c>
      <c r="I9" s="416">
        <f>I11+I10</f>
        <v>960000</v>
      </c>
      <c r="J9" s="416">
        <f>J11+J10</f>
        <v>1656314</v>
      </c>
      <c r="K9" s="416">
        <f>K11+K10</f>
        <v>759468</v>
      </c>
      <c r="L9" s="416">
        <f>L11+L10</f>
        <v>3298352</v>
      </c>
      <c r="M9" s="416">
        <f>SUM(M12:M22)</f>
        <v>0</v>
      </c>
      <c r="N9" s="392"/>
      <c r="O9" s="392" t="e">
        <f>D9/C9*100</f>
        <v>#REF!</v>
      </c>
      <c r="P9" s="428" t="e">
        <f>C9*0.383</f>
        <v>#REF!</v>
      </c>
      <c r="Q9" s="392"/>
      <c r="R9" s="392"/>
      <c r="S9" s="392"/>
      <c r="T9" s="482">
        <f>'[14]B II'!V12+[14]BIIa!N8+[14]BIII!AE14</f>
        <v>4480250.0263499999</v>
      </c>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392"/>
      <c r="DG9" s="392"/>
      <c r="DH9" s="392"/>
      <c r="DI9" s="392"/>
      <c r="DJ9" s="392"/>
      <c r="DK9" s="392"/>
      <c r="DL9" s="392"/>
      <c r="DM9" s="392"/>
      <c r="DN9" s="392"/>
      <c r="DO9" s="392"/>
      <c r="DP9" s="392"/>
      <c r="DQ9" s="392"/>
      <c r="DR9" s="392"/>
      <c r="DS9" s="392"/>
      <c r="DT9" s="392"/>
      <c r="DU9" s="392"/>
      <c r="DV9" s="392"/>
      <c r="DW9" s="392"/>
      <c r="DX9" s="392"/>
      <c r="DY9" s="392"/>
      <c r="DZ9" s="392"/>
      <c r="EA9" s="392"/>
      <c r="EB9" s="392"/>
      <c r="EC9" s="392"/>
      <c r="ED9" s="392"/>
      <c r="EE9" s="392"/>
      <c r="EF9" s="392"/>
      <c r="EG9" s="392"/>
      <c r="EH9" s="392"/>
      <c r="EI9" s="392"/>
      <c r="EJ9" s="392"/>
      <c r="EK9" s="392"/>
      <c r="EL9" s="392"/>
      <c r="EM9" s="392"/>
      <c r="EN9" s="392"/>
      <c r="EO9" s="392"/>
      <c r="EP9" s="392"/>
      <c r="EQ9" s="392"/>
      <c r="ER9" s="392"/>
      <c r="ES9" s="392"/>
      <c r="ET9" s="392"/>
      <c r="EU9" s="392"/>
      <c r="EV9" s="392"/>
      <c r="EW9" s="392"/>
      <c r="EX9" s="392"/>
      <c r="EY9" s="392"/>
      <c r="EZ9" s="392"/>
      <c r="FA9" s="392"/>
      <c r="FB9" s="392"/>
      <c r="FC9" s="392"/>
      <c r="FD9" s="392"/>
      <c r="FE9" s="392"/>
      <c r="FF9" s="392"/>
      <c r="FG9" s="392"/>
      <c r="FH9" s="392"/>
      <c r="FI9" s="392"/>
      <c r="FJ9" s="392"/>
      <c r="FK9" s="392"/>
      <c r="FL9" s="392"/>
      <c r="FM9" s="392"/>
      <c r="FN9" s="392"/>
      <c r="FO9" s="392"/>
      <c r="FP9" s="392"/>
      <c r="FQ9" s="392"/>
      <c r="FR9" s="392"/>
      <c r="FS9" s="392"/>
      <c r="FT9" s="392"/>
      <c r="FU9" s="392"/>
      <c r="FV9" s="392"/>
      <c r="FW9" s="392"/>
      <c r="FX9" s="392"/>
      <c r="FY9" s="392"/>
      <c r="FZ9" s="392"/>
      <c r="GA9" s="392"/>
      <c r="GB9" s="392"/>
      <c r="GC9" s="392"/>
      <c r="GD9" s="392"/>
      <c r="GE9" s="392"/>
      <c r="GF9" s="392"/>
      <c r="GG9" s="392"/>
      <c r="GH9" s="392"/>
      <c r="GI9" s="392"/>
      <c r="GJ9" s="392"/>
      <c r="GK9" s="392"/>
      <c r="GL9" s="392"/>
      <c r="GM9" s="392"/>
      <c r="GN9" s="392"/>
      <c r="GO9" s="392"/>
      <c r="GP9" s="392"/>
      <c r="GQ9" s="392"/>
      <c r="GR9" s="392"/>
      <c r="GS9" s="392"/>
      <c r="GT9" s="392"/>
      <c r="GU9" s="392"/>
      <c r="GV9" s="392"/>
      <c r="GW9" s="392"/>
      <c r="GX9" s="392"/>
      <c r="GY9" s="392"/>
      <c r="GZ9" s="392"/>
      <c r="HA9" s="392"/>
      <c r="HB9" s="392"/>
      <c r="HC9" s="392"/>
      <c r="HD9" s="392"/>
      <c r="HE9" s="392"/>
      <c r="HF9" s="392"/>
      <c r="HG9" s="392"/>
      <c r="HH9" s="392"/>
      <c r="HI9" s="392"/>
      <c r="HJ9" s="392"/>
      <c r="HK9" s="392"/>
      <c r="HL9" s="392"/>
      <c r="HM9" s="392"/>
      <c r="HN9" s="392"/>
      <c r="HO9" s="392"/>
      <c r="HP9" s="392"/>
      <c r="HQ9" s="392"/>
      <c r="HR9" s="392"/>
      <c r="HS9" s="392"/>
      <c r="HT9" s="392"/>
      <c r="HU9" s="392"/>
      <c r="HV9" s="392"/>
      <c r="HW9" s="392"/>
      <c r="HX9" s="392"/>
      <c r="HY9" s="392"/>
      <c r="HZ9" s="392"/>
      <c r="IA9" s="392"/>
      <c r="IB9" s="392"/>
      <c r="IC9" s="392"/>
      <c r="ID9" s="392"/>
      <c r="IE9" s="392"/>
      <c r="IF9" s="392"/>
      <c r="IG9" s="392"/>
      <c r="IH9" s="392"/>
      <c r="II9" s="392"/>
      <c r="IJ9" s="392"/>
      <c r="IK9" s="392"/>
      <c r="IL9" s="392"/>
      <c r="IM9" s="392"/>
      <c r="IN9" s="392"/>
      <c r="IO9" s="392"/>
      <c r="IP9" s="392"/>
      <c r="IQ9" s="392"/>
      <c r="IR9" s="392"/>
      <c r="IS9" s="392"/>
      <c r="IT9" s="392"/>
      <c r="IU9" s="392"/>
      <c r="IV9" s="392"/>
      <c r="IW9" s="392"/>
    </row>
    <row r="10" spans="1:257" s="393" customFormat="1" ht="27" customHeight="1" outlineLevel="2">
      <c r="A10" s="415" t="s">
        <v>56</v>
      </c>
      <c r="B10" s="417" t="s">
        <v>1169</v>
      </c>
      <c r="C10" s="416" t="e">
        <f>#REF!+#REF!</f>
        <v>#REF!</v>
      </c>
      <c r="D10" s="416" t="e">
        <f>#REF!+#REF!</f>
        <v>#REF!</v>
      </c>
      <c r="E10" s="416" t="e">
        <f>#REF!+#REF!</f>
        <v>#REF!</v>
      </c>
      <c r="F10" s="416" t="e">
        <f>#REF!+#REF!</f>
        <v>#REF!</v>
      </c>
      <c r="G10" s="416" t="e">
        <f>#REF!+#REF!</f>
        <v>#REF!</v>
      </c>
      <c r="H10" s="416">
        <v>1500038</v>
      </c>
      <c r="I10" s="416"/>
      <c r="J10" s="416"/>
      <c r="K10" s="416"/>
      <c r="L10" s="416">
        <v>1500038</v>
      </c>
      <c r="M10" s="416"/>
      <c r="N10" s="382"/>
      <c r="O10" s="413" t="e">
        <f>P22-#REF!</f>
        <v>#REF!</v>
      </c>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2"/>
      <c r="EJ10" s="382"/>
      <c r="EK10" s="382"/>
      <c r="EL10" s="382"/>
      <c r="EM10" s="382"/>
      <c r="EN10" s="382"/>
      <c r="EO10" s="382"/>
      <c r="EP10" s="382"/>
      <c r="EQ10" s="382"/>
      <c r="ER10" s="382"/>
      <c r="ES10" s="382"/>
      <c r="ET10" s="382"/>
      <c r="EU10" s="382"/>
      <c r="EV10" s="382"/>
      <c r="EW10" s="382"/>
      <c r="EX10" s="382"/>
      <c r="EY10" s="382"/>
      <c r="EZ10" s="382"/>
      <c r="FA10" s="382"/>
      <c r="FB10" s="382"/>
      <c r="FC10" s="382"/>
      <c r="FD10" s="382"/>
      <c r="FE10" s="382"/>
      <c r="FF10" s="382"/>
      <c r="FG10" s="382"/>
      <c r="FH10" s="382"/>
      <c r="FI10" s="382"/>
      <c r="FJ10" s="382"/>
      <c r="FK10" s="382"/>
      <c r="FL10" s="382"/>
      <c r="FM10" s="382"/>
      <c r="FN10" s="382"/>
      <c r="FO10" s="382"/>
      <c r="FP10" s="382"/>
      <c r="FQ10" s="382"/>
      <c r="FR10" s="382"/>
      <c r="FS10" s="382"/>
      <c r="FT10" s="382"/>
      <c r="FU10" s="382"/>
      <c r="FV10" s="382"/>
      <c r="FW10" s="382"/>
      <c r="FX10" s="382"/>
      <c r="FY10" s="382"/>
      <c r="FZ10" s="382"/>
      <c r="GA10" s="382"/>
      <c r="GB10" s="382"/>
      <c r="GC10" s="382"/>
      <c r="GD10" s="382"/>
      <c r="GE10" s="382"/>
      <c r="GF10" s="382"/>
      <c r="GG10" s="382"/>
      <c r="GH10" s="382"/>
      <c r="GI10" s="382"/>
      <c r="GJ10" s="382"/>
      <c r="GK10" s="382"/>
      <c r="GL10" s="382"/>
      <c r="GM10" s="382"/>
      <c r="GN10" s="382"/>
      <c r="GO10" s="382"/>
      <c r="GP10" s="382"/>
      <c r="GQ10" s="382"/>
      <c r="GR10" s="382"/>
      <c r="GS10" s="382"/>
      <c r="GT10" s="382"/>
      <c r="GU10" s="382"/>
      <c r="GV10" s="382"/>
      <c r="GW10" s="382"/>
      <c r="GX10" s="382"/>
      <c r="GY10" s="382"/>
      <c r="GZ10" s="382"/>
      <c r="HA10" s="382"/>
      <c r="HB10" s="382"/>
      <c r="HC10" s="382"/>
      <c r="HD10" s="382"/>
      <c r="HE10" s="382"/>
      <c r="HF10" s="382"/>
      <c r="HG10" s="382"/>
      <c r="HH10" s="382"/>
      <c r="HI10" s="382"/>
      <c r="HJ10" s="382"/>
      <c r="HK10" s="382"/>
      <c r="HL10" s="382"/>
      <c r="HM10" s="382"/>
      <c r="HN10" s="382"/>
      <c r="HO10" s="382"/>
      <c r="HP10" s="382"/>
      <c r="HQ10" s="382"/>
      <c r="HR10" s="382"/>
      <c r="HS10" s="382"/>
      <c r="HT10" s="382"/>
      <c r="HU10" s="382"/>
      <c r="HV10" s="382"/>
      <c r="HW10" s="382"/>
      <c r="HX10" s="382"/>
      <c r="HY10" s="382"/>
      <c r="HZ10" s="382"/>
      <c r="IA10" s="382"/>
      <c r="IB10" s="382"/>
      <c r="IC10" s="382"/>
      <c r="ID10" s="382"/>
      <c r="IE10" s="382"/>
      <c r="IF10" s="382"/>
      <c r="IG10" s="382"/>
      <c r="IH10" s="382"/>
      <c r="II10" s="382"/>
      <c r="IJ10" s="382"/>
      <c r="IK10" s="382"/>
      <c r="IL10" s="382"/>
      <c r="IM10" s="382"/>
      <c r="IN10" s="382"/>
      <c r="IO10" s="382"/>
      <c r="IP10" s="382"/>
      <c r="IQ10" s="382"/>
      <c r="IR10" s="382"/>
      <c r="IS10" s="382"/>
      <c r="IT10" s="382"/>
      <c r="IU10" s="382"/>
      <c r="IV10" s="382"/>
      <c r="IW10" s="382"/>
    </row>
    <row r="11" spans="1:257" s="393" customFormat="1" ht="27.75" customHeight="1" outlineLevel="2">
      <c r="A11" s="415" t="s">
        <v>1174</v>
      </c>
      <c r="B11" s="417" t="s">
        <v>1160</v>
      </c>
      <c r="C11" s="416" t="e">
        <f>#REF!+#REF!</f>
        <v>#REF!</v>
      </c>
      <c r="D11" s="416" t="e">
        <f>#REF!+#REF!</f>
        <v>#REF!</v>
      </c>
      <c r="E11" s="416" t="e">
        <f>#REF!+#REF!</f>
        <v>#REF!</v>
      </c>
      <c r="F11" s="416" t="e">
        <f>#REF!+#REF!</f>
        <v>#REF!</v>
      </c>
      <c r="G11" s="416" t="e">
        <f>#REF!+#REF!</f>
        <v>#REF!</v>
      </c>
      <c r="H11" s="416">
        <f>H12+H13+H21+H22</f>
        <v>3517782</v>
      </c>
      <c r="I11" s="416">
        <f t="shared" ref="I11:J11" si="0">I12+I13+I21+I22</f>
        <v>960000</v>
      </c>
      <c r="J11" s="416">
        <f t="shared" si="0"/>
        <v>1656314</v>
      </c>
      <c r="K11" s="416">
        <f>K12+K13+K21+K22</f>
        <v>759468</v>
      </c>
      <c r="L11" s="416">
        <f>L12+L13+L21+L22</f>
        <v>1798314</v>
      </c>
      <c r="M11" s="416"/>
      <c r="N11" s="382"/>
      <c r="O11" s="413" t="e">
        <f>P9-#REF!</f>
        <v>#REF!</v>
      </c>
      <c r="P11" s="382"/>
      <c r="Q11" s="382"/>
      <c r="R11" s="382"/>
      <c r="S11" s="382"/>
      <c r="T11" s="382"/>
      <c r="U11" s="382"/>
      <c r="V11" s="382"/>
      <c r="W11" s="382"/>
      <c r="X11" s="382"/>
      <c r="Y11" s="382"/>
      <c r="Z11" s="382"/>
      <c r="AA11" s="382"/>
      <c r="AB11" s="382"/>
      <c r="AC11" s="413">
        <f>L11+330000</f>
        <v>2128314</v>
      </c>
      <c r="AD11" s="413">
        <f>+L11+I11</f>
        <v>2758314</v>
      </c>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2"/>
      <c r="EB11" s="382"/>
      <c r="EC11" s="382"/>
      <c r="ED11" s="382"/>
      <c r="EE11" s="382"/>
      <c r="EF11" s="382"/>
      <c r="EG11" s="382"/>
      <c r="EH11" s="382"/>
      <c r="EI11" s="382"/>
      <c r="EJ11" s="382"/>
      <c r="EK11" s="382"/>
      <c r="EL11" s="382"/>
      <c r="EM11" s="382"/>
      <c r="EN11" s="382"/>
      <c r="EO11" s="382"/>
      <c r="EP11" s="382"/>
      <c r="EQ11" s="382"/>
      <c r="ER11" s="382"/>
      <c r="ES11" s="382"/>
      <c r="ET11" s="382"/>
      <c r="EU11" s="382"/>
      <c r="EV11" s="382"/>
      <c r="EW11" s="382"/>
      <c r="EX11" s="382"/>
      <c r="EY11" s="382"/>
      <c r="EZ11" s="382"/>
      <c r="FA11" s="382"/>
      <c r="FB11" s="382"/>
      <c r="FC11" s="382"/>
      <c r="FD11" s="382"/>
      <c r="FE11" s="382"/>
      <c r="FF11" s="382"/>
      <c r="FG11" s="382"/>
      <c r="FH11" s="382"/>
      <c r="FI11" s="382"/>
      <c r="FJ11" s="382"/>
      <c r="FK11" s="382"/>
      <c r="FL11" s="382"/>
      <c r="FM11" s="382"/>
      <c r="FN11" s="382"/>
      <c r="FO11" s="382"/>
      <c r="FP11" s="382"/>
      <c r="FQ11" s="382"/>
      <c r="FR11" s="382"/>
      <c r="FS11" s="382"/>
      <c r="FT11" s="382"/>
      <c r="FU11" s="382"/>
      <c r="FV11" s="382"/>
      <c r="FW11" s="382"/>
      <c r="FX11" s="382"/>
      <c r="FY11" s="382"/>
      <c r="FZ11" s="382"/>
      <c r="GA11" s="382"/>
      <c r="GB11" s="382"/>
      <c r="GC11" s="382"/>
      <c r="GD11" s="382"/>
      <c r="GE11" s="382"/>
      <c r="GF11" s="382"/>
      <c r="GG11" s="382"/>
      <c r="GH11" s="382"/>
      <c r="GI11" s="382"/>
      <c r="GJ11" s="382"/>
      <c r="GK11" s="382"/>
      <c r="GL11" s="382"/>
      <c r="GM11" s="382"/>
      <c r="GN11" s="382"/>
      <c r="GO11" s="382"/>
      <c r="GP11" s="382"/>
      <c r="GQ11" s="382"/>
      <c r="GR11" s="382"/>
      <c r="GS11" s="382"/>
      <c r="GT11" s="382"/>
      <c r="GU11" s="382"/>
      <c r="GV11" s="382"/>
      <c r="GW11" s="382"/>
      <c r="GX11" s="382"/>
      <c r="GY11" s="382"/>
      <c r="GZ11" s="382"/>
      <c r="HA11" s="382"/>
      <c r="HB11" s="382"/>
      <c r="HC11" s="382"/>
      <c r="HD11" s="382"/>
      <c r="HE11" s="382"/>
      <c r="HF11" s="382"/>
      <c r="HG11" s="382"/>
      <c r="HH11" s="382"/>
      <c r="HI11" s="382"/>
      <c r="HJ11" s="382"/>
      <c r="HK11" s="382"/>
      <c r="HL11" s="382"/>
      <c r="HM11" s="382"/>
      <c r="HN11" s="382"/>
      <c r="HO11" s="382"/>
      <c r="HP11" s="382"/>
      <c r="HQ11" s="382"/>
      <c r="HR11" s="382"/>
      <c r="HS11" s="382"/>
      <c r="HT11" s="382"/>
      <c r="HU11" s="382"/>
      <c r="HV11" s="382"/>
      <c r="HW11" s="382"/>
      <c r="HX11" s="382"/>
      <c r="HY11" s="382"/>
      <c r="HZ11" s="382"/>
      <c r="IA11" s="382"/>
      <c r="IB11" s="382"/>
      <c r="IC11" s="382"/>
      <c r="ID11" s="382"/>
      <c r="IE11" s="382"/>
      <c r="IF11" s="382"/>
      <c r="IG11" s="382"/>
      <c r="IH11" s="382"/>
      <c r="II11" s="382"/>
      <c r="IJ11" s="382"/>
      <c r="IK11" s="382"/>
      <c r="IL11" s="382"/>
      <c r="IM11" s="382"/>
      <c r="IN11" s="382"/>
      <c r="IO11" s="382"/>
      <c r="IP11" s="382"/>
      <c r="IQ11" s="382"/>
      <c r="IR11" s="382"/>
      <c r="IS11" s="382"/>
      <c r="IT11" s="382"/>
      <c r="IU11" s="382"/>
      <c r="IV11" s="382"/>
      <c r="IW11" s="382"/>
    </row>
    <row r="12" spans="1:257" s="526" customFormat="1" ht="33.75" customHeight="1" outlineLevel="2">
      <c r="A12" s="427" t="s">
        <v>58</v>
      </c>
      <c r="B12" s="522" t="s">
        <v>1149</v>
      </c>
      <c r="C12" s="523"/>
      <c r="D12" s="523"/>
      <c r="E12" s="523">
        <f t="shared" ref="E12:E22" si="1">C12</f>
        <v>0</v>
      </c>
      <c r="F12" s="523"/>
      <c r="G12" s="523"/>
      <c r="H12" s="523">
        <v>975782</v>
      </c>
      <c r="I12" s="523"/>
      <c r="J12" s="523">
        <v>975782</v>
      </c>
      <c r="K12" s="523"/>
      <c r="L12" s="523">
        <v>975782</v>
      </c>
      <c r="M12" s="524" t="s">
        <v>1175</v>
      </c>
      <c r="N12" s="525"/>
      <c r="O12" s="525"/>
      <c r="P12" s="525"/>
      <c r="Q12" s="525"/>
      <c r="R12" s="525"/>
      <c r="S12" s="525"/>
      <c r="T12" s="525"/>
      <c r="U12" s="525"/>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25"/>
      <c r="BC12" s="525"/>
      <c r="BD12" s="525"/>
      <c r="BE12" s="525"/>
      <c r="BF12" s="525"/>
      <c r="BG12" s="525"/>
      <c r="BH12" s="525"/>
      <c r="BI12" s="525"/>
      <c r="BJ12" s="525"/>
      <c r="BK12" s="525"/>
      <c r="BL12" s="525"/>
      <c r="BM12" s="525"/>
      <c r="BN12" s="525"/>
      <c r="BO12" s="525"/>
      <c r="BP12" s="525"/>
      <c r="BQ12" s="525"/>
      <c r="BR12" s="525"/>
      <c r="BS12" s="525"/>
      <c r="BT12" s="525"/>
      <c r="BU12" s="525"/>
      <c r="BV12" s="525"/>
      <c r="BW12" s="525"/>
      <c r="BX12" s="525"/>
      <c r="BY12" s="525"/>
      <c r="BZ12" s="525"/>
      <c r="CA12" s="525"/>
      <c r="CB12" s="525"/>
      <c r="CC12" s="525"/>
      <c r="CD12" s="525"/>
      <c r="CE12" s="525"/>
      <c r="CF12" s="525"/>
      <c r="CG12" s="525"/>
      <c r="CH12" s="525"/>
      <c r="CI12" s="525"/>
      <c r="CJ12" s="525"/>
      <c r="CK12" s="525"/>
      <c r="CL12" s="525"/>
      <c r="CM12" s="525"/>
      <c r="CN12" s="525"/>
      <c r="CO12" s="525"/>
      <c r="CP12" s="525"/>
      <c r="CQ12" s="525"/>
      <c r="CR12" s="525"/>
      <c r="CS12" s="525"/>
      <c r="CT12" s="525"/>
      <c r="CU12" s="525"/>
      <c r="CV12" s="525"/>
      <c r="CW12" s="525"/>
      <c r="CX12" s="525"/>
      <c r="CY12" s="525"/>
      <c r="CZ12" s="525"/>
      <c r="DA12" s="525"/>
      <c r="DB12" s="525"/>
      <c r="DC12" s="525"/>
      <c r="DD12" s="525"/>
      <c r="DE12" s="525"/>
      <c r="DF12" s="525"/>
      <c r="DG12" s="525"/>
      <c r="DH12" s="525"/>
      <c r="DI12" s="525"/>
      <c r="DJ12" s="525"/>
      <c r="DK12" s="525"/>
      <c r="DL12" s="525"/>
      <c r="DM12" s="525"/>
      <c r="DN12" s="525"/>
      <c r="DO12" s="525"/>
      <c r="DP12" s="525"/>
      <c r="DQ12" s="525"/>
      <c r="DR12" s="525"/>
      <c r="DS12" s="525"/>
      <c r="DT12" s="525"/>
      <c r="DU12" s="525"/>
      <c r="DV12" s="525"/>
      <c r="DW12" s="525"/>
      <c r="DX12" s="525"/>
      <c r="DY12" s="525"/>
      <c r="DZ12" s="525"/>
      <c r="EA12" s="525"/>
      <c r="EB12" s="525"/>
      <c r="EC12" s="525"/>
      <c r="ED12" s="525"/>
      <c r="EE12" s="525"/>
      <c r="EF12" s="525"/>
      <c r="EG12" s="525"/>
      <c r="EH12" s="525"/>
      <c r="EI12" s="525"/>
      <c r="EJ12" s="525"/>
      <c r="EK12" s="525"/>
      <c r="EL12" s="525"/>
      <c r="EM12" s="525"/>
      <c r="EN12" s="525"/>
      <c r="EO12" s="525"/>
      <c r="EP12" s="525"/>
      <c r="EQ12" s="525"/>
      <c r="ER12" s="525"/>
      <c r="ES12" s="525"/>
      <c r="ET12" s="525"/>
      <c r="EU12" s="525"/>
      <c r="EV12" s="525"/>
      <c r="EW12" s="525"/>
      <c r="EX12" s="525"/>
      <c r="EY12" s="525"/>
      <c r="EZ12" s="525"/>
      <c r="FA12" s="525"/>
      <c r="FB12" s="525"/>
      <c r="FC12" s="525"/>
      <c r="FD12" s="525"/>
      <c r="FE12" s="525"/>
      <c r="FF12" s="525"/>
      <c r="FG12" s="525"/>
      <c r="FH12" s="525"/>
      <c r="FI12" s="525"/>
      <c r="FJ12" s="525"/>
      <c r="FK12" s="525"/>
      <c r="FL12" s="525"/>
      <c r="FM12" s="525"/>
      <c r="FN12" s="525"/>
      <c r="FO12" s="525"/>
      <c r="FP12" s="525"/>
      <c r="FQ12" s="525"/>
      <c r="FR12" s="525"/>
      <c r="FS12" s="525"/>
      <c r="FT12" s="525"/>
      <c r="FU12" s="525"/>
      <c r="FV12" s="525"/>
      <c r="FW12" s="525"/>
      <c r="FX12" s="525"/>
      <c r="FY12" s="525"/>
      <c r="FZ12" s="525"/>
      <c r="GA12" s="525"/>
      <c r="GB12" s="525"/>
      <c r="GC12" s="525"/>
      <c r="GD12" s="525"/>
      <c r="GE12" s="525"/>
      <c r="GF12" s="525"/>
      <c r="GG12" s="525"/>
      <c r="GH12" s="525"/>
      <c r="GI12" s="525"/>
      <c r="GJ12" s="525"/>
      <c r="GK12" s="525"/>
      <c r="GL12" s="525"/>
      <c r="GM12" s="525"/>
      <c r="GN12" s="525"/>
      <c r="GO12" s="525"/>
      <c r="GP12" s="525"/>
      <c r="GQ12" s="525"/>
      <c r="GR12" s="525"/>
      <c r="GS12" s="525"/>
      <c r="GT12" s="525"/>
      <c r="GU12" s="525"/>
      <c r="GV12" s="525"/>
      <c r="GW12" s="525"/>
      <c r="GX12" s="525"/>
      <c r="GY12" s="525"/>
      <c r="GZ12" s="525"/>
      <c r="HA12" s="525"/>
      <c r="HB12" s="525"/>
      <c r="HC12" s="525"/>
      <c r="HD12" s="525"/>
      <c r="HE12" s="525"/>
      <c r="HF12" s="525"/>
      <c r="HG12" s="525"/>
      <c r="HH12" s="525"/>
      <c r="HI12" s="525"/>
      <c r="HJ12" s="525"/>
      <c r="HK12" s="525"/>
      <c r="HL12" s="525"/>
      <c r="HM12" s="525"/>
      <c r="HN12" s="525"/>
      <c r="HO12" s="525"/>
      <c r="HP12" s="525"/>
      <c r="HQ12" s="525"/>
      <c r="HR12" s="525"/>
      <c r="HS12" s="525"/>
      <c r="HT12" s="525"/>
      <c r="HU12" s="525"/>
      <c r="HV12" s="525"/>
      <c r="HW12" s="525"/>
      <c r="HX12" s="525"/>
      <c r="HY12" s="525"/>
      <c r="HZ12" s="525"/>
      <c r="IA12" s="525"/>
      <c r="IB12" s="525"/>
      <c r="IC12" s="525"/>
      <c r="ID12" s="525"/>
      <c r="IE12" s="525"/>
      <c r="IF12" s="525"/>
      <c r="IG12" s="525"/>
      <c r="IH12" s="525"/>
      <c r="II12" s="525"/>
      <c r="IJ12" s="525"/>
      <c r="IK12" s="525"/>
      <c r="IL12" s="525"/>
      <c r="IM12" s="525"/>
      <c r="IN12" s="525"/>
      <c r="IO12" s="525"/>
      <c r="IP12" s="525"/>
      <c r="IQ12" s="525"/>
      <c r="IR12" s="525"/>
      <c r="IS12" s="385"/>
      <c r="IT12" s="385"/>
      <c r="IU12" s="385"/>
      <c r="IV12" s="385"/>
      <c r="IW12" s="385"/>
    </row>
    <row r="13" spans="1:257" s="526" customFormat="1" ht="53.25" customHeight="1" outlineLevel="2">
      <c r="A13" s="427" t="s">
        <v>61</v>
      </c>
      <c r="B13" s="522" t="s">
        <v>679</v>
      </c>
      <c r="C13" s="523">
        <v>2700000</v>
      </c>
      <c r="D13" s="523">
        <f>D15+D16</f>
        <v>681872</v>
      </c>
      <c r="E13" s="523">
        <f t="shared" si="1"/>
        <v>2700000</v>
      </c>
      <c r="F13" s="523">
        <v>12000000</v>
      </c>
      <c r="G13" s="523"/>
      <c r="H13" s="523">
        <f>H14+H18</f>
        <v>2400000</v>
      </c>
      <c r="I13" s="523">
        <f t="shared" ref="I13:L13" si="2">I14+I18</f>
        <v>960000</v>
      </c>
      <c r="J13" s="523">
        <f t="shared" si="2"/>
        <v>680532</v>
      </c>
      <c r="K13" s="523">
        <f t="shared" si="2"/>
        <v>759468</v>
      </c>
      <c r="L13" s="523">
        <f t="shared" si="2"/>
        <v>680532</v>
      </c>
      <c r="M13" s="524" t="s">
        <v>1176</v>
      </c>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5"/>
      <c r="BE13" s="525"/>
      <c r="BF13" s="525"/>
      <c r="BG13" s="525"/>
      <c r="BH13" s="525"/>
      <c r="BI13" s="525"/>
      <c r="BJ13" s="525"/>
      <c r="BK13" s="525"/>
      <c r="BL13" s="525"/>
      <c r="BM13" s="525"/>
      <c r="BN13" s="525"/>
      <c r="BO13" s="525"/>
      <c r="BP13" s="525"/>
      <c r="BQ13" s="525"/>
      <c r="BR13" s="525"/>
      <c r="BS13" s="525"/>
      <c r="BT13" s="525"/>
      <c r="BU13" s="525"/>
      <c r="BV13" s="525"/>
      <c r="BW13" s="525"/>
      <c r="BX13" s="525"/>
      <c r="BY13" s="525"/>
      <c r="BZ13" s="525"/>
      <c r="CA13" s="525"/>
      <c r="CB13" s="525"/>
      <c r="CC13" s="525"/>
      <c r="CD13" s="525"/>
      <c r="CE13" s="525"/>
      <c r="CF13" s="525"/>
      <c r="CG13" s="525"/>
      <c r="CH13" s="525"/>
      <c r="CI13" s="525"/>
      <c r="CJ13" s="525"/>
      <c r="CK13" s="525"/>
      <c r="CL13" s="525"/>
      <c r="CM13" s="525"/>
      <c r="CN13" s="525"/>
      <c r="CO13" s="525"/>
      <c r="CP13" s="525"/>
      <c r="CQ13" s="525"/>
      <c r="CR13" s="525"/>
      <c r="CS13" s="525"/>
      <c r="CT13" s="525"/>
      <c r="CU13" s="525"/>
      <c r="CV13" s="525"/>
      <c r="CW13" s="525"/>
      <c r="CX13" s="525"/>
      <c r="CY13" s="525"/>
      <c r="CZ13" s="525"/>
      <c r="DA13" s="525"/>
      <c r="DB13" s="525"/>
      <c r="DC13" s="525"/>
      <c r="DD13" s="525"/>
      <c r="DE13" s="525"/>
      <c r="DF13" s="525"/>
      <c r="DG13" s="525"/>
      <c r="DH13" s="525"/>
      <c r="DI13" s="525"/>
      <c r="DJ13" s="525"/>
      <c r="DK13" s="525"/>
      <c r="DL13" s="525"/>
      <c r="DM13" s="525"/>
      <c r="DN13" s="525"/>
      <c r="DO13" s="525"/>
      <c r="DP13" s="525"/>
      <c r="DQ13" s="525"/>
      <c r="DR13" s="525"/>
      <c r="DS13" s="525"/>
      <c r="DT13" s="525"/>
      <c r="DU13" s="525"/>
      <c r="DV13" s="525"/>
      <c r="DW13" s="525"/>
      <c r="DX13" s="525"/>
      <c r="DY13" s="525"/>
      <c r="DZ13" s="525"/>
      <c r="EA13" s="525"/>
      <c r="EB13" s="525"/>
      <c r="EC13" s="525"/>
      <c r="ED13" s="525"/>
      <c r="EE13" s="525"/>
      <c r="EF13" s="525"/>
      <c r="EG13" s="525"/>
      <c r="EH13" s="525"/>
      <c r="EI13" s="525"/>
      <c r="EJ13" s="525"/>
      <c r="EK13" s="525"/>
      <c r="EL13" s="525"/>
      <c r="EM13" s="525"/>
      <c r="EN13" s="525"/>
      <c r="EO13" s="525"/>
      <c r="EP13" s="525"/>
      <c r="EQ13" s="525"/>
      <c r="ER13" s="525"/>
      <c r="ES13" s="525"/>
      <c r="ET13" s="525"/>
      <c r="EU13" s="525"/>
      <c r="EV13" s="525"/>
      <c r="EW13" s="525"/>
      <c r="EX13" s="525"/>
      <c r="EY13" s="525"/>
      <c r="EZ13" s="525"/>
      <c r="FA13" s="525"/>
      <c r="FB13" s="525"/>
      <c r="FC13" s="525"/>
      <c r="FD13" s="525"/>
      <c r="FE13" s="525"/>
      <c r="FF13" s="525"/>
      <c r="FG13" s="525"/>
      <c r="FH13" s="525"/>
      <c r="FI13" s="525"/>
      <c r="FJ13" s="525"/>
      <c r="FK13" s="525"/>
      <c r="FL13" s="525"/>
      <c r="FM13" s="525"/>
      <c r="FN13" s="525"/>
      <c r="FO13" s="525"/>
      <c r="FP13" s="525"/>
      <c r="FQ13" s="525"/>
      <c r="FR13" s="525"/>
      <c r="FS13" s="525"/>
      <c r="FT13" s="525"/>
      <c r="FU13" s="525"/>
      <c r="FV13" s="525"/>
      <c r="FW13" s="525"/>
      <c r="FX13" s="525"/>
      <c r="FY13" s="525"/>
      <c r="FZ13" s="525"/>
      <c r="GA13" s="525"/>
      <c r="GB13" s="525"/>
      <c r="GC13" s="525"/>
      <c r="GD13" s="525"/>
      <c r="GE13" s="525"/>
      <c r="GF13" s="525"/>
      <c r="GG13" s="525"/>
      <c r="GH13" s="525"/>
      <c r="GI13" s="525"/>
      <c r="GJ13" s="525"/>
      <c r="GK13" s="525"/>
      <c r="GL13" s="525"/>
      <c r="GM13" s="525"/>
      <c r="GN13" s="525"/>
      <c r="GO13" s="525"/>
      <c r="GP13" s="525"/>
      <c r="GQ13" s="525"/>
      <c r="GR13" s="525"/>
      <c r="GS13" s="525"/>
      <c r="GT13" s="525"/>
      <c r="GU13" s="525"/>
      <c r="GV13" s="525"/>
      <c r="GW13" s="525"/>
      <c r="GX13" s="525"/>
      <c r="GY13" s="525"/>
      <c r="GZ13" s="525"/>
      <c r="HA13" s="525"/>
      <c r="HB13" s="525"/>
      <c r="HC13" s="525"/>
      <c r="HD13" s="525"/>
      <c r="HE13" s="525"/>
      <c r="HF13" s="525"/>
      <c r="HG13" s="525"/>
      <c r="HH13" s="525"/>
      <c r="HI13" s="525"/>
      <c r="HJ13" s="525"/>
      <c r="HK13" s="525"/>
      <c r="HL13" s="525"/>
      <c r="HM13" s="525"/>
      <c r="HN13" s="525"/>
      <c r="HO13" s="525"/>
      <c r="HP13" s="525"/>
      <c r="HQ13" s="525"/>
      <c r="HR13" s="525"/>
      <c r="HS13" s="525"/>
      <c r="HT13" s="525"/>
      <c r="HU13" s="525"/>
      <c r="HV13" s="525"/>
      <c r="HW13" s="525"/>
      <c r="HX13" s="525"/>
      <c r="HY13" s="525"/>
      <c r="HZ13" s="525"/>
      <c r="IA13" s="525"/>
      <c r="IB13" s="525"/>
      <c r="IC13" s="525"/>
      <c r="ID13" s="525"/>
      <c r="IE13" s="525"/>
      <c r="IF13" s="525"/>
      <c r="IG13" s="525"/>
      <c r="IH13" s="525"/>
      <c r="II13" s="525"/>
      <c r="IJ13" s="525"/>
      <c r="IK13" s="525"/>
      <c r="IL13" s="525"/>
      <c r="IM13" s="525"/>
      <c r="IN13" s="525"/>
      <c r="IO13" s="525"/>
      <c r="IP13" s="525"/>
      <c r="IQ13" s="525"/>
      <c r="IR13" s="525"/>
      <c r="IS13" s="385"/>
      <c r="IT13" s="385"/>
      <c r="IU13" s="385"/>
      <c r="IV13" s="385"/>
      <c r="IW13" s="385"/>
    </row>
    <row r="14" spans="1:257" s="526" customFormat="1" ht="25.5" customHeight="1" outlineLevel="2">
      <c r="A14" s="427">
        <v>1</v>
      </c>
      <c r="B14" s="527" t="s">
        <v>1152</v>
      </c>
      <c r="C14" s="523"/>
      <c r="D14" s="523"/>
      <c r="E14" s="523">
        <f t="shared" si="1"/>
        <v>0</v>
      </c>
      <c r="F14" s="523"/>
      <c r="G14" s="523"/>
      <c r="H14" s="523">
        <f>SUM(H15:H17)</f>
        <v>1368262</v>
      </c>
      <c r="I14" s="523">
        <f t="shared" ref="I14:L14" si="3">SUM(I15:I17)</f>
        <v>547304.80000000005</v>
      </c>
      <c r="J14" s="523">
        <f t="shared" si="3"/>
        <v>608532</v>
      </c>
      <c r="K14" s="523">
        <f t="shared" si="3"/>
        <v>212425.2</v>
      </c>
      <c r="L14" s="523">
        <f t="shared" si="3"/>
        <v>608532</v>
      </c>
      <c r="M14" s="523"/>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385"/>
      <c r="DG14" s="385"/>
      <c r="DH14" s="385"/>
      <c r="DI14" s="385"/>
      <c r="DJ14" s="385"/>
      <c r="DK14" s="385"/>
      <c r="DL14" s="385"/>
      <c r="DM14" s="385"/>
      <c r="DN14" s="385"/>
      <c r="DO14" s="385"/>
      <c r="DP14" s="385"/>
      <c r="DQ14" s="385"/>
      <c r="DR14" s="385"/>
      <c r="DS14" s="385"/>
      <c r="DT14" s="385"/>
      <c r="DU14" s="385"/>
      <c r="DV14" s="385"/>
      <c r="DW14" s="385"/>
      <c r="DX14" s="385"/>
      <c r="DY14" s="385"/>
      <c r="DZ14" s="385"/>
      <c r="EA14" s="385"/>
      <c r="EB14" s="385"/>
      <c r="EC14" s="385"/>
      <c r="ED14" s="385"/>
      <c r="EE14" s="385"/>
      <c r="EF14" s="385"/>
      <c r="EG14" s="385"/>
      <c r="EH14" s="385"/>
      <c r="EI14" s="385"/>
      <c r="EJ14" s="385"/>
      <c r="EK14" s="385"/>
      <c r="EL14" s="385"/>
      <c r="EM14" s="385"/>
      <c r="EN14" s="385"/>
      <c r="EO14" s="385"/>
      <c r="EP14" s="385"/>
      <c r="EQ14" s="385"/>
      <c r="ER14" s="385"/>
      <c r="ES14" s="385"/>
      <c r="ET14" s="385"/>
      <c r="EU14" s="385"/>
      <c r="EV14" s="385"/>
      <c r="EW14" s="385"/>
      <c r="EX14" s="385"/>
      <c r="EY14" s="385"/>
      <c r="EZ14" s="385"/>
      <c r="FA14" s="385"/>
      <c r="FB14" s="385"/>
      <c r="FC14" s="385"/>
      <c r="FD14" s="385"/>
      <c r="FE14" s="385"/>
      <c r="FF14" s="385"/>
      <c r="FG14" s="385"/>
      <c r="FH14" s="385"/>
      <c r="FI14" s="385"/>
      <c r="FJ14" s="385"/>
      <c r="FK14" s="385"/>
      <c r="FL14" s="385"/>
      <c r="FM14" s="385"/>
      <c r="FN14" s="385"/>
      <c r="FO14" s="385"/>
      <c r="FP14" s="385"/>
      <c r="FQ14" s="385"/>
      <c r="FR14" s="385"/>
      <c r="FS14" s="385"/>
      <c r="FT14" s="385"/>
      <c r="FU14" s="385"/>
      <c r="FV14" s="385"/>
      <c r="FW14" s="385"/>
      <c r="FX14" s="385"/>
      <c r="FY14" s="385"/>
      <c r="FZ14" s="385"/>
      <c r="GA14" s="385"/>
      <c r="GB14" s="385"/>
      <c r="GC14" s="385"/>
      <c r="GD14" s="385"/>
      <c r="GE14" s="385"/>
      <c r="GF14" s="385"/>
      <c r="GG14" s="385"/>
      <c r="GH14" s="385"/>
      <c r="GI14" s="385"/>
      <c r="GJ14" s="385"/>
      <c r="GK14" s="385"/>
      <c r="GL14" s="385"/>
      <c r="GM14" s="385"/>
      <c r="GN14" s="385"/>
      <c r="GO14" s="385"/>
      <c r="GP14" s="385"/>
      <c r="GQ14" s="385"/>
      <c r="GR14" s="385"/>
      <c r="GS14" s="385"/>
      <c r="GT14" s="385"/>
      <c r="GU14" s="385"/>
      <c r="GV14" s="385"/>
      <c r="GW14" s="385"/>
      <c r="GX14" s="385"/>
      <c r="GY14" s="385"/>
      <c r="GZ14" s="385"/>
      <c r="HA14" s="385"/>
      <c r="HB14" s="385"/>
      <c r="HC14" s="385"/>
      <c r="HD14" s="385"/>
      <c r="HE14" s="385"/>
      <c r="HF14" s="385"/>
      <c r="HG14" s="385"/>
      <c r="HH14" s="385"/>
      <c r="HI14" s="385"/>
      <c r="HJ14" s="385"/>
      <c r="HK14" s="385"/>
      <c r="HL14" s="385"/>
      <c r="HM14" s="385"/>
      <c r="HN14" s="385"/>
      <c r="HO14" s="385"/>
      <c r="HP14" s="385"/>
      <c r="HQ14" s="385"/>
      <c r="HR14" s="385"/>
      <c r="HS14" s="385"/>
      <c r="HT14" s="385"/>
      <c r="HU14" s="385"/>
      <c r="HV14" s="385"/>
      <c r="HW14" s="385"/>
      <c r="HX14" s="385"/>
      <c r="HY14" s="385"/>
      <c r="HZ14" s="385"/>
      <c r="IA14" s="385"/>
      <c r="IB14" s="385"/>
      <c r="IC14" s="385"/>
      <c r="ID14" s="385"/>
      <c r="IE14" s="385"/>
      <c r="IF14" s="385"/>
      <c r="IG14" s="385"/>
      <c r="IH14" s="385"/>
      <c r="II14" s="385"/>
      <c r="IJ14" s="385"/>
      <c r="IK14" s="385"/>
      <c r="IL14" s="385"/>
      <c r="IM14" s="385"/>
      <c r="IN14" s="385"/>
      <c r="IO14" s="385"/>
      <c r="IP14" s="385"/>
      <c r="IQ14" s="385"/>
      <c r="IR14" s="385"/>
      <c r="IS14" s="385"/>
      <c r="IT14" s="385"/>
      <c r="IU14" s="385"/>
      <c r="IV14" s="385"/>
      <c r="IW14" s="385"/>
    </row>
    <row r="15" spans="1:257" ht="33" customHeight="1" outlineLevel="2">
      <c r="A15" s="419" t="s">
        <v>1163</v>
      </c>
      <c r="B15" s="528" t="s">
        <v>1153</v>
      </c>
      <c r="C15" s="418">
        <f>C13-C16-C17</f>
        <v>1254400</v>
      </c>
      <c r="D15" s="418">
        <f>C15*0.38</f>
        <v>476672</v>
      </c>
      <c r="E15" s="418">
        <f t="shared" si="1"/>
        <v>1254400</v>
      </c>
      <c r="F15" s="418">
        <f>12000000-F16-F17</f>
        <v>6443200</v>
      </c>
      <c r="G15" s="418"/>
      <c r="H15" s="418">
        <v>213619</v>
      </c>
      <c r="I15" s="418">
        <f>H15*0.4</f>
        <v>85447.6</v>
      </c>
      <c r="J15" s="418">
        <f>H15-I15</f>
        <v>128171.4</v>
      </c>
      <c r="K15" s="418"/>
      <c r="L15" s="418">
        <f>J15-K15</f>
        <v>128171.4</v>
      </c>
      <c r="M15" s="418"/>
      <c r="N15" s="382"/>
      <c r="O15" s="382"/>
      <c r="P15" s="382"/>
      <c r="Q15" s="382"/>
      <c r="R15" s="382"/>
      <c r="S15" s="382">
        <f>E16/E13*100</f>
        <v>20</v>
      </c>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382"/>
      <c r="DG15" s="382"/>
      <c r="DH15" s="382"/>
      <c r="DI15" s="382"/>
      <c r="DJ15" s="382"/>
      <c r="DK15" s="382"/>
      <c r="DL15" s="382"/>
      <c r="DM15" s="382"/>
      <c r="DN15" s="382"/>
      <c r="DO15" s="382"/>
      <c r="DP15" s="382"/>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382"/>
      <c r="EN15" s="382"/>
      <c r="EO15" s="382"/>
      <c r="EP15" s="382"/>
      <c r="EQ15" s="382"/>
      <c r="ER15" s="382"/>
      <c r="ES15" s="382"/>
      <c r="ET15" s="382"/>
      <c r="EU15" s="382"/>
      <c r="EV15" s="382"/>
      <c r="EW15" s="382"/>
      <c r="EX15" s="382"/>
      <c r="EY15" s="382"/>
      <c r="EZ15" s="382"/>
      <c r="FA15" s="382"/>
      <c r="FB15" s="382"/>
      <c r="FC15" s="382"/>
      <c r="FD15" s="382"/>
      <c r="FE15" s="382"/>
      <c r="FF15" s="382"/>
      <c r="FG15" s="382"/>
      <c r="FH15" s="382"/>
      <c r="FI15" s="382"/>
      <c r="FJ15" s="382"/>
      <c r="FK15" s="382"/>
      <c r="FL15" s="382"/>
      <c r="FM15" s="382"/>
      <c r="FN15" s="382"/>
      <c r="FO15" s="382"/>
      <c r="FP15" s="382"/>
      <c r="FQ15" s="382"/>
      <c r="FR15" s="382"/>
      <c r="FS15" s="382"/>
      <c r="FT15" s="382"/>
      <c r="FU15" s="382"/>
      <c r="FV15" s="382"/>
      <c r="FW15" s="382"/>
      <c r="FX15" s="382"/>
      <c r="FY15" s="382"/>
      <c r="FZ15" s="382"/>
      <c r="GA15" s="382"/>
      <c r="GB15" s="382"/>
      <c r="GC15" s="382"/>
      <c r="GD15" s="382"/>
      <c r="GE15" s="382"/>
      <c r="GF15" s="382"/>
      <c r="GG15" s="382"/>
      <c r="GH15" s="382"/>
      <c r="GI15" s="382"/>
      <c r="GJ15" s="382"/>
      <c r="GK15" s="382"/>
      <c r="GL15" s="382"/>
      <c r="GM15" s="382"/>
      <c r="GN15" s="382"/>
      <c r="GO15" s="382"/>
      <c r="GP15" s="382"/>
      <c r="GQ15" s="382"/>
      <c r="GR15" s="382"/>
      <c r="GS15" s="382"/>
      <c r="GT15" s="382"/>
      <c r="GU15" s="382"/>
      <c r="GV15" s="382"/>
      <c r="GW15" s="382"/>
      <c r="GX15" s="382"/>
      <c r="GY15" s="382"/>
      <c r="GZ15" s="382"/>
      <c r="HA15" s="382"/>
      <c r="HB15" s="382"/>
      <c r="HC15" s="382"/>
      <c r="HD15" s="382"/>
      <c r="HE15" s="382"/>
      <c r="HF15" s="382"/>
      <c r="HG15" s="382"/>
      <c r="HH15" s="382"/>
      <c r="HI15" s="382"/>
      <c r="HJ15" s="382"/>
      <c r="HK15" s="382"/>
      <c r="HL15" s="382"/>
      <c r="HM15" s="382"/>
      <c r="HN15" s="382"/>
      <c r="HO15" s="382"/>
      <c r="HP15" s="382"/>
      <c r="HQ15" s="382"/>
      <c r="HR15" s="382"/>
      <c r="HS15" s="382"/>
      <c r="HT15" s="382"/>
      <c r="HU15" s="382"/>
      <c r="HV15" s="382"/>
      <c r="HW15" s="382"/>
      <c r="HX15" s="382"/>
      <c r="HY15" s="382"/>
      <c r="HZ15" s="382"/>
      <c r="IA15" s="382"/>
      <c r="IB15" s="382"/>
      <c r="IC15" s="382"/>
      <c r="ID15" s="382"/>
      <c r="IE15" s="382"/>
      <c r="IF15" s="382"/>
      <c r="IG15" s="382"/>
      <c r="IH15" s="382"/>
      <c r="II15" s="382"/>
      <c r="IJ15" s="382"/>
      <c r="IK15" s="382"/>
      <c r="IL15" s="382"/>
      <c r="IM15" s="382"/>
      <c r="IN15" s="382"/>
      <c r="IO15" s="382"/>
      <c r="IP15" s="382"/>
      <c r="IQ15" s="382"/>
      <c r="IR15" s="382"/>
      <c r="IS15" s="382"/>
      <c r="IT15" s="382"/>
      <c r="IU15" s="382"/>
      <c r="IV15" s="382"/>
      <c r="IW15" s="382"/>
    </row>
    <row r="16" spans="1:257" ht="33" customHeight="1" outlineLevel="2">
      <c r="A16" s="419" t="s">
        <v>1164</v>
      </c>
      <c r="B16" s="528" t="s">
        <v>1154</v>
      </c>
      <c r="C16" s="418">
        <v>540000</v>
      </c>
      <c r="D16" s="418">
        <f t="shared" ref="D16:D17" si="4">C16*0.38</f>
        <v>205200</v>
      </c>
      <c r="E16" s="418">
        <f t="shared" si="1"/>
        <v>540000</v>
      </c>
      <c r="F16" s="418">
        <f>F13*0.2</f>
        <v>2400000</v>
      </c>
      <c r="G16" s="418"/>
      <c r="H16" s="418">
        <v>92517</v>
      </c>
      <c r="I16" s="418">
        <f>H16*0.4</f>
        <v>37006.800000000003</v>
      </c>
      <c r="J16" s="418">
        <f>H16-I16</f>
        <v>55510.2</v>
      </c>
      <c r="K16" s="418"/>
      <c r="L16" s="418">
        <f>J16-K16</f>
        <v>55510.2</v>
      </c>
      <c r="M16" s="418"/>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2"/>
      <c r="DG16" s="382"/>
      <c r="DH16" s="382"/>
      <c r="DI16" s="382"/>
      <c r="DJ16" s="382"/>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2"/>
      <c r="GE16" s="382"/>
      <c r="GF16" s="382"/>
      <c r="GG16" s="382"/>
      <c r="GH16" s="382"/>
      <c r="GI16" s="382"/>
      <c r="GJ16" s="382"/>
      <c r="GK16" s="382"/>
      <c r="GL16" s="382"/>
      <c r="GM16" s="382"/>
      <c r="GN16" s="382"/>
      <c r="GO16" s="382"/>
      <c r="GP16" s="382"/>
      <c r="GQ16" s="382"/>
      <c r="GR16" s="382"/>
      <c r="GS16" s="382"/>
      <c r="GT16" s="382"/>
      <c r="GU16" s="382"/>
      <c r="GV16" s="382"/>
      <c r="GW16" s="382"/>
      <c r="GX16" s="382"/>
      <c r="GY16" s="382"/>
      <c r="GZ16" s="382"/>
      <c r="HA16" s="382"/>
      <c r="HB16" s="382"/>
      <c r="HC16" s="382"/>
      <c r="HD16" s="382"/>
      <c r="HE16" s="382"/>
      <c r="HF16" s="382"/>
      <c r="HG16" s="382"/>
      <c r="HH16" s="382"/>
      <c r="HI16" s="382"/>
      <c r="HJ16" s="382"/>
      <c r="HK16" s="382"/>
      <c r="HL16" s="382"/>
      <c r="HM16" s="382"/>
      <c r="HN16" s="382"/>
      <c r="HO16" s="382"/>
      <c r="HP16" s="382"/>
      <c r="HQ16" s="382"/>
      <c r="HR16" s="382"/>
      <c r="HS16" s="382"/>
      <c r="HT16" s="382"/>
      <c r="HU16" s="382"/>
      <c r="HV16" s="382"/>
      <c r="HW16" s="382"/>
      <c r="HX16" s="382"/>
      <c r="HY16" s="382"/>
      <c r="HZ16" s="382"/>
      <c r="IA16" s="382"/>
      <c r="IB16" s="382"/>
      <c r="IC16" s="382"/>
      <c r="ID16" s="382"/>
      <c r="IE16" s="382"/>
      <c r="IF16" s="382"/>
      <c r="IG16" s="382"/>
      <c r="IH16" s="382"/>
      <c r="II16" s="382"/>
      <c r="IJ16" s="382"/>
      <c r="IK16" s="382"/>
      <c r="IL16" s="382"/>
      <c r="IM16" s="382"/>
      <c r="IN16" s="382"/>
      <c r="IO16" s="382"/>
      <c r="IP16" s="382"/>
      <c r="IQ16" s="382"/>
      <c r="IR16" s="382"/>
      <c r="IS16" s="382"/>
      <c r="IT16" s="382"/>
      <c r="IU16" s="382"/>
      <c r="IV16" s="382"/>
      <c r="IW16" s="382"/>
    </row>
    <row r="17" spans="1:257" ht="35.25" customHeight="1" outlineLevel="2">
      <c r="A17" s="419" t="s">
        <v>1165</v>
      </c>
      <c r="B17" s="528" t="s">
        <v>1155</v>
      </c>
      <c r="C17" s="418">
        <v>905600</v>
      </c>
      <c r="D17" s="418">
        <f t="shared" si="4"/>
        <v>344128</v>
      </c>
      <c r="E17" s="418">
        <f t="shared" si="1"/>
        <v>905600</v>
      </c>
      <c r="F17" s="418">
        <v>3156800</v>
      </c>
      <c r="G17" s="418"/>
      <c r="H17" s="418">
        <v>1062126</v>
      </c>
      <c r="I17" s="418">
        <f>H17*0.4</f>
        <v>424850.4</v>
      </c>
      <c r="J17" s="418">
        <f>+H17*0.4</f>
        <v>424850.4</v>
      </c>
      <c r="K17" s="418">
        <f>H17*0.2</f>
        <v>212425.2</v>
      </c>
      <c r="L17" s="418">
        <f>+J17</f>
        <v>424850.4</v>
      </c>
      <c r="M17" s="418"/>
      <c r="N17" s="382"/>
      <c r="O17" s="382"/>
      <c r="P17" s="382"/>
      <c r="Q17" s="382"/>
      <c r="R17" s="382"/>
      <c r="S17" s="382"/>
      <c r="T17" s="382"/>
      <c r="U17" s="382"/>
      <c r="V17" s="382"/>
      <c r="W17" s="382"/>
      <c r="X17" s="382"/>
      <c r="Y17" s="382"/>
      <c r="Z17" s="382">
        <f>1048800/5244000</f>
        <v>0.2</v>
      </c>
      <c r="AA17" s="382">
        <f>720/3600</f>
        <v>0.2</v>
      </c>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c r="CL17" s="382"/>
      <c r="CM17" s="382"/>
      <c r="CN17" s="382"/>
      <c r="CO17" s="382"/>
      <c r="CP17" s="382"/>
      <c r="CQ17" s="382"/>
      <c r="CR17" s="382"/>
      <c r="CS17" s="382"/>
      <c r="CT17" s="382"/>
      <c r="CU17" s="382"/>
      <c r="CV17" s="382"/>
      <c r="CW17" s="382"/>
      <c r="CX17" s="382"/>
      <c r="CY17" s="382"/>
      <c r="CZ17" s="382"/>
      <c r="DA17" s="382"/>
      <c r="DB17" s="382"/>
      <c r="DC17" s="382"/>
      <c r="DD17" s="382"/>
      <c r="DE17" s="382"/>
      <c r="DF17" s="382"/>
      <c r="DG17" s="382"/>
      <c r="DH17" s="382"/>
      <c r="DI17" s="382"/>
      <c r="DJ17" s="382"/>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382"/>
      <c r="ET17" s="382"/>
      <c r="EU17" s="382"/>
      <c r="EV17" s="382"/>
      <c r="EW17" s="382"/>
      <c r="EX17" s="382"/>
      <c r="EY17" s="382"/>
      <c r="EZ17" s="382"/>
      <c r="FA17" s="382"/>
      <c r="FB17" s="382"/>
      <c r="FC17" s="382"/>
      <c r="FD17" s="382"/>
      <c r="FE17" s="382"/>
      <c r="FF17" s="382"/>
      <c r="FG17" s="382"/>
      <c r="FH17" s="382"/>
      <c r="FI17" s="382"/>
      <c r="FJ17" s="382"/>
      <c r="FK17" s="382"/>
      <c r="FL17" s="382"/>
      <c r="FM17" s="382"/>
      <c r="FN17" s="382"/>
      <c r="FO17" s="382"/>
      <c r="FP17" s="382"/>
      <c r="FQ17" s="382"/>
      <c r="FR17" s="382"/>
      <c r="FS17" s="382"/>
      <c r="FT17" s="382"/>
      <c r="FU17" s="382"/>
      <c r="FV17" s="382"/>
      <c r="FW17" s="382"/>
      <c r="FX17" s="382"/>
      <c r="FY17" s="382"/>
      <c r="FZ17" s="382"/>
      <c r="GA17" s="382"/>
      <c r="GB17" s="382"/>
      <c r="GC17" s="382"/>
      <c r="GD17" s="382"/>
      <c r="GE17" s="382"/>
      <c r="GF17" s="382"/>
      <c r="GG17" s="382"/>
      <c r="GH17" s="382"/>
      <c r="GI17" s="382"/>
      <c r="GJ17" s="382"/>
      <c r="GK17" s="382"/>
      <c r="GL17" s="382"/>
      <c r="GM17" s="382"/>
      <c r="GN17" s="382"/>
      <c r="GO17" s="382"/>
      <c r="GP17" s="382"/>
      <c r="GQ17" s="382"/>
      <c r="GR17" s="382"/>
      <c r="GS17" s="382"/>
      <c r="GT17" s="382"/>
      <c r="GU17" s="382"/>
      <c r="GV17" s="382"/>
      <c r="GW17" s="382"/>
      <c r="GX17" s="382"/>
      <c r="GY17" s="382"/>
      <c r="GZ17" s="382"/>
      <c r="HA17" s="382"/>
      <c r="HB17" s="382"/>
      <c r="HC17" s="382"/>
      <c r="HD17" s="382"/>
      <c r="HE17" s="382"/>
      <c r="HF17" s="382"/>
      <c r="HG17" s="382"/>
      <c r="HH17" s="382"/>
      <c r="HI17" s="382"/>
      <c r="HJ17" s="382"/>
      <c r="HK17" s="382"/>
      <c r="HL17" s="382"/>
      <c r="HM17" s="382"/>
      <c r="HN17" s="382"/>
      <c r="HO17" s="382"/>
      <c r="HP17" s="382"/>
      <c r="HQ17" s="382"/>
      <c r="HR17" s="382"/>
      <c r="HS17" s="382"/>
      <c r="HT17" s="382"/>
      <c r="HU17" s="382"/>
      <c r="HV17" s="382"/>
      <c r="HW17" s="382"/>
      <c r="HX17" s="382"/>
      <c r="HY17" s="382"/>
      <c r="HZ17" s="382"/>
      <c r="IA17" s="382"/>
      <c r="IB17" s="382"/>
      <c r="IC17" s="382"/>
      <c r="ID17" s="382"/>
      <c r="IE17" s="382"/>
      <c r="IF17" s="382"/>
      <c r="IG17" s="382"/>
      <c r="IH17" s="382"/>
      <c r="II17" s="382"/>
      <c r="IJ17" s="382"/>
      <c r="IK17" s="382"/>
      <c r="IL17" s="382"/>
      <c r="IM17" s="382"/>
      <c r="IN17" s="382"/>
      <c r="IO17" s="382"/>
      <c r="IP17" s="382"/>
      <c r="IQ17" s="382"/>
      <c r="IR17" s="382"/>
      <c r="IS17" s="382"/>
      <c r="IT17" s="382"/>
      <c r="IU17" s="382"/>
      <c r="IV17" s="382"/>
      <c r="IW17" s="382"/>
    </row>
    <row r="18" spans="1:257" s="526" customFormat="1" ht="25.5" customHeight="1" outlineLevel="2">
      <c r="A18" s="427">
        <v>2</v>
      </c>
      <c r="B18" s="527" t="s">
        <v>1156</v>
      </c>
      <c r="C18" s="523" t="s">
        <v>1156</v>
      </c>
      <c r="D18" s="523"/>
      <c r="E18" s="523"/>
      <c r="F18" s="523"/>
      <c r="G18" s="523"/>
      <c r="H18" s="523">
        <f>H19+H20</f>
        <v>1031738</v>
      </c>
      <c r="I18" s="523">
        <f>I19+I20</f>
        <v>412695.2</v>
      </c>
      <c r="J18" s="523">
        <f t="shared" ref="J18:L18" si="5">J19+J20</f>
        <v>72000</v>
      </c>
      <c r="K18" s="523">
        <f t="shared" si="5"/>
        <v>547042.80000000005</v>
      </c>
      <c r="L18" s="523">
        <f t="shared" si="5"/>
        <v>72000</v>
      </c>
      <c r="M18" s="523"/>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c r="HL18" s="385"/>
      <c r="HM18" s="385"/>
      <c r="HN18" s="385"/>
      <c r="HO18" s="385"/>
      <c r="HP18" s="385"/>
      <c r="HQ18" s="385"/>
      <c r="HR18" s="385"/>
      <c r="HS18" s="385"/>
      <c r="HT18" s="385"/>
      <c r="HU18" s="385"/>
      <c r="HV18" s="385"/>
      <c r="HW18" s="385"/>
      <c r="HX18" s="385"/>
      <c r="HY18" s="385"/>
      <c r="HZ18" s="385"/>
      <c r="IA18" s="385"/>
      <c r="IB18" s="385"/>
      <c r="IC18" s="385"/>
      <c r="ID18" s="385"/>
      <c r="IE18" s="385"/>
      <c r="IF18" s="385"/>
      <c r="IG18" s="385"/>
      <c r="IH18" s="385"/>
      <c r="II18" s="385"/>
      <c r="IJ18" s="385"/>
      <c r="IK18" s="385"/>
      <c r="IL18" s="385"/>
      <c r="IM18" s="385"/>
      <c r="IN18" s="385"/>
      <c r="IO18" s="385"/>
      <c r="IP18" s="385"/>
      <c r="IQ18" s="385"/>
      <c r="IR18" s="385"/>
      <c r="IS18" s="385"/>
      <c r="IT18" s="385"/>
      <c r="IU18" s="385"/>
      <c r="IV18" s="385"/>
      <c r="IW18" s="385"/>
    </row>
    <row r="19" spans="1:257" ht="27.75" customHeight="1" outlineLevel="2">
      <c r="A19" s="529" t="s">
        <v>1161</v>
      </c>
      <c r="B19" s="530" t="s">
        <v>1157</v>
      </c>
      <c r="C19" s="530" t="s">
        <v>1157</v>
      </c>
      <c r="D19" s="418"/>
      <c r="E19" s="418"/>
      <c r="F19" s="418"/>
      <c r="G19" s="418"/>
      <c r="H19" s="418">
        <v>720000</v>
      </c>
      <c r="I19" s="418">
        <f>H19*0.4</f>
        <v>288000</v>
      </c>
      <c r="J19" s="418">
        <v>72000</v>
      </c>
      <c r="K19" s="418">
        <f>+H19*0.5</f>
        <v>360000</v>
      </c>
      <c r="L19" s="418">
        <f>J19</f>
        <v>72000</v>
      </c>
      <c r="M19" s="418"/>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c r="CN19" s="382"/>
      <c r="CO19" s="382"/>
      <c r="CP19" s="382"/>
      <c r="CQ19" s="382"/>
      <c r="CR19" s="382"/>
      <c r="CS19" s="382"/>
      <c r="CT19" s="382"/>
      <c r="CU19" s="382"/>
      <c r="CV19" s="382"/>
      <c r="CW19" s="382"/>
      <c r="CX19" s="382"/>
      <c r="CY19" s="382"/>
      <c r="CZ19" s="382"/>
      <c r="DA19" s="382"/>
      <c r="DB19" s="382"/>
      <c r="DC19" s="382"/>
      <c r="DD19" s="382"/>
      <c r="DE19" s="382"/>
      <c r="DF19" s="382"/>
      <c r="DG19" s="382"/>
      <c r="DH19" s="382"/>
      <c r="DI19" s="382"/>
      <c r="DJ19" s="382"/>
      <c r="DK19" s="382"/>
      <c r="DL19" s="382"/>
      <c r="DM19" s="382"/>
      <c r="DN19" s="382"/>
      <c r="DO19" s="382"/>
      <c r="DP19" s="382"/>
      <c r="DQ19" s="382"/>
      <c r="DR19" s="382"/>
      <c r="DS19" s="382"/>
      <c r="DT19" s="382"/>
      <c r="DU19" s="382"/>
      <c r="DV19" s="382"/>
      <c r="DW19" s="382"/>
      <c r="DX19" s="382"/>
      <c r="DY19" s="382"/>
      <c r="DZ19" s="382"/>
      <c r="EA19" s="382"/>
      <c r="EB19" s="382"/>
      <c r="EC19" s="382"/>
      <c r="ED19" s="382"/>
      <c r="EE19" s="382"/>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2"/>
      <c r="FE19" s="382"/>
      <c r="FF19" s="382"/>
      <c r="FG19" s="382"/>
      <c r="FH19" s="382"/>
      <c r="FI19" s="382"/>
      <c r="FJ19" s="382"/>
      <c r="FK19" s="382"/>
      <c r="FL19" s="382"/>
      <c r="FM19" s="382"/>
      <c r="FN19" s="382"/>
      <c r="FO19" s="382"/>
      <c r="FP19" s="382"/>
      <c r="FQ19" s="382"/>
      <c r="FR19" s="382"/>
      <c r="FS19" s="382"/>
      <c r="FT19" s="382"/>
      <c r="FU19" s="382"/>
      <c r="FV19" s="382"/>
      <c r="FW19" s="382"/>
      <c r="FX19" s="382"/>
      <c r="FY19" s="382"/>
      <c r="FZ19" s="382"/>
      <c r="GA19" s="382"/>
      <c r="GB19" s="382"/>
      <c r="GC19" s="382"/>
      <c r="GD19" s="382"/>
      <c r="GE19" s="382"/>
      <c r="GF19" s="382"/>
      <c r="GG19" s="382"/>
      <c r="GH19" s="382"/>
      <c r="GI19" s="382"/>
      <c r="GJ19" s="382"/>
      <c r="GK19" s="382"/>
      <c r="GL19" s="382"/>
      <c r="GM19" s="382"/>
      <c r="GN19" s="382"/>
      <c r="GO19" s="382"/>
      <c r="GP19" s="382"/>
      <c r="GQ19" s="382"/>
      <c r="GR19" s="382"/>
      <c r="GS19" s="382"/>
      <c r="GT19" s="382"/>
      <c r="GU19" s="382"/>
      <c r="GV19" s="382"/>
      <c r="GW19" s="382"/>
      <c r="GX19" s="382"/>
      <c r="GY19" s="382"/>
      <c r="GZ19" s="382"/>
      <c r="HA19" s="382"/>
      <c r="HB19" s="382"/>
      <c r="HC19" s="382"/>
      <c r="HD19" s="382"/>
      <c r="HE19" s="382"/>
      <c r="HF19" s="382"/>
      <c r="HG19" s="382"/>
      <c r="HH19" s="382"/>
      <c r="HI19" s="382"/>
      <c r="HJ19" s="382"/>
      <c r="HK19" s="382"/>
      <c r="HL19" s="382"/>
      <c r="HM19" s="382"/>
      <c r="HN19" s="382"/>
      <c r="HO19" s="382"/>
      <c r="HP19" s="382"/>
      <c r="HQ19" s="382"/>
      <c r="HR19" s="382"/>
      <c r="HS19" s="382"/>
      <c r="HT19" s="382"/>
      <c r="HU19" s="382"/>
      <c r="HV19" s="382"/>
      <c r="HW19" s="382"/>
      <c r="HX19" s="382"/>
      <c r="HY19" s="382"/>
      <c r="HZ19" s="382"/>
      <c r="IA19" s="382"/>
      <c r="IB19" s="382"/>
      <c r="IC19" s="382"/>
      <c r="ID19" s="382"/>
      <c r="IE19" s="382"/>
      <c r="IF19" s="382"/>
      <c r="IG19" s="382"/>
      <c r="IH19" s="382"/>
      <c r="II19" s="382"/>
      <c r="IJ19" s="382"/>
      <c r="IK19" s="382"/>
      <c r="IL19" s="382"/>
      <c r="IM19" s="382"/>
      <c r="IN19" s="382"/>
      <c r="IO19" s="382"/>
      <c r="IP19" s="382"/>
      <c r="IQ19" s="382"/>
      <c r="IR19" s="382"/>
      <c r="IS19" s="382"/>
      <c r="IT19" s="382"/>
      <c r="IU19" s="382"/>
      <c r="IV19" s="382"/>
      <c r="IW19" s="382"/>
    </row>
    <row r="20" spans="1:257" ht="27.75" customHeight="1" outlineLevel="2">
      <c r="A20" s="529" t="s">
        <v>1162</v>
      </c>
      <c r="B20" s="530" t="s">
        <v>1158</v>
      </c>
      <c r="C20" s="530"/>
      <c r="D20" s="418"/>
      <c r="E20" s="418"/>
      <c r="F20" s="418"/>
      <c r="G20" s="418"/>
      <c r="H20" s="418">
        <v>311738</v>
      </c>
      <c r="I20" s="418">
        <f>H20*0.4</f>
        <v>124695.20000000001</v>
      </c>
      <c r="J20" s="418"/>
      <c r="K20" s="418">
        <f>H20-I20</f>
        <v>187042.8</v>
      </c>
      <c r="L20" s="418">
        <f>J20</f>
        <v>0</v>
      </c>
      <c r="M20" s="418"/>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2"/>
      <c r="DF20" s="382"/>
      <c r="DG20" s="382"/>
      <c r="DH20" s="382"/>
      <c r="DI20" s="382"/>
      <c r="DJ20" s="382"/>
      <c r="DK20" s="382"/>
      <c r="DL20" s="382"/>
      <c r="DM20" s="382"/>
      <c r="DN20" s="382"/>
      <c r="DO20" s="382"/>
      <c r="DP20" s="382"/>
      <c r="DQ20" s="382"/>
      <c r="DR20" s="382"/>
      <c r="DS20" s="382"/>
      <c r="DT20" s="382"/>
      <c r="DU20" s="382"/>
      <c r="DV20" s="382"/>
      <c r="DW20" s="382"/>
      <c r="DX20" s="382"/>
      <c r="DY20" s="382"/>
      <c r="DZ20" s="382"/>
      <c r="EA20" s="382"/>
      <c r="EB20" s="382"/>
      <c r="EC20" s="382"/>
      <c r="ED20" s="382"/>
      <c r="EE20" s="382"/>
      <c r="EF20" s="382"/>
      <c r="EG20" s="382"/>
      <c r="EH20" s="382"/>
      <c r="EI20" s="382"/>
      <c r="EJ20" s="382"/>
      <c r="EK20" s="382"/>
      <c r="EL20" s="382"/>
      <c r="EM20" s="382"/>
      <c r="EN20" s="382"/>
      <c r="EO20" s="382"/>
      <c r="EP20" s="382"/>
      <c r="EQ20" s="382"/>
      <c r="ER20" s="382"/>
      <c r="ES20" s="382"/>
      <c r="ET20" s="382"/>
      <c r="EU20" s="382"/>
      <c r="EV20" s="382"/>
      <c r="EW20" s="382"/>
      <c r="EX20" s="382"/>
      <c r="EY20" s="382"/>
      <c r="EZ20" s="382"/>
      <c r="FA20" s="382"/>
      <c r="FB20" s="382"/>
      <c r="FC20" s="382"/>
      <c r="FD20" s="382"/>
      <c r="FE20" s="382"/>
      <c r="FF20" s="382"/>
      <c r="FG20" s="382"/>
      <c r="FH20" s="382"/>
      <c r="FI20" s="382"/>
      <c r="FJ20" s="382"/>
      <c r="FK20" s="382"/>
      <c r="FL20" s="382"/>
      <c r="FM20" s="382"/>
      <c r="FN20" s="382"/>
      <c r="FO20" s="382"/>
      <c r="FP20" s="382"/>
      <c r="FQ20" s="382"/>
      <c r="FR20" s="382"/>
      <c r="FS20" s="382"/>
      <c r="FT20" s="382"/>
      <c r="FU20" s="382"/>
      <c r="FV20" s="382"/>
      <c r="FW20" s="382"/>
      <c r="FX20" s="382"/>
      <c r="FY20" s="382"/>
      <c r="FZ20" s="382"/>
      <c r="GA20" s="382"/>
      <c r="GB20" s="382"/>
      <c r="GC20" s="382"/>
      <c r="GD20" s="382"/>
      <c r="GE20" s="382"/>
      <c r="GF20" s="382"/>
      <c r="GG20" s="382"/>
      <c r="GH20" s="382"/>
      <c r="GI20" s="382"/>
      <c r="GJ20" s="382"/>
      <c r="GK20" s="382"/>
      <c r="GL20" s="382"/>
      <c r="GM20" s="382"/>
      <c r="GN20" s="382"/>
      <c r="GO20" s="382"/>
      <c r="GP20" s="382"/>
      <c r="GQ20" s="382"/>
      <c r="GR20" s="382"/>
      <c r="GS20" s="382"/>
      <c r="GT20" s="382"/>
      <c r="GU20" s="382"/>
      <c r="GV20" s="382"/>
      <c r="GW20" s="382"/>
      <c r="GX20" s="382"/>
      <c r="GY20" s="382"/>
      <c r="GZ20" s="382"/>
      <c r="HA20" s="382"/>
      <c r="HB20" s="382"/>
      <c r="HC20" s="382"/>
      <c r="HD20" s="382"/>
      <c r="HE20" s="382"/>
      <c r="HF20" s="382"/>
      <c r="HG20" s="382"/>
      <c r="HH20" s="382"/>
      <c r="HI20" s="382"/>
      <c r="HJ20" s="382"/>
      <c r="HK20" s="382"/>
      <c r="HL20" s="382"/>
      <c r="HM20" s="382"/>
      <c r="HN20" s="382"/>
      <c r="HO20" s="382"/>
      <c r="HP20" s="382"/>
      <c r="HQ20" s="382"/>
      <c r="HR20" s="382"/>
      <c r="HS20" s="382"/>
      <c r="HT20" s="382"/>
      <c r="HU20" s="382"/>
      <c r="HV20" s="382"/>
      <c r="HW20" s="382"/>
      <c r="HX20" s="382"/>
      <c r="HY20" s="382"/>
      <c r="HZ20" s="382"/>
      <c r="IA20" s="382"/>
      <c r="IB20" s="382"/>
      <c r="IC20" s="382"/>
      <c r="ID20" s="382"/>
      <c r="IE20" s="382"/>
      <c r="IF20" s="382"/>
      <c r="IG20" s="382"/>
      <c r="IH20" s="382"/>
      <c r="II20" s="382"/>
      <c r="IJ20" s="382"/>
      <c r="IK20" s="382"/>
      <c r="IL20" s="382"/>
      <c r="IM20" s="382"/>
      <c r="IN20" s="382"/>
      <c r="IO20" s="382"/>
      <c r="IP20" s="382"/>
      <c r="IQ20" s="382"/>
      <c r="IR20" s="382"/>
      <c r="IS20" s="382"/>
      <c r="IT20" s="382"/>
      <c r="IU20" s="382"/>
      <c r="IV20" s="382"/>
      <c r="IW20" s="382"/>
    </row>
    <row r="21" spans="1:257" s="526" customFormat="1" ht="24" customHeight="1" outlineLevel="2">
      <c r="A21" s="427" t="s">
        <v>65</v>
      </c>
      <c r="B21" s="522" t="s">
        <v>684</v>
      </c>
      <c r="C21" s="523">
        <v>130000</v>
      </c>
      <c r="D21" s="523">
        <v>61445</v>
      </c>
      <c r="E21" s="523">
        <f t="shared" si="1"/>
        <v>130000</v>
      </c>
      <c r="F21" s="523">
        <v>580000</v>
      </c>
      <c r="G21" s="523"/>
      <c r="H21" s="523">
        <v>137000</v>
      </c>
      <c r="I21" s="523"/>
      <c r="J21" s="523"/>
      <c r="K21" s="523"/>
      <c r="L21" s="523">
        <v>137000</v>
      </c>
      <c r="M21" s="523"/>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c r="BC21" s="525"/>
      <c r="BD21" s="525"/>
      <c r="BE21" s="525"/>
      <c r="BF21" s="525"/>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5"/>
      <c r="CD21" s="525"/>
      <c r="CE21" s="525"/>
      <c r="CF21" s="525"/>
      <c r="CG21" s="525"/>
      <c r="CH21" s="525"/>
      <c r="CI21" s="525"/>
      <c r="CJ21" s="525"/>
      <c r="CK21" s="525"/>
      <c r="CL21" s="525"/>
      <c r="CM21" s="525"/>
      <c r="CN21" s="525"/>
      <c r="CO21" s="525"/>
      <c r="CP21" s="525"/>
      <c r="CQ21" s="525"/>
      <c r="CR21" s="525"/>
      <c r="CS21" s="525"/>
      <c r="CT21" s="525"/>
      <c r="CU21" s="525"/>
      <c r="CV21" s="525"/>
      <c r="CW21" s="525"/>
      <c r="CX21" s="525"/>
      <c r="CY21" s="525"/>
      <c r="CZ21" s="525"/>
      <c r="DA21" s="525"/>
      <c r="DB21" s="525"/>
      <c r="DC21" s="525"/>
      <c r="DD21" s="525"/>
      <c r="DE21" s="525"/>
      <c r="DF21" s="525"/>
      <c r="DG21" s="525"/>
      <c r="DH21" s="525"/>
      <c r="DI21" s="525"/>
      <c r="DJ21" s="525"/>
      <c r="DK21" s="525"/>
      <c r="DL21" s="525"/>
      <c r="DM21" s="525"/>
      <c r="DN21" s="525"/>
      <c r="DO21" s="525"/>
      <c r="DP21" s="525"/>
      <c r="DQ21" s="525"/>
      <c r="DR21" s="525"/>
      <c r="DS21" s="525"/>
      <c r="DT21" s="525"/>
      <c r="DU21" s="525"/>
      <c r="DV21" s="525"/>
      <c r="DW21" s="525"/>
      <c r="DX21" s="525"/>
      <c r="DY21" s="525"/>
      <c r="DZ21" s="525"/>
      <c r="EA21" s="525"/>
      <c r="EB21" s="525"/>
      <c r="EC21" s="525"/>
      <c r="ED21" s="525"/>
      <c r="EE21" s="525"/>
      <c r="EF21" s="525"/>
      <c r="EG21" s="525"/>
      <c r="EH21" s="525"/>
      <c r="EI21" s="525"/>
      <c r="EJ21" s="525"/>
      <c r="EK21" s="525"/>
      <c r="EL21" s="525"/>
      <c r="EM21" s="525"/>
      <c r="EN21" s="525"/>
      <c r="EO21" s="525"/>
      <c r="EP21" s="525"/>
      <c r="EQ21" s="525"/>
      <c r="ER21" s="525"/>
      <c r="ES21" s="525"/>
      <c r="ET21" s="525"/>
      <c r="EU21" s="525"/>
      <c r="EV21" s="525"/>
      <c r="EW21" s="525"/>
      <c r="EX21" s="525"/>
      <c r="EY21" s="525"/>
      <c r="EZ21" s="525"/>
      <c r="FA21" s="525"/>
      <c r="FB21" s="525"/>
      <c r="FC21" s="525"/>
      <c r="FD21" s="525"/>
      <c r="FE21" s="525"/>
      <c r="FF21" s="525"/>
      <c r="FG21" s="525"/>
      <c r="FH21" s="525"/>
      <c r="FI21" s="525"/>
      <c r="FJ21" s="525"/>
      <c r="FK21" s="525"/>
      <c r="FL21" s="525"/>
      <c r="FM21" s="525"/>
      <c r="FN21" s="525"/>
      <c r="FO21" s="525"/>
      <c r="FP21" s="525"/>
      <c r="FQ21" s="525"/>
      <c r="FR21" s="525"/>
      <c r="FS21" s="525"/>
      <c r="FT21" s="525"/>
      <c r="FU21" s="525"/>
      <c r="FV21" s="525"/>
      <c r="FW21" s="525"/>
      <c r="FX21" s="525"/>
      <c r="FY21" s="525"/>
      <c r="FZ21" s="525"/>
      <c r="GA21" s="525"/>
      <c r="GB21" s="525"/>
      <c r="GC21" s="525"/>
      <c r="GD21" s="525"/>
      <c r="GE21" s="525"/>
      <c r="GF21" s="525"/>
      <c r="GG21" s="525"/>
      <c r="GH21" s="525"/>
      <c r="GI21" s="525"/>
      <c r="GJ21" s="525"/>
      <c r="GK21" s="525"/>
      <c r="GL21" s="525"/>
      <c r="GM21" s="525"/>
      <c r="GN21" s="525"/>
      <c r="GO21" s="525"/>
      <c r="GP21" s="525"/>
      <c r="GQ21" s="525"/>
      <c r="GR21" s="525"/>
      <c r="GS21" s="525"/>
      <c r="GT21" s="525"/>
      <c r="GU21" s="525"/>
      <c r="GV21" s="525"/>
      <c r="GW21" s="525"/>
      <c r="GX21" s="525"/>
      <c r="GY21" s="525"/>
      <c r="GZ21" s="525"/>
      <c r="HA21" s="525"/>
      <c r="HB21" s="525"/>
      <c r="HC21" s="525"/>
      <c r="HD21" s="525"/>
      <c r="HE21" s="525"/>
      <c r="HF21" s="525"/>
      <c r="HG21" s="525"/>
      <c r="HH21" s="525"/>
      <c r="HI21" s="525"/>
      <c r="HJ21" s="525"/>
      <c r="HK21" s="525"/>
      <c r="HL21" s="525"/>
      <c r="HM21" s="525"/>
      <c r="HN21" s="525"/>
      <c r="HO21" s="525"/>
      <c r="HP21" s="525"/>
      <c r="HQ21" s="525"/>
      <c r="HR21" s="525"/>
      <c r="HS21" s="525"/>
      <c r="HT21" s="525"/>
      <c r="HU21" s="525"/>
      <c r="HV21" s="525"/>
      <c r="HW21" s="525"/>
      <c r="HX21" s="525"/>
      <c r="HY21" s="525"/>
      <c r="HZ21" s="525"/>
      <c r="IA21" s="525"/>
      <c r="IB21" s="525"/>
      <c r="IC21" s="525"/>
      <c r="ID21" s="525"/>
      <c r="IE21" s="525"/>
      <c r="IF21" s="525"/>
      <c r="IG21" s="525"/>
      <c r="IH21" s="525"/>
      <c r="II21" s="525"/>
      <c r="IJ21" s="525"/>
      <c r="IK21" s="525"/>
      <c r="IL21" s="525"/>
      <c r="IM21" s="525"/>
      <c r="IN21" s="525"/>
      <c r="IO21" s="525"/>
      <c r="IP21" s="525"/>
      <c r="IQ21" s="525"/>
      <c r="IR21" s="525"/>
      <c r="IS21" s="385"/>
      <c r="IT21" s="385"/>
      <c r="IU21" s="385"/>
      <c r="IV21" s="385"/>
      <c r="IW21" s="385"/>
    </row>
    <row r="22" spans="1:257" s="526" customFormat="1" ht="23.25" customHeight="1" outlineLevel="2">
      <c r="A22" s="531" t="s">
        <v>66</v>
      </c>
      <c r="B22" s="532" t="s">
        <v>1106</v>
      </c>
      <c r="C22" s="533">
        <v>45000</v>
      </c>
      <c r="D22" s="533"/>
      <c r="E22" s="533">
        <f t="shared" si="1"/>
        <v>45000</v>
      </c>
      <c r="F22" s="533">
        <v>100000</v>
      </c>
      <c r="G22" s="533"/>
      <c r="H22" s="533">
        <v>5000</v>
      </c>
      <c r="I22" s="533"/>
      <c r="J22" s="533"/>
      <c r="K22" s="533"/>
      <c r="L22" s="533">
        <v>5000</v>
      </c>
      <c r="M22" s="533"/>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5"/>
      <c r="BN22" s="525"/>
      <c r="BO22" s="525"/>
      <c r="BP22" s="525"/>
      <c r="BQ22" s="525"/>
      <c r="BR22" s="525"/>
      <c r="BS22" s="525"/>
      <c r="BT22" s="525"/>
      <c r="BU22" s="525"/>
      <c r="BV22" s="525"/>
      <c r="BW22" s="525"/>
      <c r="BX22" s="525"/>
      <c r="BY22" s="525"/>
      <c r="BZ22" s="525"/>
      <c r="CA22" s="525"/>
      <c r="CB22" s="525"/>
      <c r="CC22" s="525"/>
      <c r="CD22" s="525"/>
      <c r="CE22" s="525"/>
      <c r="CF22" s="525"/>
      <c r="CG22" s="525"/>
      <c r="CH22" s="525"/>
      <c r="CI22" s="525"/>
      <c r="CJ22" s="525"/>
      <c r="CK22" s="525"/>
      <c r="CL22" s="525"/>
      <c r="CM22" s="525"/>
      <c r="CN22" s="525"/>
      <c r="CO22" s="525"/>
      <c r="CP22" s="525"/>
      <c r="CQ22" s="525"/>
      <c r="CR22" s="525"/>
      <c r="CS22" s="525"/>
      <c r="CT22" s="525"/>
      <c r="CU22" s="525"/>
      <c r="CV22" s="525"/>
      <c r="CW22" s="525"/>
      <c r="CX22" s="525"/>
      <c r="CY22" s="525"/>
      <c r="CZ22" s="525"/>
      <c r="DA22" s="525"/>
      <c r="DB22" s="525"/>
      <c r="DC22" s="525"/>
      <c r="DD22" s="525"/>
      <c r="DE22" s="525"/>
      <c r="DF22" s="525"/>
      <c r="DG22" s="525"/>
      <c r="DH22" s="525"/>
      <c r="DI22" s="525"/>
      <c r="DJ22" s="525"/>
      <c r="DK22" s="525"/>
      <c r="DL22" s="525"/>
      <c r="DM22" s="525"/>
      <c r="DN22" s="525"/>
      <c r="DO22" s="525"/>
      <c r="DP22" s="525"/>
      <c r="DQ22" s="525"/>
      <c r="DR22" s="525"/>
      <c r="DS22" s="525"/>
      <c r="DT22" s="525"/>
      <c r="DU22" s="525"/>
      <c r="DV22" s="525"/>
      <c r="DW22" s="525"/>
      <c r="DX22" s="525"/>
      <c r="DY22" s="525"/>
      <c r="DZ22" s="525"/>
      <c r="EA22" s="525"/>
      <c r="EB22" s="525"/>
      <c r="EC22" s="525"/>
      <c r="ED22" s="525"/>
      <c r="EE22" s="525"/>
      <c r="EF22" s="525"/>
      <c r="EG22" s="525"/>
      <c r="EH22" s="525"/>
      <c r="EI22" s="525"/>
      <c r="EJ22" s="525"/>
      <c r="EK22" s="525"/>
      <c r="EL22" s="525"/>
      <c r="EM22" s="525"/>
      <c r="EN22" s="525"/>
      <c r="EO22" s="525"/>
      <c r="EP22" s="525"/>
      <c r="EQ22" s="525"/>
      <c r="ER22" s="525"/>
      <c r="ES22" s="525"/>
      <c r="ET22" s="525"/>
      <c r="EU22" s="525"/>
      <c r="EV22" s="525"/>
      <c r="EW22" s="525"/>
      <c r="EX22" s="525"/>
      <c r="EY22" s="525"/>
      <c r="EZ22" s="525"/>
      <c r="FA22" s="525"/>
      <c r="FB22" s="525"/>
      <c r="FC22" s="525"/>
      <c r="FD22" s="525"/>
      <c r="FE22" s="525"/>
      <c r="FF22" s="525"/>
      <c r="FG22" s="525"/>
      <c r="FH22" s="525"/>
      <c r="FI22" s="525"/>
      <c r="FJ22" s="525"/>
      <c r="FK22" s="525"/>
      <c r="FL22" s="525"/>
      <c r="FM22" s="525"/>
      <c r="FN22" s="525"/>
      <c r="FO22" s="525"/>
      <c r="FP22" s="525"/>
      <c r="FQ22" s="525"/>
      <c r="FR22" s="525"/>
      <c r="FS22" s="525"/>
      <c r="FT22" s="525"/>
      <c r="FU22" s="525"/>
      <c r="FV22" s="525"/>
      <c r="FW22" s="525"/>
      <c r="FX22" s="525"/>
      <c r="FY22" s="525"/>
      <c r="FZ22" s="525"/>
      <c r="GA22" s="525"/>
      <c r="GB22" s="525"/>
      <c r="GC22" s="525"/>
      <c r="GD22" s="525"/>
      <c r="GE22" s="525"/>
      <c r="GF22" s="525"/>
      <c r="GG22" s="525"/>
      <c r="GH22" s="525"/>
      <c r="GI22" s="525"/>
      <c r="GJ22" s="525"/>
      <c r="GK22" s="525"/>
      <c r="GL22" s="525"/>
      <c r="GM22" s="525"/>
      <c r="GN22" s="525"/>
      <c r="GO22" s="525"/>
      <c r="GP22" s="525"/>
      <c r="GQ22" s="525"/>
      <c r="GR22" s="525"/>
      <c r="GS22" s="525"/>
      <c r="GT22" s="525"/>
      <c r="GU22" s="525"/>
      <c r="GV22" s="525"/>
      <c r="GW22" s="525"/>
      <c r="GX22" s="525"/>
      <c r="GY22" s="525"/>
      <c r="GZ22" s="525"/>
      <c r="HA22" s="525"/>
      <c r="HB22" s="525"/>
      <c r="HC22" s="525"/>
      <c r="HD22" s="525"/>
      <c r="HE22" s="525"/>
      <c r="HF22" s="525"/>
      <c r="HG22" s="525"/>
      <c r="HH22" s="525"/>
      <c r="HI22" s="525"/>
      <c r="HJ22" s="525"/>
      <c r="HK22" s="525"/>
      <c r="HL22" s="525"/>
      <c r="HM22" s="525"/>
      <c r="HN22" s="525"/>
      <c r="HO22" s="525"/>
      <c r="HP22" s="525"/>
      <c r="HQ22" s="525"/>
      <c r="HR22" s="525"/>
      <c r="HS22" s="525"/>
      <c r="HT22" s="525"/>
      <c r="HU22" s="525"/>
      <c r="HV22" s="525"/>
      <c r="HW22" s="525"/>
      <c r="HX22" s="525"/>
      <c r="HY22" s="525"/>
      <c r="HZ22" s="525"/>
      <c r="IA22" s="525"/>
      <c r="IB22" s="525"/>
      <c r="IC22" s="525"/>
      <c r="ID22" s="525"/>
      <c r="IE22" s="525"/>
      <c r="IF22" s="525"/>
      <c r="IG22" s="525"/>
      <c r="IH22" s="525"/>
      <c r="II22" s="525"/>
      <c r="IJ22" s="525"/>
      <c r="IK22" s="525"/>
      <c r="IL22" s="525"/>
      <c r="IM22" s="525"/>
      <c r="IN22" s="525"/>
      <c r="IO22" s="525"/>
      <c r="IP22" s="525"/>
      <c r="IQ22" s="525"/>
      <c r="IR22" s="525"/>
      <c r="IS22" s="385"/>
      <c r="IT22" s="385"/>
      <c r="IU22" s="385"/>
      <c r="IV22" s="385"/>
      <c r="IW22" s="385"/>
    </row>
  </sheetData>
  <mergeCells count="15">
    <mergeCell ref="H6:H7"/>
    <mergeCell ref="I6:K6"/>
    <mergeCell ref="L6:L7"/>
    <mergeCell ref="M6:M7"/>
    <mergeCell ref="N6:O6"/>
    <mergeCell ref="A1:M1"/>
    <mergeCell ref="A2:M2"/>
    <mergeCell ref="A3:M3"/>
    <mergeCell ref="A4:M4"/>
    <mergeCell ref="A5:M5"/>
    <mergeCell ref="A6:A7"/>
    <mergeCell ref="B6:B7"/>
    <mergeCell ref="C6:E6"/>
    <mergeCell ref="F6:F7"/>
    <mergeCell ref="G6:G7"/>
  </mergeCells>
  <pageMargins left="0.25" right="0.25"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5"/>
  <sheetViews>
    <sheetView workbookViewId="0">
      <selection activeCell="K67" sqref="K67"/>
    </sheetView>
  </sheetViews>
  <sheetFormatPr defaultRowHeight="15"/>
  <cols>
    <col min="1" max="1" width="4.85546875" style="657" customWidth="1"/>
    <col min="2" max="2" width="40.140625" style="162" customWidth="1"/>
    <col min="3" max="3" width="9.7109375" style="162" customWidth="1"/>
    <col min="4" max="4" width="10.28515625" style="162" customWidth="1"/>
    <col min="5" max="5" width="9.140625" style="162" customWidth="1"/>
    <col min="6" max="6" width="10.42578125" style="162" customWidth="1"/>
    <col min="7" max="7" width="10.140625" style="162" customWidth="1"/>
    <col min="8" max="8" width="8.85546875" style="162" customWidth="1"/>
    <col min="9" max="9" width="8.42578125" style="162" customWidth="1"/>
    <col min="10" max="10" width="8.85546875" style="162" customWidth="1"/>
    <col min="11" max="11" width="8.28515625" style="162" customWidth="1"/>
    <col min="12" max="12" width="8.5703125" style="162" customWidth="1"/>
    <col min="13" max="14" width="10.140625" style="162" hidden="1" customWidth="1"/>
    <col min="15" max="15" width="10.28515625" style="162" hidden="1" customWidth="1"/>
    <col min="16" max="16" width="9.7109375" style="162" hidden="1" customWidth="1"/>
    <col min="17" max="17" width="9.85546875" style="162" hidden="1" customWidth="1"/>
    <col min="18" max="18" width="9.5703125" style="162" hidden="1" customWidth="1"/>
    <col min="19" max="19" width="8.5703125" style="162" hidden="1" customWidth="1"/>
    <col min="20" max="20" width="9.140625" style="162" hidden="1" customWidth="1"/>
    <col min="21" max="21" width="8.7109375" style="162" hidden="1" customWidth="1"/>
    <col min="22" max="22" width="10.28515625" style="162" hidden="1" customWidth="1"/>
    <col min="23" max="23" width="11.140625" style="162" hidden="1" customWidth="1"/>
    <col min="24" max="24" width="11.42578125" style="162" hidden="1" customWidth="1"/>
    <col min="25" max="25" width="9.5703125" style="162" hidden="1" customWidth="1"/>
    <col min="26" max="26" width="8.5703125" style="162" hidden="1" customWidth="1"/>
    <col min="27" max="27" width="8.5703125" style="590" customWidth="1"/>
    <col min="28" max="28" width="9.28515625" style="590" customWidth="1"/>
    <col min="29" max="29" width="11.5703125" style="590" hidden="1" customWidth="1"/>
    <col min="30" max="30" width="9.140625" style="590" hidden="1" customWidth="1"/>
    <col min="31" max="31" width="11.5703125" style="590" hidden="1" customWidth="1"/>
    <col min="32" max="32" width="9.140625" style="590" customWidth="1"/>
    <col min="33" max="33" width="9.140625" style="590" hidden="1" customWidth="1"/>
    <col min="34" max="34" width="10" style="590" hidden="1" customWidth="1"/>
    <col min="35" max="35" width="12.140625" style="590" hidden="1" customWidth="1"/>
    <col min="36" max="36" width="10.7109375" style="590" hidden="1" customWidth="1"/>
    <col min="37" max="37" width="12.28515625" style="590" hidden="1" customWidth="1"/>
    <col min="38" max="38" width="10.7109375" style="590" hidden="1" customWidth="1"/>
    <col min="39" max="39" width="9.7109375" style="590" hidden="1" customWidth="1"/>
    <col min="40" max="42" width="10.7109375" style="590" hidden="1" customWidth="1"/>
    <col min="43" max="43" width="9.7109375" style="590" hidden="1" customWidth="1"/>
    <col min="44" max="45" width="10.7109375" style="590" hidden="1" customWidth="1"/>
    <col min="46" max="52" width="0" style="590" hidden="1" customWidth="1"/>
    <col min="53" max="53" width="9.7109375" style="590" hidden="1" customWidth="1"/>
    <col min="54" max="54" width="12.5703125" style="590" hidden="1" customWidth="1"/>
    <col min="55" max="56" width="11" style="590" hidden="1" customWidth="1"/>
    <col min="57" max="57" width="11.140625" style="590" hidden="1" customWidth="1"/>
    <col min="58" max="58" width="9.7109375" style="590" hidden="1" customWidth="1"/>
    <col min="59" max="59" width="10.7109375" style="590" hidden="1" customWidth="1"/>
    <col min="60" max="60" width="13.42578125" style="590" hidden="1" customWidth="1"/>
    <col min="61" max="63" width="10.7109375" style="590" hidden="1" customWidth="1"/>
    <col min="64" max="64" width="12.140625" style="590" hidden="1" customWidth="1"/>
    <col min="65" max="65" width="11.42578125" style="590" hidden="1" customWidth="1"/>
    <col min="66" max="66" width="14.140625" style="590" hidden="1" customWidth="1"/>
    <col min="67" max="67" width="9.7109375" style="590" hidden="1" customWidth="1"/>
    <col min="68" max="68" width="0" style="590" hidden="1" customWidth="1"/>
    <col min="69" max="69" width="9.140625" style="590"/>
    <col min="70" max="70" width="10" style="590" bestFit="1" customWidth="1"/>
    <col min="71" max="158" width="9.140625" style="590"/>
    <col min="159" max="159" width="4.85546875" style="590" customWidth="1"/>
    <col min="160" max="160" width="54.140625" style="590" customWidth="1"/>
    <col min="161" max="161" width="0" style="590" hidden="1" customWidth="1"/>
    <col min="162" max="163" width="10.140625" style="590" customWidth="1"/>
    <col min="164" max="164" width="10" style="590" customWidth="1"/>
    <col min="165" max="165" width="9" style="590" customWidth="1"/>
    <col min="166" max="167" width="0" style="590" hidden="1" customWidth="1"/>
    <col min="168" max="168" width="10.140625" style="590" customWidth="1"/>
    <col min="169" max="169" width="10" style="590" customWidth="1"/>
    <col min="170" max="170" width="9.7109375" style="590" customWidth="1"/>
    <col min="171" max="171" width="10.28515625" style="590" customWidth="1"/>
    <col min="172" max="172" width="9.140625" style="590" customWidth="1"/>
    <col min="173" max="173" width="8.42578125" style="590" customWidth="1"/>
    <col min="174" max="174" width="9.5703125" style="590" customWidth="1"/>
    <col min="175" max="175" width="8.5703125" style="590" customWidth="1"/>
    <col min="176" max="208" width="0" style="590" hidden="1" customWidth="1"/>
    <col min="209" max="209" width="10.42578125" style="590" customWidth="1"/>
    <col min="210" max="210" width="9.7109375" style="590" customWidth="1"/>
    <col min="211" max="286" width="0" style="590" hidden="1" customWidth="1"/>
    <col min="287" max="414" width="9.140625" style="590"/>
    <col min="415" max="415" width="4.85546875" style="590" customWidth="1"/>
    <col min="416" max="416" width="54.140625" style="590" customWidth="1"/>
    <col min="417" max="417" width="0" style="590" hidden="1" customWidth="1"/>
    <col min="418" max="419" width="10.140625" style="590" customWidth="1"/>
    <col min="420" max="420" width="10" style="590" customWidth="1"/>
    <col min="421" max="421" width="9" style="590" customWidth="1"/>
    <col min="422" max="423" width="0" style="590" hidden="1" customWidth="1"/>
    <col min="424" max="424" width="10.140625" style="590" customWidth="1"/>
    <col min="425" max="425" width="10" style="590" customWidth="1"/>
    <col min="426" max="426" width="9.7109375" style="590" customWidth="1"/>
    <col min="427" max="427" width="10.28515625" style="590" customWidth="1"/>
    <col min="428" max="428" width="9.140625" style="590" customWidth="1"/>
    <col min="429" max="429" width="8.42578125" style="590" customWidth="1"/>
    <col min="430" max="430" width="9.5703125" style="590" customWidth="1"/>
    <col min="431" max="431" width="8.5703125" style="590" customWidth="1"/>
    <col min="432" max="464" width="0" style="590" hidden="1" customWidth="1"/>
    <col min="465" max="465" width="10.42578125" style="590" customWidth="1"/>
    <col min="466" max="466" width="9.7109375" style="590" customWidth="1"/>
    <col min="467" max="542" width="0" style="590" hidden="1" customWidth="1"/>
    <col min="543" max="670" width="9.140625" style="590"/>
    <col min="671" max="671" width="4.85546875" style="590" customWidth="1"/>
    <col min="672" max="672" width="54.140625" style="590" customWidth="1"/>
    <col min="673" max="673" width="0" style="590" hidden="1" customWidth="1"/>
    <col min="674" max="675" width="10.140625" style="590" customWidth="1"/>
    <col min="676" max="676" width="10" style="590" customWidth="1"/>
    <col min="677" max="677" width="9" style="590" customWidth="1"/>
    <col min="678" max="679" width="0" style="590" hidden="1" customWidth="1"/>
    <col min="680" max="680" width="10.140625" style="590" customWidth="1"/>
    <col min="681" max="681" width="10" style="590" customWidth="1"/>
    <col min="682" max="682" width="9.7109375" style="590" customWidth="1"/>
    <col min="683" max="683" width="10.28515625" style="590" customWidth="1"/>
    <col min="684" max="684" width="9.140625" style="590" customWidth="1"/>
    <col min="685" max="685" width="8.42578125" style="590" customWidth="1"/>
    <col min="686" max="686" width="9.5703125" style="590" customWidth="1"/>
    <col min="687" max="687" width="8.5703125" style="590" customWidth="1"/>
    <col min="688" max="720" width="0" style="590" hidden="1" customWidth="1"/>
    <col min="721" max="721" width="10.42578125" style="590" customWidth="1"/>
    <col min="722" max="722" width="9.7109375" style="590" customWidth="1"/>
    <col min="723" max="798" width="0" style="590" hidden="1" customWidth="1"/>
    <col min="799" max="926" width="9.140625" style="590"/>
    <col min="927" max="927" width="4.85546875" style="590" customWidth="1"/>
    <col min="928" max="928" width="54.140625" style="590" customWidth="1"/>
    <col min="929" max="929" width="0" style="590" hidden="1" customWidth="1"/>
    <col min="930" max="931" width="10.140625" style="590" customWidth="1"/>
    <col min="932" max="932" width="10" style="590" customWidth="1"/>
    <col min="933" max="933" width="9" style="590" customWidth="1"/>
    <col min="934" max="935" width="0" style="590" hidden="1" customWidth="1"/>
    <col min="936" max="936" width="10.140625" style="590" customWidth="1"/>
    <col min="937" max="937" width="10" style="590" customWidth="1"/>
    <col min="938" max="938" width="9.7109375" style="590" customWidth="1"/>
    <col min="939" max="939" width="10.28515625" style="590" customWidth="1"/>
    <col min="940" max="940" width="9.140625" style="590" customWidth="1"/>
    <col min="941" max="941" width="8.42578125" style="590" customWidth="1"/>
    <col min="942" max="942" width="9.5703125" style="590" customWidth="1"/>
    <col min="943" max="943" width="8.5703125" style="590" customWidth="1"/>
    <col min="944" max="976" width="0" style="590" hidden="1" customWidth="1"/>
    <col min="977" max="977" width="10.42578125" style="590" customWidth="1"/>
    <col min="978" max="978" width="9.7109375" style="590" customWidth="1"/>
    <col min="979" max="1054" width="0" style="590" hidden="1" customWidth="1"/>
    <col min="1055" max="1182" width="9.140625" style="590"/>
    <col min="1183" max="1183" width="4.85546875" style="590" customWidth="1"/>
    <col min="1184" max="1184" width="54.140625" style="590" customWidth="1"/>
    <col min="1185" max="1185" width="0" style="590" hidden="1" customWidth="1"/>
    <col min="1186" max="1187" width="10.140625" style="590" customWidth="1"/>
    <col min="1188" max="1188" width="10" style="590" customWidth="1"/>
    <col min="1189" max="1189" width="9" style="590" customWidth="1"/>
    <col min="1190" max="1191" width="0" style="590" hidden="1" customWidth="1"/>
    <col min="1192" max="1192" width="10.140625" style="590" customWidth="1"/>
    <col min="1193" max="1193" width="10" style="590" customWidth="1"/>
    <col min="1194" max="1194" width="9.7109375" style="590" customWidth="1"/>
    <col min="1195" max="1195" width="10.28515625" style="590" customWidth="1"/>
    <col min="1196" max="1196" width="9.140625" style="590" customWidth="1"/>
    <col min="1197" max="1197" width="8.42578125" style="590" customWidth="1"/>
    <col min="1198" max="1198" width="9.5703125" style="590" customWidth="1"/>
    <col min="1199" max="1199" width="8.5703125" style="590" customWidth="1"/>
    <col min="1200" max="1232" width="0" style="590" hidden="1" customWidth="1"/>
    <col min="1233" max="1233" width="10.42578125" style="590" customWidth="1"/>
    <col min="1234" max="1234" width="9.7109375" style="590" customWidth="1"/>
    <col min="1235" max="1310" width="0" style="590" hidden="1" customWidth="1"/>
    <col min="1311" max="1438" width="9.140625" style="590"/>
    <col min="1439" max="1439" width="4.85546875" style="590" customWidth="1"/>
    <col min="1440" max="1440" width="54.140625" style="590" customWidth="1"/>
    <col min="1441" max="1441" width="0" style="590" hidden="1" customWidth="1"/>
    <col min="1442" max="1443" width="10.140625" style="590" customWidth="1"/>
    <col min="1444" max="1444" width="10" style="590" customWidth="1"/>
    <col min="1445" max="1445" width="9" style="590" customWidth="1"/>
    <col min="1446" max="1447" width="0" style="590" hidden="1" customWidth="1"/>
    <col min="1448" max="1448" width="10.140625" style="590" customWidth="1"/>
    <col min="1449" max="1449" width="10" style="590" customWidth="1"/>
    <col min="1450" max="1450" width="9.7109375" style="590" customWidth="1"/>
    <col min="1451" max="1451" width="10.28515625" style="590" customWidth="1"/>
    <col min="1452" max="1452" width="9.140625" style="590" customWidth="1"/>
    <col min="1453" max="1453" width="8.42578125" style="590" customWidth="1"/>
    <col min="1454" max="1454" width="9.5703125" style="590" customWidth="1"/>
    <col min="1455" max="1455" width="8.5703125" style="590" customWidth="1"/>
    <col min="1456" max="1488" width="0" style="590" hidden="1" customWidth="1"/>
    <col min="1489" max="1489" width="10.42578125" style="590" customWidth="1"/>
    <col min="1490" max="1490" width="9.7109375" style="590" customWidth="1"/>
    <col min="1491" max="1566" width="0" style="590" hidden="1" customWidth="1"/>
    <col min="1567" max="1694" width="9.140625" style="590"/>
    <col min="1695" max="1695" width="4.85546875" style="590" customWidth="1"/>
    <col min="1696" max="1696" width="54.140625" style="590" customWidth="1"/>
    <col min="1697" max="1697" width="0" style="590" hidden="1" customWidth="1"/>
    <col min="1698" max="1699" width="10.140625" style="590" customWidth="1"/>
    <col min="1700" max="1700" width="10" style="590" customWidth="1"/>
    <col min="1701" max="1701" width="9" style="590" customWidth="1"/>
    <col min="1702" max="1703" width="0" style="590" hidden="1" customWidth="1"/>
    <col min="1704" max="1704" width="10.140625" style="590" customWidth="1"/>
    <col min="1705" max="1705" width="10" style="590" customWidth="1"/>
    <col min="1706" max="1706" width="9.7109375" style="590" customWidth="1"/>
    <col min="1707" max="1707" width="10.28515625" style="590" customWidth="1"/>
    <col min="1708" max="1708" width="9.140625" style="590" customWidth="1"/>
    <col min="1709" max="1709" width="8.42578125" style="590" customWidth="1"/>
    <col min="1710" max="1710" width="9.5703125" style="590" customWidth="1"/>
    <col min="1711" max="1711" width="8.5703125" style="590" customWidth="1"/>
    <col min="1712" max="1744" width="0" style="590" hidden="1" customWidth="1"/>
    <col min="1745" max="1745" width="10.42578125" style="590" customWidth="1"/>
    <col min="1746" max="1746" width="9.7109375" style="590" customWidth="1"/>
    <col min="1747" max="1822" width="0" style="590" hidden="1" customWidth="1"/>
    <col min="1823" max="1950" width="9.140625" style="590"/>
    <col min="1951" max="1951" width="4.85546875" style="590" customWidth="1"/>
    <col min="1952" max="1952" width="54.140625" style="590" customWidth="1"/>
    <col min="1953" max="1953" width="0" style="590" hidden="1" customWidth="1"/>
    <col min="1954" max="1955" width="10.140625" style="590" customWidth="1"/>
    <col min="1956" max="1956" width="10" style="590" customWidth="1"/>
    <col min="1957" max="1957" width="9" style="590" customWidth="1"/>
    <col min="1958" max="1959" width="0" style="590" hidden="1" customWidth="1"/>
    <col min="1960" max="1960" width="10.140625" style="590" customWidth="1"/>
    <col min="1961" max="1961" width="10" style="590" customWidth="1"/>
    <col min="1962" max="1962" width="9.7109375" style="590" customWidth="1"/>
    <col min="1963" max="1963" width="10.28515625" style="590" customWidth="1"/>
    <col min="1964" max="1964" width="9.140625" style="590" customWidth="1"/>
    <col min="1965" max="1965" width="8.42578125" style="590" customWidth="1"/>
    <col min="1966" max="1966" width="9.5703125" style="590" customWidth="1"/>
    <col min="1967" max="1967" width="8.5703125" style="590" customWidth="1"/>
    <col min="1968" max="2000" width="0" style="590" hidden="1" customWidth="1"/>
    <col min="2001" max="2001" width="10.42578125" style="590" customWidth="1"/>
    <col min="2002" max="2002" width="9.7109375" style="590" customWidth="1"/>
    <col min="2003" max="2078" width="0" style="590" hidden="1" customWidth="1"/>
    <col min="2079" max="2206" width="9.140625" style="590"/>
    <col min="2207" max="2207" width="4.85546875" style="590" customWidth="1"/>
    <col min="2208" max="2208" width="54.140625" style="590" customWidth="1"/>
    <col min="2209" max="2209" width="0" style="590" hidden="1" customWidth="1"/>
    <col min="2210" max="2211" width="10.140625" style="590" customWidth="1"/>
    <col min="2212" max="2212" width="10" style="590" customWidth="1"/>
    <col min="2213" max="2213" width="9" style="590" customWidth="1"/>
    <col min="2214" max="2215" width="0" style="590" hidden="1" customWidth="1"/>
    <col min="2216" max="2216" width="10.140625" style="590" customWidth="1"/>
    <col min="2217" max="2217" width="10" style="590" customWidth="1"/>
    <col min="2218" max="2218" width="9.7109375" style="590" customWidth="1"/>
    <col min="2219" max="2219" width="10.28515625" style="590" customWidth="1"/>
    <col min="2220" max="2220" width="9.140625" style="590" customWidth="1"/>
    <col min="2221" max="2221" width="8.42578125" style="590" customWidth="1"/>
    <col min="2222" max="2222" width="9.5703125" style="590" customWidth="1"/>
    <col min="2223" max="2223" width="8.5703125" style="590" customWidth="1"/>
    <col min="2224" max="2256" width="0" style="590" hidden="1" customWidth="1"/>
    <col min="2257" max="2257" width="10.42578125" style="590" customWidth="1"/>
    <col min="2258" max="2258" width="9.7109375" style="590" customWidth="1"/>
    <col min="2259" max="2334" width="0" style="590" hidden="1" customWidth="1"/>
    <col min="2335" max="2462" width="9.140625" style="590"/>
    <col min="2463" max="2463" width="4.85546875" style="590" customWidth="1"/>
    <col min="2464" max="2464" width="54.140625" style="590" customWidth="1"/>
    <col min="2465" max="2465" width="0" style="590" hidden="1" customWidth="1"/>
    <col min="2466" max="2467" width="10.140625" style="590" customWidth="1"/>
    <col min="2468" max="2468" width="10" style="590" customWidth="1"/>
    <col min="2469" max="2469" width="9" style="590" customWidth="1"/>
    <col min="2470" max="2471" width="0" style="590" hidden="1" customWidth="1"/>
    <col min="2472" max="2472" width="10.140625" style="590" customWidth="1"/>
    <col min="2473" max="2473" width="10" style="590" customWidth="1"/>
    <col min="2474" max="2474" width="9.7109375" style="590" customWidth="1"/>
    <col min="2475" max="2475" width="10.28515625" style="590" customWidth="1"/>
    <col min="2476" max="2476" width="9.140625" style="590" customWidth="1"/>
    <col min="2477" max="2477" width="8.42578125" style="590" customWidth="1"/>
    <col min="2478" max="2478" width="9.5703125" style="590" customWidth="1"/>
    <col min="2479" max="2479" width="8.5703125" style="590" customWidth="1"/>
    <col min="2480" max="2512" width="0" style="590" hidden="1" customWidth="1"/>
    <col min="2513" max="2513" width="10.42578125" style="590" customWidth="1"/>
    <col min="2514" max="2514" width="9.7109375" style="590" customWidth="1"/>
    <col min="2515" max="2590" width="0" style="590" hidden="1" customWidth="1"/>
    <col min="2591" max="2718" width="9.140625" style="590"/>
    <col min="2719" max="2719" width="4.85546875" style="590" customWidth="1"/>
    <col min="2720" max="2720" width="54.140625" style="590" customWidth="1"/>
    <col min="2721" max="2721" width="0" style="590" hidden="1" customWidth="1"/>
    <col min="2722" max="2723" width="10.140625" style="590" customWidth="1"/>
    <col min="2724" max="2724" width="10" style="590" customWidth="1"/>
    <col min="2725" max="2725" width="9" style="590" customWidth="1"/>
    <col min="2726" max="2727" width="0" style="590" hidden="1" customWidth="1"/>
    <col min="2728" max="2728" width="10.140625" style="590" customWidth="1"/>
    <col min="2729" max="2729" width="10" style="590" customWidth="1"/>
    <col min="2730" max="2730" width="9.7109375" style="590" customWidth="1"/>
    <col min="2731" max="2731" width="10.28515625" style="590" customWidth="1"/>
    <col min="2732" max="2732" width="9.140625" style="590" customWidth="1"/>
    <col min="2733" max="2733" width="8.42578125" style="590" customWidth="1"/>
    <col min="2734" max="2734" width="9.5703125" style="590" customWidth="1"/>
    <col min="2735" max="2735" width="8.5703125" style="590" customWidth="1"/>
    <col min="2736" max="2768" width="0" style="590" hidden="1" customWidth="1"/>
    <col min="2769" max="2769" width="10.42578125" style="590" customWidth="1"/>
    <col min="2770" max="2770" width="9.7109375" style="590" customWidth="1"/>
    <col min="2771" max="2846" width="0" style="590" hidden="1" customWidth="1"/>
    <col min="2847" max="2974" width="9.140625" style="590"/>
    <col min="2975" max="2975" width="4.85546875" style="590" customWidth="1"/>
    <col min="2976" max="2976" width="54.140625" style="590" customWidth="1"/>
    <col min="2977" max="2977" width="0" style="590" hidden="1" customWidth="1"/>
    <col min="2978" max="2979" width="10.140625" style="590" customWidth="1"/>
    <col min="2980" max="2980" width="10" style="590" customWidth="1"/>
    <col min="2981" max="2981" width="9" style="590" customWidth="1"/>
    <col min="2982" max="2983" width="0" style="590" hidden="1" customWidth="1"/>
    <col min="2984" max="2984" width="10.140625" style="590" customWidth="1"/>
    <col min="2985" max="2985" width="10" style="590" customWidth="1"/>
    <col min="2986" max="2986" width="9.7109375" style="590" customWidth="1"/>
    <col min="2987" max="2987" width="10.28515625" style="590" customWidth="1"/>
    <col min="2988" max="2988" width="9.140625" style="590" customWidth="1"/>
    <col min="2989" max="2989" width="8.42578125" style="590" customWidth="1"/>
    <col min="2990" max="2990" width="9.5703125" style="590" customWidth="1"/>
    <col min="2991" max="2991" width="8.5703125" style="590" customWidth="1"/>
    <col min="2992" max="3024" width="0" style="590" hidden="1" customWidth="1"/>
    <col min="3025" max="3025" width="10.42578125" style="590" customWidth="1"/>
    <col min="3026" max="3026" width="9.7109375" style="590" customWidth="1"/>
    <col min="3027" max="3102" width="0" style="590" hidden="1" customWidth="1"/>
    <col min="3103" max="3230" width="9.140625" style="590"/>
    <col min="3231" max="3231" width="4.85546875" style="590" customWidth="1"/>
    <col min="3232" max="3232" width="54.140625" style="590" customWidth="1"/>
    <col min="3233" max="3233" width="0" style="590" hidden="1" customWidth="1"/>
    <col min="3234" max="3235" width="10.140625" style="590" customWidth="1"/>
    <col min="3236" max="3236" width="10" style="590" customWidth="1"/>
    <col min="3237" max="3237" width="9" style="590" customWidth="1"/>
    <col min="3238" max="3239" width="0" style="590" hidden="1" customWidth="1"/>
    <col min="3240" max="3240" width="10.140625" style="590" customWidth="1"/>
    <col min="3241" max="3241" width="10" style="590" customWidth="1"/>
    <col min="3242" max="3242" width="9.7109375" style="590" customWidth="1"/>
    <col min="3243" max="3243" width="10.28515625" style="590" customWidth="1"/>
    <col min="3244" max="3244" width="9.140625" style="590" customWidth="1"/>
    <col min="3245" max="3245" width="8.42578125" style="590" customWidth="1"/>
    <col min="3246" max="3246" width="9.5703125" style="590" customWidth="1"/>
    <col min="3247" max="3247" width="8.5703125" style="590" customWidth="1"/>
    <col min="3248" max="3280" width="0" style="590" hidden="1" customWidth="1"/>
    <col min="3281" max="3281" width="10.42578125" style="590" customWidth="1"/>
    <col min="3282" max="3282" width="9.7109375" style="590" customWidth="1"/>
    <col min="3283" max="3358" width="0" style="590" hidden="1" customWidth="1"/>
    <col min="3359" max="3486" width="9.140625" style="590"/>
    <col min="3487" max="3487" width="4.85546875" style="590" customWidth="1"/>
    <col min="3488" max="3488" width="54.140625" style="590" customWidth="1"/>
    <col min="3489" max="3489" width="0" style="590" hidden="1" customWidth="1"/>
    <col min="3490" max="3491" width="10.140625" style="590" customWidth="1"/>
    <col min="3492" max="3492" width="10" style="590" customWidth="1"/>
    <col min="3493" max="3493" width="9" style="590" customWidth="1"/>
    <col min="3494" max="3495" width="0" style="590" hidden="1" customWidth="1"/>
    <col min="3496" max="3496" width="10.140625" style="590" customWidth="1"/>
    <col min="3497" max="3497" width="10" style="590" customWidth="1"/>
    <col min="3498" max="3498" width="9.7109375" style="590" customWidth="1"/>
    <col min="3499" max="3499" width="10.28515625" style="590" customWidth="1"/>
    <col min="3500" max="3500" width="9.140625" style="590" customWidth="1"/>
    <col min="3501" max="3501" width="8.42578125" style="590" customWidth="1"/>
    <col min="3502" max="3502" width="9.5703125" style="590" customWidth="1"/>
    <col min="3503" max="3503" width="8.5703125" style="590" customWidth="1"/>
    <col min="3504" max="3536" width="0" style="590" hidden="1" customWidth="1"/>
    <col min="3537" max="3537" width="10.42578125" style="590" customWidth="1"/>
    <col min="3538" max="3538" width="9.7109375" style="590" customWidth="1"/>
    <col min="3539" max="3614" width="0" style="590" hidden="1" customWidth="1"/>
    <col min="3615" max="3742" width="9.140625" style="590"/>
    <col min="3743" max="3743" width="4.85546875" style="590" customWidth="1"/>
    <col min="3744" max="3744" width="54.140625" style="590" customWidth="1"/>
    <col min="3745" max="3745" width="0" style="590" hidden="1" customWidth="1"/>
    <col min="3746" max="3747" width="10.140625" style="590" customWidth="1"/>
    <col min="3748" max="3748" width="10" style="590" customWidth="1"/>
    <col min="3749" max="3749" width="9" style="590" customWidth="1"/>
    <col min="3750" max="3751" width="0" style="590" hidden="1" customWidth="1"/>
    <col min="3752" max="3752" width="10.140625" style="590" customWidth="1"/>
    <col min="3753" max="3753" width="10" style="590" customWidth="1"/>
    <col min="3754" max="3754" width="9.7109375" style="590" customWidth="1"/>
    <col min="3755" max="3755" width="10.28515625" style="590" customWidth="1"/>
    <col min="3756" max="3756" width="9.140625" style="590" customWidth="1"/>
    <col min="3757" max="3757" width="8.42578125" style="590" customWidth="1"/>
    <col min="3758" max="3758" width="9.5703125" style="590" customWidth="1"/>
    <col min="3759" max="3759" width="8.5703125" style="590" customWidth="1"/>
    <col min="3760" max="3792" width="0" style="590" hidden="1" customWidth="1"/>
    <col min="3793" max="3793" width="10.42578125" style="590" customWidth="1"/>
    <col min="3794" max="3794" width="9.7109375" style="590" customWidth="1"/>
    <col min="3795" max="3870" width="0" style="590" hidden="1" customWidth="1"/>
    <col min="3871" max="3998" width="9.140625" style="590"/>
    <col min="3999" max="3999" width="4.85546875" style="590" customWidth="1"/>
    <col min="4000" max="4000" width="54.140625" style="590" customWidth="1"/>
    <col min="4001" max="4001" width="0" style="590" hidden="1" customWidth="1"/>
    <col min="4002" max="4003" width="10.140625" style="590" customWidth="1"/>
    <col min="4004" max="4004" width="10" style="590" customWidth="1"/>
    <col min="4005" max="4005" width="9" style="590" customWidth="1"/>
    <col min="4006" max="4007" width="0" style="590" hidden="1" customWidth="1"/>
    <col min="4008" max="4008" width="10.140625" style="590" customWidth="1"/>
    <col min="4009" max="4009" width="10" style="590" customWidth="1"/>
    <col min="4010" max="4010" width="9.7109375" style="590" customWidth="1"/>
    <col min="4011" max="4011" width="10.28515625" style="590" customWidth="1"/>
    <col min="4012" max="4012" width="9.140625" style="590" customWidth="1"/>
    <col min="4013" max="4013" width="8.42578125" style="590" customWidth="1"/>
    <col min="4014" max="4014" width="9.5703125" style="590" customWidth="1"/>
    <col min="4015" max="4015" width="8.5703125" style="590" customWidth="1"/>
    <col min="4016" max="4048" width="0" style="590" hidden="1" customWidth="1"/>
    <col min="4049" max="4049" width="10.42578125" style="590" customWidth="1"/>
    <col min="4050" max="4050" width="9.7109375" style="590" customWidth="1"/>
    <col min="4051" max="4126" width="0" style="590" hidden="1" customWidth="1"/>
    <col min="4127" max="4254" width="9.140625" style="590"/>
    <col min="4255" max="4255" width="4.85546875" style="590" customWidth="1"/>
    <col min="4256" max="4256" width="54.140625" style="590" customWidth="1"/>
    <col min="4257" max="4257" width="0" style="590" hidden="1" customWidth="1"/>
    <col min="4258" max="4259" width="10.140625" style="590" customWidth="1"/>
    <col min="4260" max="4260" width="10" style="590" customWidth="1"/>
    <col min="4261" max="4261" width="9" style="590" customWidth="1"/>
    <col min="4262" max="4263" width="0" style="590" hidden="1" customWidth="1"/>
    <col min="4264" max="4264" width="10.140625" style="590" customWidth="1"/>
    <col min="4265" max="4265" width="10" style="590" customWidth="1"/>
    <col min="4266" max="4266" width="9.7109375" style="590" customWidth="1"/>
    <col min="4267" max="4267" width="10.28515625" style="590" customWidth="1"/>
    <col min="4268" max="4268" width="9.140625" style="590" customWidth="1"/>
    <col min="4269" max="4269" width="8.42578125" style="590" customWidth="1"/>
    <col min="4270" max="4270" width="9.5703125" style="590" customWidth="1"/>
    <col min="4271" max="4271" width="8.5703125" style="590" customWidth="1"/>
    <col min="4272" max="4304" width="0" style="590" hidden="1" customWidth="1"/>
    <col min="4305" max="4305" width="10.42578125" style="590" customWidth="1"/>
    <col min="4306" max="4306" width="9.7109375" style="590" customWidth="1"/>
    <col min="4307" max="4382" width="0" style="590" hidden="1" customWidth="1"/>
    <col min="4383" max="4510" width="9.140625" style="590"/>
    <col min="4511" max="4511" width="4.85546875" style="590" customWidth="1"/>
    <col min="4512" max="4512" width="54.140625" style="590" customWidth="1"/>
    <col min="4513" max="4513" width="0" style="590" hidden="1" customWidth="1"/>
    <col min="4514" max="4515" width="10.140625" style="590" customWidth="1"/>
    <col min="4516" max="4516" width="10" style="590" customWidth="1"/>
    <col min="4517" max="4517" width="9" style="590" customWidth="1"/>
    <col min="4518" max="4519" width="0" style="590" hidden="1" customWidth="1"/>
    <col min="4520" max="4520" width="10.140625" style="590" customWidth="1"/>
    <col min="4521" max="4521" width="10" style="590" customWidth="1"/>
    <col min="4522" max="4522" width="9.7109375" style="590" customWidth="1"/>
    <col min="4523" max="4523" width="10.28515625" style="590" customWidth="1"/>
    <col min="4524" max="4524" width="9.140625" style="590" customWidth="1"/>
    <col min="4525" max="4525" width="8.42578125" style="590" customWidth="1"/>
    <col min="4526" max="4526" width="9.5703125" style="590" customWidth="1"/>
    <col min="4527" max="4527" width="8.5703125" style="590" customWidth="1"/>
    <col min="4528" max="4560" width="0" style="590" hidden="1" customWidth="1"/>
    <col min="4561" max="4561" width="10.42578125" style="590" customWidth="1"/>
    <col min="4562" max="4562" width="9.7109375" style="590" customWidth="1"/>
    <col min="4563" max="4638" width="0" style="590" hidden="1" customWidth="1"/>
    <col min="4639" max="4766" width="9.140625" style="590"/>
    <col min="4767" max="4767" width="4.85546875" style="590" customWidth="1"/>
    <col min="4768" max="4768" width="54.140625" style="590" customWidth="1"/>
    <col min="4769" max="4769" width="0" style="590" hidden="1" customWidth="1"/>
    <col min="4770" max="4771" width="10.140625" style="590" customWidth="1"/>
    <col min="4772" max="4772" width="10" style="590" customWidth="1"/>
    <col min="4773" max="4773" width="9" style="590" customWidth="1"/>
    <col min="4774" max="4775" width="0" style="590" hidden="1" customWidth="1"/>
    <col min="4776" max="4776" width="10.140625" style="590" customWidth="1"/>
    <col min="4777" max="4777" width="10" style="590" customWidth="1"/>
    <col min="4778" max="4778" width="9.7109375" style="590" customWidth="1"/>
    <col min="4779" max="4779" width="10.28515625" style="590" customWidth="1"/>
    <col min="4780" max="4780" width="9.140625" style="590" customWidth="1"/>
    <col min="4781" max="4781" width="8.42578125" style="590" customWidth="1"/>
    <col min="4782" max="4782" width="9.5703125" style="590" customWidth="1"/>
    <col min="4783" max="4783" width="8.5703125" style="590" customWidth="1"/>
    <col min="4784" max="4816" width="0" style="590" hidden="1" customWidth="1"/>
    <col min="4817" max="4817" width="10.42578125" style="590" customWidth="1"/>
    <col min="4818" max="4818" width="9.7109375" style="590" customWidth="1"/>
    <col min="4819" max="4894" width="0" style="590" hidden="1" customWidth="1"/>
    <col min="4895" max="5022" width="9.140625" style="590"/>
    <col min="5023" max="5023" width="4.85546875" style="590" customWidth="1"/>
    <col min="5024" max="5024" width="54.140625" style="590" customWidth="1"/>
    <col min="5025" max="5025" width="0" style="590" hidden="1" customWidth="1"/>
    <col min="5026" max="5027" width="10.140625" style="590" customWidth="1"/>
    <col min="5028" max="5028" width="10" style="590" customWidth="1"/>
    <col min="5029" max="5029" width="9" style="590" customWidth="1"/>
    <col min="5030" max="5031" width="0" style="590" hidden="1" customWidth="1"/>
    <col min="5032" max="5032" width="10.140625" style="590" customWidth="1"/>
    <col min="5033" max="5033" width="10" style="590" customWidth="1"/>
    <col min="5034" max="5034" width="9.7109375" style="590" customWidth="1"/>
    <col min="5035" max="5035" width="10.28515625" style="590" customWidth="1"/>
    <col min="5036" max="5036" width="9.140625" style="590" customWidth="1"/>
    <col min="5037" max="5037" width="8.42578125" style="590" customWidth="1"/>
    <col min="5038" max="5038" width="9.5703125" style="590" customWidth="1"/>
    <col min="5039" max="5039" width="8.5703125" style="590" customWidth="1"/>
    <col min="5040" max="5072" width="0" style="590" hidden="1" customWidth="1"/>
    <col min="5073" max="5073" width="10.42578125" style="590" customWidth="1"/>
    <col min="5074" max="5074" width="9.7109375" style="590" customWidth="1"/>
    <col min="5075" max="5150" width="0" style="590" hidden="1" customWidth="1"/>
    <col min="5151" max="5278" width="9.140625" style="590"/>
    <col min="5279" max="5279" width="4.85546875" style="590" customWidth="1"/>
    <col min="5280" max="5280" width="54.140625" style="590" customWidth="1"/>
    <col min="5281" max="5281" width="0" style="590" hidden="1" customWidth="1"/>
    <col min="5282" max="5283" width="10.140625" style="590" customWidth="1"/>
    <col min="5284" max="5284" width="10" style="590" customWidth="1"/>
    <col min="5285" max="5285" width="9" style="590" customWidth="1"/>
    <col min="5286" max="5287" width="0" style="590" hidden="1" customWidth="1"/>
    <col min="5288" max="5288" width="10.140625" style="590" customWidth="1"/>
    <col min="5289" max="5289" width="10" style="590" customWidth="1"/>
    <col min="5290" max="5290" width="9.7109375" style="590" customWidth="1"/>
    <col min="5291" max="5291" width="10.28515625" style="590" customWidth="1"/>
    <col min="5292" max="5292" width="9.140625" style="590" customWidth="1"/>
    <col min="5293" max="5293" width="8.42578125" style="590" customWidth="1"/>
    <col min="5294" max="5294" width="9.5703125" style="590" customWidth="1"/>
    <col min="5295" max="5295" width="8.5703125" style="590" customWidth="1"/>
    <col min="5296" max="5328" width="0" style="590" hidden="1" customWidth="1"/>
    <col min="5329" max="5329" width="10.42578125" style="590" customWidth="1"/>
    <col min="5330" max="5330" width="9.7109375" style="590" customWidth="1"/>
    <col min="5331" max="5406" width="0" style="590" hidden="1" customWidth="1"/>
    <col min="5407" max="5534" width="9.140625" style="590"/>
    <col min="5535" max="5535" width="4.85546875" style="590" customWidth="1"/>
    <col min="5536" max="5536" width="54.140625" style="590" customWidth="1"/>
    <col min="5537" max="5537" width="0" style="590" hidden="1" customWidth="1"/>
    <col min="5538" max="5539" width="10.140625" style="590" customWidth="1"/>
    <col min="5540" max="5540" width="10" style="590" customWidth="1"/>
    <col min="5541" max="5541" width="9" style="590" customWidth="1"/>
    <col min="5542" max="5543" width="0" style="590" hidden="1" customWidth="1"/>
    <col min="5544" max="5544" width="10.140625" style="590" customWidth="1"/>
    <col min="5545" max="5545" width="10" style="590" customWidth="1"/>
    <col min="5546" max="5546" width="9.7109375" style="590" customWidth="1"/>
    <col min="5547" max="5547" width="10.28515625" style="590" customWidth="1"/>
    <col min="5548" max="5548" width="9.140625" style="590" customWidth="1"/>
    <col min="5549" max="5549" width="8.42578125" style="590" customWidth="1"/>
    <col min="5550" max="5550" width="9.5703125" style="590" customWidth="1"/>
    <col min="5551" max="5551" width="8.5703125" style="590" customWidth="1"/>
    <col min="5552" max="5584" width="0" style="590" hidden="1" customWidth="1"/>
    <col min="5585" max="5585" width="10.42578125" style="590" customWidth="1"/>
    <col min="5586" max="5586" width="9.7109375" style="590" customWidth="1"/>
    <col min="5587" max="5662" width="0" style="590" hidden="1" customWidth="1"/>
    <col min="5663" max="5790" width="9.140625" style="590"/>
    <col min="5791" max="5791" width="4.85546875" style="590" customWidth="1"/>
    <col min="5792" max="5792" width="54.140625" style="590" customWidth="1"/>
    <col min="5793" max="5793" width="0" style="590" hidden="1" customWidth="1"/>
    <col min="5794" max="5795" width="10.140625" style="590" customWidth="1"/>
    <col min="5796" max="5796" width="10" style="590" customWidth="1"/>
    <col min="5797" max="5797" width="9" style="590" customWidth="1"/>
    <col min="5798" max="5799" width="0" style="590" hidden="1" customWidth="1"/>
    <col min="5800" max="5800" width="10.140625" style="590" customWidth="1"/>
    <col min="5801" max="5801" width="10" style="590" customWidth="1"/>
    <col min="5802" max="5802" width="9.7109375" style="590" customWidth="1"/>
    <col min="5803" max="5803" width="10.28515625" style="590" customWidth="1"/>
    <col min="5804" max="5804" width="9.140625" style="590" customWidth="1"/>
    <col min="5805" max="5805" width="8.42578125" style="590" customWidth="1"/>
    <col min="5806" max="5806" width="9.5703125" style="590" customWidth="1"/>
    <col min="5807" max="5807" width="8.5703125" style="590" customWidth="1"/>
    <col min="5808" max="5840" width="0" style="590" hidden="1" customWidth="1"/>
    <col min="5841" max="5841" width="10.42578125" style="590" customWidth="1"/>
    <col min="5842" max="5842" width="9.7109375" style="590" customWidth="1"/>
    <col min="5843" max="5918" width="0" style="590" hidden="1" customWidth="1"/>
    <col min="5919" max="6046" width="9.140625" style="590"/>
    <col min="6047" max="6047" width="4.85546875" style="590" customWidth="1"/>
    <col min="6048" max="6048" width="54.140625" style="590" customWidth="1"/>
    <col min="6049" max="6049" width="0" style="590" hidden="1" customWidth="1"/>
    <col min="6050" max="6051" width="10.140625" style="590" customWidth="1"/>
    <col min="6052" max="6052" width="10" style="590" customWidth="1"/>
    <col min="6053" max="6053" width="9" style="590" customWidth="1"/>
    <col min="6054" max="6055" width="0" style="590" hidden="1" customWidth="1"/>
    <col min="6056" max="6056" width="10.140625" style="590" customWidth="1"/>
    <col min="6057" max="6057" width="10" style="590" customWidth="1"/>
    <col min="6058" max="6058" width="9.7109375" style="590" customWidth="1"/>
    <col min="6059" max="6059" width="10.28515625" style="590" customWidth="1"/>
    <col min="6060" max="6060" width="9.140625" style="590" customWidth="1"/>
    <col min="6061" max="6061" width="8.42578125" style="590" customWidth="1"/>
    <col min="6062" max="6062" width="9.5703125" style="590" customWidth="1"/>
    <col min="6063" max="6063" width="8.5703125" style="590" customWidth="1"/>
    <col min="6064" max="6096" width="0" style="590" hidden="1" customWidth="1"/>
    <col min="6097" max="6097" width="10.42578125" style="590" customWidth="1"/>
    <col min="6098" max="6098" width="9.7109375" style="590" customWidth="1"/>
    <col min="6099" max="6174" width="0" style="590" hidden="1" customWidth="1"/>
    <col min="6175" max="6302" width="9.140625" style="590"/>
    <col min="6303" max="6303" width="4.85546875" style="590" customWidth="1"/>
    <col min="6304" max="6304" width="54.140625" style="590" customWidth="1"/>
    <col min="6305" max="6305" width="0" style="590" hidden="1" customWidth="1"/>
    <col min="6306" max="6307" width="10.140625" style="590" customWidth="1"/>
    <col min="6308" max="6308" width="10" style="590" customWidth="1"/>
    <col min="6309" max="6309" width="9" style="590" customWidth="1"/>
    <col min="6310" max="6311" width="0" style="590" hidden="1" customWidth="1"/>
    <col min="6312" max="6312" width="10.140625" style="590" customWidth="1"/>
    <col min="6313" max="6313" width="10" style="590" customWidth="1"/>
    <col min="6314" max="6314" width="9.7109375" style="590" customWidth="1"/>
    <col min="6315" max="6315" width="10.28515625" style="590" customWidth="1"/>
    <col min="6316" max="6316" width="9.140625" style="590" customWidth="1"/>
    <col min="6317" max="6317" width="8.42578125" style="590" customWidth="1"/>
    <col min="6318" max="6318" width="9.5703125" style="590" customWidth="1"/>
    <col min="6319" max="6319" width="8.5703125" style="590" customWidth="1"/>
    <col min="6320" max="6352" width="0" style="590" hidden="1" customWidth="1"/>
    <col min="6353" max="6353" width="10.42578125" style="590" customWidth="1"/>
    <col min="6354" max="6354" width="9.7109375" style="590" customWidth="1"/>
    <col min="6355" max="6430" width="0" style="590" hidden="1" customWidth="1"/>
    <col min="6431" max="6558" width="9.140625" style="590"/>
    <col min="6559" max="6559" width="4.85546875" style="590" customWidth="1"/>
    <col min="6560" max="6560" width="54.140625" style="590" customWidth="1"/>
    <col min="6561" max="6561" width="0" style="590" hidden="1" customWidth="1"/>
    <col min="6562" max="6563" width="10.140625" style="590" customWidth="1"/>
    <col min="6564" max="6564" width="10" style="590" customWidth="1"/>
    <col min="6565" max="6565" width="9" style="590" customWidth="1"/>
    <col min="6566" max="6567" width="0" style="590" hidden="1" customWidth="1"/>
    <col min="6568" max="6568" width="10.140625" style="590" customWidth="1"/>
    <col min="6569" max="6569" width="10" style="590" customWidth="1"/>
    <col min="6570" max="6570" width="9.7109375" style="590" customWidth="1"/>
    <col min="6571" max="6571" width="10.28515625" style="590" customWidth="1"/>
    <col min="6572" max="6572" width="9.140625" style="590" customWidth="1"/>
    <col min="6573" max="6573" width="8.42578125" style="590" customWidth="1"/>
    <col min="6574" max="6574" width="9.5703125" style="590" customWidth="1"/>
    <col min="6575" max="6575" width="8.5703125" style="590" customWidth="1"/>
    <col min="6576" max="6608" width="0" style="590" hidden="1" customWidth="1"/>
    <col min="6609" max="6609" width="10.42578125" style="590" customWidth="1"/>
    <col min="6610" max="6610" width="9.7109375" style="590" customWidth="1"/>
    <col min="6611" max="6686" width="0" style="590" hidden="1" customWidth="1"/>
    <col min="6687" max="6814" width="9.140625" style="590"/>
    <col min="6815" max="6815" width="4.85546875" style="590" customWidth="1"/>
    <col min="6816" max="6816" width="54.140625" style="590" customWidth="1"/>
    <col min="6817" max="6817" width="0" style="590" hidden="1" customWidth="1"/>
    <col min="6818" max="6819" width="10.140625" style="590" customWidth="1"/>
    <col min="6820" max="6820" width="10" style="590" customWidth="1"/>
    <col min="6821" max="6821" width="9" style="590" customWidth="1"/>
    <col min="6822" max="6823" width="0" style="590" hidden="1" customWidth="1"/>
    <col min="6824" max="6824" width="10.140625" style="590" customWidth="1"/>
    <col min="6825" max="6825" width="10" style="590" customWidth="1"/>
    <col min="6826" max="6826" width="9.7109375" style="590" customWidth="1"/>
    <col min="6827" max="6827" width="10.28515625" style="590" customWidth="1"/>
    <col min="6828" max="6828" width="9.140625" style="590" customWidth="1"/>
    <col min="6829" max="6829" width="8.42578125" style="590" customWidth="1"/>
    <col min="6830" max="6830" width="9.5703125" style="590" customWidth="1"/>
    <col min="6831" max="6831" width="8.5703125" style="590" customWidth="1"/>
    <col min="6832" max="6864" width="0" style="590" hidden="1" customWidth="1"/>
    <col min="6865" max="6865" width="10.42578125" style="590" customWidth="1"/>
    <col min="6866" max="6866" width="9.7109375" style="590" customWidth="1"/>
    <col min="6867" max="6942" width="0" style="590" hidden="1" customWidth="1"/>
    <col min="6943" max="7070" width="9.140625" style="590"/>
    <col min="7071" max="7071" width="4.85546875" style="590" customWidth="1"/>
    <col min="7072" max="7072" width="54.140625" style="590" customWidth="1"/>
    <col min="7073" max="7073" width="0" style="590" hidden="1" customWidth="1"/>
    <col min="7074" max="7075" width="10.140625" style="590" customWidth="1"/>
    <col min="7076" max="7076" width="10" style="590" customWidth="1"/>
    <col min="7077" max="7077" width="9" style="590" customWidth="1"/>
    <col min="7078" max="7079" width="0" style="590" hidden="1" customWidth="1"/>
    <col min="7080" max="7080" width="10.140625" style="590" customWidth="1"/>
    <col min="7081" max="7081" width="10" style="590" customWidth="1"/>
    <col min="7082" max="7082" width="9.7109375" style="590" customWidth="1"/>
    <col min="7083" max="7083" width="10.28515625" style="590" customWidth="1"/>
    <col min="7084" max="7084" width="9.140625" style="590" customWidth="1"/>
    <col min="7085" max="7085" width="8.42578125" style="590" customWidth="1"/>
    <col min="7086" max="7086" width="9.5703125" style="590" customWidth="1"/>
    <col min="7087" max="7087" width="8.5703125" style="590" customWidth="1"/>
    <col min="7088" max="7120" width="0" style="590" hidden="1" customWidth="1"/>
    <col min="7121" max="7121" width="10.42578125" style="590" customWidth="1"/>
    <col min="7122" max="7122" width="9.7109375" style="590" customWidth="1"/>
    <col min="7123" max="7198" width="0" style="590" hidden="1" customWidth="1"/>
    <col min="7199" max="7326" width="9.140625" style="590"/>
    <col min="7327" max="7327" width="4.85546875" style="590" customWidth="1"/>
    <col min="7328" max="7328" width="54.140625" style="590" customWidth="1"/>
    <col min="7329" max="7329" width="0" style="590" hidden="1" customWidth="1"/>
    <col min="7330" max="7331" width="10.140625" style="590" customWidth="1"/>
    <col min="7332" max="7332" width="10" style="590" customWidth="1"/>
    <col min="7333" max="7333" width="9" style="590" customWidth="1"/>
    <col min="7334" max="7335" width="0" style="590" hidden="1" customWidth="1"/>
    <col min="7336" max="7336" width="10.140625" style="590" customWidth="1"/>
    <col min="7337" max="7337" width="10" style="590" customWidth="1"/>
    <col min="7338" max="7338" width="9.7109375" style="590" customWidth="1"/>
    <col min="7339" max="7339" width="10.28515625" style="590" customWidth="1"/>
    <col min="7340" max="7340" width="9.140625" style="590" customWidth="1"/>
    <col min="7341" max="7341" width="8.42578125" style="590" customWidth="1"/>
    <col min="7342" max="7342" width="9.5703125" style="590" customWidth="1"/>
    <col min="7343" max="7343" width="8.5703125" style="590" customWidth="1"/>
    <col min="7344" max="7376" width="0" style="590" hidden="1" customWidth="1"/>
    <col min="7377" max="7377" width="10.42578125" style="590" customWidth="1"/>
    <col min="7378" max="7378" width="9.7109375" style="590" customWidth="1"/>
    <col min="7379" max="7454" width="0" style="590" hidden="1" customWidth="1"/>
    <col min="7455" max="7582" width="9.140625" style="590"/>
    <col min="7583" max="7583" width="4.85546875" style="590" customWidth="1"/>
    <col min="7584" max="7584" width="54.140625" style="590" customWidth="1"/>
    <col min="7585" max="7585" width="0" style="590" hidden="1" customWidth="1"/>
    <col min="7586" max="7587" width="10.140625" style="590" customWidth="1"/>
    <col min="7588" max="7588" width="10" style="590" customWidth="1"/>
    <col min="7589" max="7589" width="9" style="590" customWidth="1"/>
    <col min="7590" max="7591" width="0" style="590" hidden="1" customWidth="1"/>
    <col min="7592" max="7592" width="10.140625" style="590" customWidth="1"/>
    <col min="7593" max="7593" width="10" style="590" customWidth="1"/>
    <col min="7594" max="7594" width="9.7109375" style="590" customWidth="1"/>
    <col min="7595" max="7595" width="10.28515625" style="590" customWidth="1"/>
    <col min="7596" max="7596" width="9.140625" style="590" customWidth="1"/>
    <col min="7597" max="7597" width="8.42578125" style="590" customWidth="1"/>
    <col min="7598" max="7598" width="9.5703125" style="590" customWidth="1"/>
    <col min="7599" max="7599" width="8.5703125" style="590" customWidth="1"/>
    <col min="7600" max="7632" width="0" style="590" hidden="1" customWidth="1"/>
    <col min="7633" max="7633" width="10.42578125" style="590" customWidth="1"/>
    <col min="7634" max="7634" width="9.7109375" style="590" customWidth="1"/>
    <col min="7635" max="7710" width="0" style="590" hidden="1" customWidth="1"/>
    <col min="7711" max="7838" width="9.140625" style="590"/>
    <col min="7839" max="7839" width="4.85546875" style="590" customWidth="1"/>
    <col min="7840" max="7840" width="54.140625" style="590" customWidth="1"/>
    <col min="7841" max="7841" width="0" style="590" hidden="1" customWidth="1"/>
    <col min="7842" max="7843" width="10.140625" style="590" customWidth="1"/>
    <col min="7844" max="7844" width="10" style="590" customWidth="1"/>
    <col min="7845" max="7845" width="9" style="590" customWidth="1"/>
    <col min="7846" max="7847" width="0" style="590" hidden="1" customWidth="1"/>
    <col min="7848" max="7848" width="10.140625" style="590" customWidth="1"/>
    <col min="7849" max="7849" width="10" style="590" customWidth="1"/>
    <col min="7850" max="7850" width="9.7109375" style="590" customWidth="1"/>
    <col min="7851" max="7851" width="10.28515625" style="590" customWidth="1"/>
    <col min="7852" max="7852" width="9.140625" style="590" customWidth="1"/>
    <col min="7853" max="7853" width="8.42578125" style="590" customWidth="1"/>
    <col min="7854" max="7854" width="9.5703125" style="590" customWidth="1"/>
    <col min="7855" max="7855" width="8.5703125" style="590" customWidth="1"/>
    <col min="7856" max="7888" width="0" style="590" hidden="1" customWidth="1"/>
    <col min="7889" max="7889" width="10.42578125" style="590" customWidth="1"/>
    <col min="7890" max="7890" width="9.7109375" style="590" customWidth="1"/>
    <col min="7891" max="7966" width="0" style="590" hidden="1" customWidth="1"/>
    <col min="7967" max="8094" width="9.140625" style="590"/>
    <col min="8095" max="8095" width="4.85546875" style="590" customWidth="1"/>
    <col min="8096" max="8096" width="54.140625" style="590" customWidth="1"/>
    <col min="8097" max="8097" width="0" style="590" hidden="1" customWidth="1"/>
    <col min="8098" max="8099" width="10.140625" style="590" customWidth="1"/>
    <col min="8100" max="8100" width="10" style="590" customWidth="1"/>
    <col min="8101" max="8101" width="9" style="590" customWidth="1"/>
    <col min="8102" max="8103" width="0" style="590" hidden="1" customWidth="1"/>
    <col min="8104" max="8104" width="10.140625" style="590" customWidth="1"/>
    <col min="8105" max="8105" width="10" style="590" customWidth="1"/>
    <col min="8106" max="8106" width="9.7109375" style="590" customWidth="1"/>
    <col min="8107" max="8107" width="10.28515625" style="590" customWidth="1"/>
    <col min="8108" max="8108" width="9.140625" style="590" customWidth="1"/>
    <col min="8109" max="8109" width="8.42578125" style="590" customWidth="1"/>
    <col min="8110" max="8110" width="9.5703125" style="590" customWidth="1"/>
    <col min="8111" max="8111" width="8.5703125" style="590" customWidth="1"/>
    <col min="8112" max="8144" width="0" style="590" hidden="1" customWidth="1"/>
    <col min="8145" max="8145" width="10.42578125" style="590" customWidth="1"/>
    <col min="8146" max="8146" width="9.7109375" style="590" customWidth="1"/>
    <col min="8147" max="8222" width="0" style="590" hidden="1" customWidth="1"/>
    <col min="8223" max="8350" width="9.140625" style="590"/>
    <col min="8351" max="8351" width="4.85546875" style="590" customWidth="1"/>
    <col min="8352" max="8352" width="54.140625" style="590" customWidth="1"/>
    <col min="8353" max="8353" width="0" style="590" hidden="1" customWidth="1"/>
    <col min="8354" max="8355" width="10.140625" style="590" customWidth="1"/>
    <col min="8356" max="8356" width="10" style="590" customWidth="1"/>
    <col min="8357" max="8357" width="9" style="590" customWidth="1"/>
    <col min="8358" max="8359" width="0" style="590" hidden="1" customWidth="1"/>
    <col min="8360" max="8360" width="10.140625" style="590" customWidth="1"/>
    <col min="8361" max="8361" width="10" style="590" customWidth="1"/>
    <col min="8362" max="8362" width="9.7109375" style="590" customWidth="1"/>
    <col min="8363" max="8363" width="10.28515625" style="590" customWidth="1"/>
    <col min="8364" max="8364" width="9.140625" style="590" customWidth="1"/>
    <col min="8365" max="8365" width="8.42578125" style="590" customWidth="1"/>
    <col min="8366" max="8366" width="9.5703125" style="590" customWidth="1"/>
    <col min="8367" max="8367" width="8.5703125" style="590" customWidth="1"/>
    <col min="8368" max="8400" width="0" style="590" hidden="1" customWidth="1"/>
    <col min="8401" max="8401" width="10.42578125" style="590" customWidth="1"/>
    <col min="8402" max="8402" width="9.7109375" style="590" customWidth="1"/>
    <col min="8403" max="8478" width="0" style="590" hidden="1" customWidth="1"/>
    <col min="8479" max="8606" width="9.140625" style="590"/>
    <col min="8607" max="8607" width="4.85546875" style="590" customWidth="1"/>
    <col min="8608" max="8608" width="54.140625" style="590" customWidth="1"/>
    <col min="8609" max="8609" width="0" style="590" hidden="1" customWidth="1"/>
    <col min="8610" max="8611" width="10.140625" style="590" customWidth="1"/>
    <col min="8612" max="8612" width="10" style="590" customWidth="1"/>
    <col min="8613" max="8613" width="9" style="590" customWidth="1"/>
    <col min="8614" max="8615" width="0" style="590" hidden="1" customWidth="1"/>
    <col min="8616" max="8616" width="10.140625" style="590" customWidth="1"/>
    <col min="8617" max="8617" width="10" style="590" customWidth="1"/>
    <col min="8618" max="8618" width="9.7109375" style="590" customWidth="1"/>
    <col min="8619" max="8619" width="10.28515625" style="590" customWidth="1"/>
    <col min="8620" max="8620" width="9.140625" style="590" customWidth="1"/>
    <col min="8621" max="8621" width="8.42578125" style="590" customWidth="1"/>
    <col min="8622" max="8622" width="9.5703125" style="590" customWidth="1"/>
    <col min="8623" max="8623" width="8.5703125" style="590" customWidth="1"/>
    <col min="8624" max="8656" width="0" style="590" hidden="1" customWidth="1"/>
    <col min="8657" max="8657" width="10.42578125" style="590" customWidth="1"/>
    <col min="8658" max="8658" width="9.7109375" style="590" customWidth="1"/>
    <col min="8659" max="8734" width="0" style="590" hidden="1" customWidth="1"/>
    <col min="8735" max="8862" width="9.140625" style="590"/>
    <col min="8863" max="8863" width="4.85546875" style="590" customWidth="1"/>
    <col min="8864" max="8864" width="54.140625" style="590" customWidth="1"/>
    <col min="8865" max="8865" width="0" style="590" hidden="1" customWidth="1"/>
    <col min="8866" max="8867" width="10.140625" style="590" customWidth="1"/>
    <col min="8868" max="8868" width="10" style="590" customWidth="1"/>
    <col min="8869" max="8869" width="9" style="590" customWidth="1"/>
    <col min="8870" max="8871" width="0" style="590" hidden="1" customWidth="1"/>
    <col min="8872" max="8872" width="10.140625" style="590" customWidth="1"/>
    <col min="8873" max="8873" width="10" style="590" customWidth="1"/>
    <col min="8874" max="8874" width="9.7109375" style="590" customWidth="1"/>
    <col min="8875" max="8875" width="10.28515625" style="590" customWidth="1"/>
    <col min="8876" max="8876" width="9.140625" style="590" customWidth="1"/>
    <col min="8877" max="8877" width="8.42578125" style="590" customWidth="1"/>
    <col min="8878" max="8878" width="9.5703125" style="590" customWidth="1"/>
    <col min="8879" max="8879" width="8.5703125" style="590" customWidth="1"/>
    <col min="8880" max="8912" width="0" style="590" hidden="1" customWidth="1"/>
    <col min="8913" max="8913" width="10.42578125" style="590" customWidth="1"/>
    <col min="8914" max="8914" width="9.7109375" style="590" customWidth="1"/>
    <col min="8915" max="8990" width="0" style="590" hidden="1" customWidth="1"/>
    <col min="8991" max="9118" width="9.140625" style="590"/>
    <col min="9119" max="9119" width="4.85546875" style="590" customWidth="1"/>
    <col min="9120" max="9120" width="54.140625" style="590" customWidth="1"/>
    <col min="9121" max="9121" width="0" style="590" hidden="1" customWidth="1"/>
    <col min="9122" max="9123" width="10.140625" style="590" customWidth="1"/>
    <col min="9124" max="9124" width="10" style="590" customWidth="1"/>
    <col min="9125" max="9125" width="9" style="590" customWidth="1"/>
    <col min="9126" max="9127" width="0" style="590" hidden="1" customWidth="1"/>
    <col min="9128" max="9128" width="10.140625" style="590" customWidth="1"/>
    <col min="9129" max="9129" width="10" style="590" customWidth="1"/>
    <col min="9130" max="9130" width="9.7109375" style="590" customWidth="1"/>
    <col min="9131" max="9131" width="10.28515625" style="590" customWidth="1"/>
    <col min="9132" max="9132" width="9.140625" style="590" customWidth="1"/>
    <col min="9133" max="9133" width="8.42578125" style="590" customWidth="1"/>
    <col min="9134" max="9134" width="9.5703125" style="590" customWidth="1"/>
    <col min="9135" max="9135" width="8.5703125" style="590" customWidth="1"/>
    <col min="9136" max="9168" width="0" style="590" hidden="1" customWidth="1"/>
    <col min="9169" max="9169" width="10.42578125" style="590" customWidth="1"/>
    <col min="9170" max="9170" width="9.7109375" style="590" customWidth="1"/>
    <col min="9171" max="9246" width="0" style="590" hidden="1" customWidth="1"/>
    <col min="9247" max="9374" width="9.140625" style="590"/>
    <col min="9375" max="9375" width="4.85546875" style="590" customWidth="1"/>
    <col min="9376" max="9376" width="54.140625" style="590" customWidth="1"/>
    <col min="9377" max="9377" width="0" style="590" hidden="1" customWidth="1"/>
    <col min="9378" max="9379" width="10.140625" style="590" customWidth="1"/>
    <col min="9380" max="9380" width="10" style="590" customWidth="1"/>
    <col min="9381" max="9381" width="9" style="590" customWidth="1"/>
    <col min="9382" max="9383" width="0" style="590" hidden="1" customWidth="1"/>
    <col min="9384" max="9384" width="10.140625" style="590" customWidth="1"/>
    <col min="9385" max="9385" width="10" style="590" customWidth="1"/>
    <col min="9386" max="9386" width="9.7109375" style="590" customWidth="1"/>
    <col min="9387" max="9387" width="10.28515625" style="590" customWidth="1"/>
    <col min="9388" max="9388" width="9.140625" style="590" customWidth="1"/>
    <col min="9389" max="9389" width="8.42578125" style="590" customWidth="1"/>
    <col min="9390" max="9390" width="9.5703125" style="590" customWidth="1"/>
    <col min="9391" max="9391" width="8.5703125" style="590" customWidth="1"/>
    <col min="9392" max="9424" width="0" style="590" hidden="1" customWidth="1"/>
    <col min="9425" max="9425" width="10.42578125" style="590" customWidth="1"/>
    <col min="9426" max="9426" width="9.7109375" style="590" customWidth="1"/>
    <col min="9427" max="9502" width="0" style="590" hidden="1" customWidth="1"/>
    <col min="9503" max="9630" width="9.140625" style="590"/>
    <col min="9631" max="9631" width="4.85546875" style="590" customWidth="1"/>
    <col min="9632" max="9632" width="54.140625" style="590" customWidth="1"/>
    <col min="9633" max="9633" width="0" style="590" hidden="1" customWidth="1"/>
    <col min="9634" max="9635" width="10.140625" style="590" customWidth="1"/>
    <col min="9636" max="9636" width="10" style="590" customWidth="1"/>
    <col min="9637" max="9637" width="9" style="590" customWidth="1"/>
    <col min="9638" max="9639" width="0" style="590" hidden="1" customWidth="1"/>
    <col min="9640" max="9640" width="10.140625" style="590" customWidth="1"/>
    <col min="9641" max="9641" width="10" style="590" customWidth="1"/>
    <col min="9642" max="9642" width="9.7109375" style="590" customWidth="1"/>
    <col min="9643" max="9643" width="10.28515625" style="590" customWidth="1"/>
    <col min="9644" max="9644" width="9.140625" style="590" customWidth="1"/>
    <col min="9645" max="9645" width="8.42578125" style="590" customWidth="1"/>
    <col min="9646" max="9646" width="9.5703125" style="590" customWidth="1"/>
    <col min="9647" max="9647" width="8.5703125" style="590" customWidth="1"/>
    <col min="9648" max="9680" width="0" style="590" hidden="1" customWidth="1"/>
    <col min="9681" max="9681" width="10.42578125" style="590" customWidth="1"/>
    <col min="9682" max="9682" width="9.7109375" style="590" customWidth="1"/>
    <col min="9683" max="9758" width="0" style="590" hidden="1" customWidth="1"/>
    <col min="9759" max="9886" width="9.140625" style="590"/>
    <col min="9887" max="9887" width="4.85546875" style="590" customWidth="1"/>
    <col min="9888" max="9888" width="54.140625" style="590" customWidth="1"/>
    <col min="9889" max="9889" width="0" style="590" hidden="1" customWidth="1"/>
    <col min="9890" max="9891" width="10.140625" style="590" customWidth="1"/>
    <col min="9892" max="9892" width="10" style="590" customWidth="1"/>
    <col min="9893" max="9893" width="9" style="590" customWidth="1"/>
    <col min="9894" max="9895" width="0" style="590" hidden="1" customWidth="1"/>
    <col min="9896" max="9896" width="10.140625" style="590" customWidth="1"/>
    <col min="9897" max="9897" width="10" style="590" customWidth="1"/>
    <col min="9898" max="9898" width="9.7109375" style="590" customWidth="1"/>
    <col min="9899" max="9899" width="10.28515625" style="590" customWidth="1"/>
    <col min="9900" max="9900" width="9.140625" style="590" customWidth="1"/>
    <col min="9901" max="9901" width="8.42578125" style="590" customWidth="1"/>
    <col min="9902" max="9902" width="9.5703125" style="590" customWidth="1"/>
    <col min="9903" max="9903" width="8.5703125" style="590" customWidth="1"/>
    <col min="9904" max="9936" width="0" style="590" hidden="1" customWidth="1"/>
    <col min="9937" max="9937" width="10.42578125" style="590" customWidth="1"/>
    <col min="9938" max="9938" width="9.7109375" style="590" customWidth="1"/>
    <col min="9939" max="10014" width="0" style="590" hidden="1" customWidth="1"/>
    <col min="10015" max="10142" width="9.140625" style="590"/>
    <col min="10143" max="10143" width="4.85546875" style="590" customWidth="1"/>
    <col min="10144" max="10144" width="54.140625" style="590" customWidth="1"/>
    <col min="10145" max="10145" width="0" style="590" hidden="1" customWidth="1"/>
    <col min="10146" max="10147" width="10.140625" style="590" customWidth="1"/>
    <col min="10148" max="10148" width="10" style="590" customWidth="1"/>
    <col min="10149" max="10149" width="9" style="590" customWidth="1"/>
    <col min="10150" max="10151" width="0" style="590" hidden="1" customWidth="1"/>
    <col min="10152" max="10152" width="10.140625" style="590" customWidth="1"/>
    <col min="10153" max="10153" width="10" style="590" customWidth="1"/>
    <col min="10154" max="10154" width="9.7109375" style="590" customWidth="1"/>
    <col min="10155" max="10155" width="10.28515625" style="590" customWidth="1"/>
    <col min="10156" max="10156" width="9.140625" style="590" customWidth="1"/>
    <col min="10157" max="10157" width="8.42578125" style="590" customWidth="1"/>
    <col min="10158" max="10158" width="9.5703125" style="590" customWidth="1"/>
    <col min="10159" max="10159" width="8.5703125" style="590" customWidth="1"/>
    <col min="10160" max="10192" width="0" style="590" hidden="1" customWidth="1"/>
    <col min="10193" max="10193" width="10.42578125" style="590" customWidth="1"/>
    <col min="10194" max="10194" width="9.7109375" style="590" customWidth="1"/>
    <col min="10195" max="10270" width="0" style="590" hidden="1" customWidth="1"/>
    <col min="10271" max="10398" width="9.140625" style="590"/>
    <col min="10399" max="10399" width="4.85546875" style="590" customWidth="1"/>
    <col min="10400" max="10400" width="54.140625" style="590" customWidth="1"/>
    <col min="10401" max="10401" width="0" style="590" hidden="1" customWidth="1"/>
    <col min="10402" max="10403" width="10.140625" style="590" customWidth="1"/>
    <col min="10404" max="10404" width="10" style="590" customWidth="1"/>
    <col min="10405" max="10405" width="9" style="590" customWidth="1"/>
    <col min="10406" max="10407" width="0" style="590" hidden="1" customWidth="1"/>
    <col min="10408" max="10408" width="10.140625" style="590" customWidth="1"/>
    <col min="10409" max="10409" width="10" style="590" customWidth="1"/>
    <col min="10410" max="10410" width="9.7109375" style="590" customWidth="1"/>
    <col min="10411" max="10411" width="10.28515625" style="590" customWidth="1"/>
    <col min="10412" max="10412" width="9.140625" style="590" customWidth="1"/>
    <col min="10413" max="10413" width="8.42578125" style="590" customWidth="1"/>
    <col min="10414" max="10414" width="9.5703125" style="590" customWidth="1"/>
    <col min="10415" max="10415" width="8.5703125" style="590" customWidth="1"/>
    <col min="10416" max="10448" width="0" style="590" hidden="1" customWidth="1"/>
    <col min="10449" max="10449" width="10.42578125" style="590" customWidth="1"/>
    <col min="10450" max="10450" width="9.7109375" style="590" customWidth="1"/>
    <col min="10451" max="10526" width="0" style="590" hidden="1" customWidth="1"/>
    <col min="10527" max="10654" width="9.140625" style="590"/>
    <col min="10655" max="10655" width="4.85546875" style="590" customWidth="1"/>
    <col min="10656" max="10656" width="54.140625" style="590" customWidth="1"/>
    <col min="10657" max="10657" width="0" style="590" hidden="1" customWidth="1"/>
    <col min="10658" max="10659" width="10.140625" style="590" customWidth="1"/>
    <col min="10660" max="10660" width="10" style="590" customWidth="1"/>
    <col min="10661" max="10661" width="9" style="590" customWidth="1"/>
    <col min="10662" max="10663" width="0" style="590" hidden="1" customWidth="1"/>
    <col min="10664" max="10664" width="10.140625" style="590" customWidth="1"/>
    <col min="10665" max="10665" width="10" style="590" customWidth="1"/>
    <col min="10666" max="10666" width="9.7109375" style="590" customWidth="1"/>
    <col min="10667" max="10667" width="10.28515625" style="590" customWidth="1"/>
    <col min="10668" max="10668" width="9.140625" style="590" customWidth="1"/>
    <col min="10669" max="10669" width="8.42578125" style="590" customWidth="1"/>
    <col min="10670" max="10670" width="9.5703125" style="590" customWidth="1"/>
    <col min="10671" max="10671" width="8.5703125" style="590" customWidth="1"/>
    <col min="10672" max="10704" width="0" style="590" hidden="1" customWidth="1"/>
    <col min="10705" max="10705" width="10.42578125" style="590" customWidth="1"/>
    <col min="10706" max="10706" width="9.7109375" style="590" customWidth="1"/>
    <col min="10707" max="10782" width="0" style="590" hidden="1" customWidth="1"/>
    <col min="10783" max="10910" width="9.140625" style="590"/>
    <col min="10911" max="10911" width="4.85546875" style="590" customWidth="1"/>
    <col min="10912" max="10912" width="54.140625" style="590" customWidth="1"/>
    <col min="10913" max="10913" width="0" style="590" hidden="1" customWidth="1"/>
    <col min="10914" max="10915" width="10.140625" style="590" customWidth="1"/>
    <col min="10916" max="10916" width="10" style="590" customWidth="1"/>
    <col min="10917" max="10917" width="9" style="590" customWidth="1"/>
    <col min="10918" max="10919" width="0" style="590" hidden="1" customWidth="1"/>
    <col min="10920" max="10920" width="10.140625" style="590" customWidth="1"/>
    <col min="10921" max="10921" width="10" style="590" customWidth="1"/>
    <col min="10922" max="10922" width="9.7109375" style="590" customWidth="1"/>
    <col min="10923" max="10923" width="10.28515625" style="590" customWidth="1"/>
    <col min="10924" max="10924" width="9.140625" style="590" customWidth="1"/>
    <col min="10925" max="10925" width="8.42578125" style="590" customWidth="1"/>
    <col min="10926" max="10926" width="9.5703125" style="590" customWidth="1"/>
    <col min="10927" max="10927" width="8.5703125" style="590" customWidth="1"/>
    <col min="10928" max="10960" width="0" style="590" hidden="1" customWidth="1"/>
    <col min="10961" max="10961" width="10.42578125" style="590" customWidth="1"/>
    <col min="10962" max="10962" width="9.7109375" style="590" customWidth="1"/>
    <col min="10963" max="11038" width="0" style="590" hidden="1" customWidth="1"/>
    <col min="11039" max="11166" width="9.140625" style="590"/>
    <col min="11167" max="11167" width="4.85546875" style="590" customWidth="1"/>
    <col min="11168" max="11168" width="54.140625" style="590" customWidth="1"/>
    <col min="11169" max="11169" width="0" style="590" hidden="1" customWidth="1"/>
    <col min="11170" max="11171" width="10.140625" style="590" customWidth="1"/>
    <col min="11172" max="11172" width="10" style="590" customWidth="1"/>
    <col min="11173" max="11173" width="9" style="590" customWidth="1"/>
    <col min="11174" max="11175" width="0" style="590" hidden="1" customWidth="1"/>
    <col min="11176" max="11176" width="10.140625" style="590" customWidth="1"/>
    <col min="11177" max="11177" width="10" style="590" customWidth="1"/>
    <col min="11178" max="11178" width="9.7109375" style="590" customWidth="1"/>
    <col min="11179" max="11179" width="10.28515625" style="590" customWidth="1"/>
    <col min="11180" max="11180" width="9.140625" style="590" customWidth="1"/>
    <col min="11181" max="11181" width="8.42578125" style="590" customWidth="1"/>
    <col min="11182" max="11182" width="9.5703125" style="590" customWidth="1"/>
    <col min="11183" max="11183" width="8.5703125" style="590" customWidth="1"/>
    <col min="11184" max="11216" width="0" style="590" hidden="1" customWidth="1"/>
    <col min="11217" max="11217" width="10.42578125" style="590" customWidth="1"/>
    <col min="11218" max="11218" width="9.7109375" style="590" customWidth="1"/>
    <col min="11219" max="11294" width="0" style="590" hidden="1" customWidth="1"/>
    <col min="11295" max="11422" width="9.140625" style="590"/>
    <col min="11423" max="11423" width="4.85546875" style="590" customWidth="1"/>
    <col min="11424" max="11424" width="54.140625" style="590" customWidth="1"/>
    <col min="11425" max="11425" width="0" style="590" hidden="1" customWidth="1"/>
    <col min="11426" max="11427" width="10.140625" style="590" customWidth="1"/>
    <col min="11428" max="11428" width="10" style="590" customWidth="1"/>
    <col min="11429" max="11429" width="9" style="590" customWidth="1"/>
    <col min="11430" max="11431" width="0" style="590" hidden="1" customWidth="1"/>
    <col min="11432" max="11432" width="10.140625" style="590" customWidth="1"/>
    <col min="11433" max="11433" width="10" style="590" customWidth="1"/>
    <col min="11434" max="11434" width="9.7109375" style="590" customWidth="1"/>
    <col min="11435" max="11435" width="10.28515625" style="590" customWidth="1"/>
    <col min="11436" max="11436" width="9.140625" style="590" customWidth="1"/>
    <col min="11437" max="11437" width="8.42578125" style="590" customWidth="1"/>
    <col min="11438" max="11438" width="9.5703125" style="590" customWidth="1"/>
    <col min="11439" max="11439" width="8.5703125" style="590" customWidth="1"/>
    <col min="11440" max="11472" width="0" style="590" hidden="1" customWidth="1"/>
    <col min="11473" max="11473" width="10.42578125" style="590" customWidth="1"/>
    <col min="11474" max="11474" width="9.7109375" style="590" customWidth="1"/>
    <col min="11475" max="11550" width="0" style="590" hidden="1" customWidth="1"/>
    <col min="11551" max="11678" width="9.140625" style="590"/>
    <col min="11679" max="11679" width="4.85546875" style="590" customWidth="1"/>
    <col min="11680" max="11680" width="54.140625" style="590" customWidth="1"/>
    <col min="11681" max="11681" width="0" style="590" hidden="1" customWidth="1"/>
    <col min="11682" max="11683" width="10.140625" style="590" customWidth="1"/>
    <col min="11684" max="11684" width="10" style="590" customWidth="1"/>
    <col min="11685" max="11685" width="9" style="590" customWidth="1"/>
    <col min="11686" max="11687" width="0" style="590" hidden="1" customWidth="1"/>
    <col min="11688" max="11688" width="10.140625" style="590" customWidth="1"/>
    <col min="11689" max="11689" width="10" style="590" customWidth="1"/>
    <col min="11690" max="11690" width="9.7109375" style="590" customWidth="1"/>
    <col min="11691" max="11691" width="10.28515625" style="590" customWidth="1"/>
    <col min="11692" max="11692" width="9.140625" style="590" customWidth="1"/>
    <col min="11693" max="11693" width="8.42578125" style="590" customWidth="1"/>
    <col min="11694" max="11694" width="9.5703125" style="590" customWidth="1"/>
    <col min="11695" max="11695" width="8.5703125" style="590" customWidth="1"/>
    <col min="11696" max="11728" width="0" style="590" hidden="1" customWidth="1"/>
    <col min="11729" max="11729" width="10.42578125" style="590" customWidth="1"/>
    <col min="11730" max="11730" width="9.7109375" style="590" customWidth="1"/>
    <col min="11731" max="11806" width="0" style="590" hidden="1" customWidth="1"/>
    <col min="11807" max="11934" width="9.140625" style="590"/>
    <col min="11935" max="11935" width="4.85546875" style="590" customWidth="1"/>
    <col min="11936" max="11936" width="54.140625" style="590" customWidth="1"/>
    <col min="11937" max="11937" width="0" style="590" hidden="1" customWidth="1"/>
    <col min="11938" max="11939" width="10.140625" style="590" customWidth="1"/>
    <col min="11940" max="11940" width="10" style="590" customWidth="1"/>
    <col min="11941" max="11941" width="9" style="590" customWidth="1"/>
    <col min="11942" max="11943" width="0" style="590" hidden="1" customWidth="1"/>
    <col min="11944" max="11944" width="10.140625" style="590" customWidth="1"/>
    <col min="11945" max="11945" width="10" style="590" customWidth="1"/>
    <col min="11946" max="11946" width="9.7109375" style="590" customWidth="1"/>
    <col min="11947" max="11947" width="10.28515625" style="590" customWidth="1"/>
    <col min="11948" max="11948" width="9.140625" style="590" customWidth="1"/>
    <col min="11949" max="11949" width="8.42578125" style="590" customWidth="1"/>
    <col min="11950" max="11950" width="9.5703125" style="590" customWidth="1"/>
    <col min="11951" max="11951" width="8.5703125" style="590" customWidth="1"/>
    <col min="11952" max="11984" width="0" style="590" hidden="1" customWidth="1"/>
    <col min="11985" max="11985" width="10.42578125" style="590" customWidth="1"/>
    <col min="11986" max="11986" width="9.7109375" style="590" customWidth="1"/>
    <col min="11987" max="12062" width="0" style="590" hidden="1" customWidth="1"/>
    <col min="12063" max="12190" width="9.140625" style="590"/>
    <col min="12191" max="12191" width="4.85546875" style="590" customWidth="1"/>
    <col min="12192" max="12192" width="54.140625" style="590" customWidth="1"/>
    <col min="12193" max="12193" width="0" style="590" hidden="1" customWidth="1"/>
    <col min="12194" max="12195" width="10.140625" style="590" customWidth="1"/>
    <col min="12196" max="12196" width="10" style="590" customWidth="1"/>
    <col min="12197" max="12197" width="9" style="590" customWidth="1"/>
    <col min="12198" max="12199" width="0" style="590" hidden="1" customWidth="1"/>
    <col min="12200" max="12200" width="10.140625" style="590" customWidth="1"/>
    <col min="12201" max="12201" width="10" style="590" customWidth="1"/>
    <col min="12202" max="12202" width="9.7109375" style="590" customWidth="1"/>
    <col min="12203" max="12203" width="10.28515625" style="590" customWidth="1"/>
    <col min="12204" max="12204" width="9.140625" style="590" customWidth="1"/>
    <col min="12205" max="12205" width="8.42578125" style="590" customWidth="1"/>
    <col min="12206" max="12206" width="9.5703125" style="590" customWidth="1"/>
    <col min="12207" max="12207" width="8.5703125" style="590" customWidth="1"/>
    <col min="12208" max="12240" width="0" style="590" hidden="1" customWidth="1"/>
    <col min="12241" max="12241" width="10.42578125" style="590" customWidth="1"/>
    <col min="12242" max="12242" width="9.7109375" style="590" customWidth="1"/>
    <col min="12243" max="12318" width="0" style="590" hidden="1" customWidth="1"/>
    <col min="12319" max="12446" width="9.140625" style="590"/>
    <col min="12447" max="12447" width="4.85546875" style="590" customWidth="1"/>
    <col min="12448" max="12448" width="54.140625" style="590" customWidth="1"/>
    <col min="12449" max="12449" width="0" style="590" hidden="1" customWidth="1"/>
    <col min="12450" max="12451" width="10.140625" style="590" customWidth="1"/>
    <col min="12452" max="12452" width="10" style="590" customWidth="1"/>
    <col min="12453" max="12453" width="9" style="590" customWidth="1"/>
    <col min="12454" max="12455" width="0" style="590" hidden="1" customWidth="1"/>
    <col min="12456" max="12456" width="10.140625" style="590" customWidth="1"/>
    <col min="12457" max="12457" width="10" style="590" customWidth="1"/>
    <col min="12458" max="12458" width="9.7109375" style="590" customWidth="1"/>
    <col min="12459" max="12459" width="10.28515625" style="590" customWidth="1"/>
    <col min="12460" max="12460" width="9.140625" style="590" customWidth="1"/>
    <col min="12461" max="12461" width="8.42578125" style="590" customWidth="1"/>
    <col min="12462" max="12462" width="9.5703125" style="590" customWidth="1"/>
    <col min="12463" max="12463" width="8.5703125" style="590" customWidth="1"/>
    <col min="12464" max="12496" width="0" style="590" hidden="1" customWidth="1"/>
    <col min="12497" max="12497" width="10.42578125" style="590" customWidth="1"/>
    <col min="12498" max="12498" width="9.7109375" style="590" customWidth="1"/>
    <col min="12499" max="12574" width="0" style="590" hidden="1" customWidth="1"/>
    <col min="12575" max="12702" width="9.140625" style="590"/>
    <col min="12703" max="12703" width="4.85546875" style="590" customWidth="1"/>
    <col min="12704" max="12704" width="54.140625" style="590" customWidth="1"/>
    <col min="12705" max="12705" width="0" style="590" hidden="1" customWidth="1"/>
    <col min="12706" max="12707" width="10.140625" style="590" customWidth="1"/>
    <col min="12708" max="12708" width="10" style="590" customWidth="1"/>
    <col min="12709" max="12709" width="9" style="590" customWidth="1"/>
    <col min="12710" max="12711" width="0" style="590" hidden="1" customWidth="1"/>
    <col min="12712" max="12712" width="10.140625" style="590" customWidth="1"/>
    <col min="12713" max="12713" width="10" style="590" customWidth="1"/>
    <col min="12714" max="12714" width="9.7109375" style="590" customWidth="1"/>
    <col min="12715" max="12715" width="10.28515625" style="590" customWidth="1"/>
    <col min="12716" max="12716" width="9.140625" style="590" customWidth="1"/>
    <col min="12717" max="12717" width="8.42578125" style="590" customWidth="1"/>
    <col min="12718" max="12718" width="9.5703125" style="590" customWidth="1"/>
    <col min="12719" max="12719" width="8.5703125" style="590" customWidth="1"/>
    <col min="12720" max="12752" width="0" style="590" hidden="1" customWidth="1"/>
    <col min="12753" max="12753" width="10.42578125" style="590" customWidth="1"/>
    <col min="12754" max="12754" width="9.7109375" style="590" customWidth="1"/>
    <col min="12755" max="12830" width="0" style="590" hidden="1" customWidth="1"/>
    <col min="12831" max="12958" width="9.140625" style="590"/>
    <col min="12959" max="12959" width="4.85546875" style="590" customWidth="1"/>
    <col min="12960" max="12960" width="54.140625" style="590" customWidth="1"/>
    <col min="12961" max="12961" width="0" style="590" hidden="1" customWidth="1"/>
    <col min="12962" max="12963" width="10.140625" style="590" customWidth="1"/>
    <col min="12964" max="12964" width="10" style="590" customWidth="1"/>
    <col min="12965" max="12965" width="9" style="590" customWidth="1"/>
    <col min="12966" max="12967" width="0" style="590" hidden="1" customWidth="1"/>
    <col min="12968" max="12968" width="10.140625" style="590" customWidth="1"/>
    <col min="12969" max="12969" width="10" style="590" customWidth="1"/>
    <col min="12970" max="12970" width="9.7109375" style="590" customWidth="1"/>
    <col min="12971" max="12971" width="10.28515625" style="590" customWidth="1"/>
    <col min="12972" max="12972" width="9.140625" style="590" customWidth="1"/>
    <col min="12973" max="12973" width="8.42578125" style="590" customWidth="1"/>
    <col min="12974" max="12974" width="9.5703125" style="590" customWidth="1"/>
    <col min="12975" max="12975" width="8.5703125" style="590" customWidth="1"/>
    <col min="12976" max="13008" width="0" style="590" hidden="1" customWidth="1"/>
    <col min="13009" max="13009" width="10.42578125" style="590" customWidth="1"/>
    <col min="13010" max="13010" width="9.7109375" style="590" customWidth="1"/>
    <col min="13011" max="13086" width="0" style="590" hidden="1" customWidth="1"/>
    <col min="13087" max="13214" width="9.140625" style="590"/>
    <col min="13215" max="13215" width="4.85546875" style="590" customWidth="1"/>
    <col min="13216" max="13216" width="54.140625" style="590" customWidth="1"/>
    <col min="13217" max="13217" width="0" style="590" hidden="1" customWidth="1"/>
    <col min="13218" max="13219" width="10.140625" style="590" customWidth="1"/>
    <col min="13220" max="13220" width="10" style="590" customWidth="1"/>
    <col min="13221" max="13221" width="9" style="590" customWidth="1"/>
    <col min="13222" max="13223" width="0" style="590" hidden="1" customWidth="1"/>
    <col min="13224" max="13224" width="10.140625" style="590" customWidth="1"/>
    <col min="13225" max="13225" width="10" style="590" customWidth="1"/>
    <col min="13226" max="13226" width="9.7109375" style="590" customWidth="1"/>
    <col min="13227" max="13227" width="10.28515625" style="590" customWidth="1"/>
    <col min="13228" max="13228" width="9.140625" style="590" customWidth="1"/>
    <col min="13229" max="13229" width="8.42578125" style="590" customWidth="1"/>
    <col min="13230" max="13230" width="9.5703125" style="590" customWidth="1"/>
    <col min="13231" max="13231" width="8.5703125" style="590" customWidth="1"/>
    <col min="13232" max="13264" width="0" style="590" hidden="1" customWidth="1"/>
    <col min="13265" max="13265" width="10.42578125" style="590" customWidth="1"/>
    <col min="13266" max="13266" width="9.7109375" style="590" customWidth="1"/>
    <col min="13267" max="13342" width="0" style="590" hidden="1" customWidth="1"/>
    <col min="13343" max="13470" width="9.140625" style="590"/>
    <col min="13471" max="13471" width="4.85546875" style="590" customWidth="1"/>
    <col min="13472" max="13472" width="54.140625" style="590" customWidth="1"/>
    <col min="13473" max="13473" width="0" style="590" hidden="1" customWidth="1"/>
    <col min="13474" max="13475" width="10.140625" style="590" customWidth="1"/>
    <col min="13476" max="13476" width="10" style="590" customWidth="1"/>
    <col min="13477" max="13477" width="9" style="590" customWidth="1"/>
    <col min="13478" max="13479" width="0" style="590" hidden="1" customWidth="1"/>
    <col min="13480" max="13480" width="10.140625" style="590" customWidth="1"/>
    <col min="13481" max="13481" width="10" style="590" customWidth="1"/>
    <col min="13482" max="13482" width="9.7109375" style="590" customWidth="1"/>
    <col min="13483" max="13483" width="10.28515625" style="590" customWidth="1"/>
    <col min="13484" max="13484" width="9.140625" style="590" customWidth="1"/>
    <col min="13485" max="13485" width="8.42578125" style="590" customWidth="1"/>
    <col min="13486" max="13486" width="9.5703125" style="590" customWidth="1"/>
    <col min="13487" max="13487" width="8.5703125" style="590" customWidth="1"/>
    <col min="13488" max="13520" width="0" style="590" hidden="1" customWidth="1"/>
    <col min="13521" max="13521" width="10.42578125" style="590" customWidth="1"/>
    <col min="13522" max="13522" width="9.7109375" style="590" customWidth="1"/>
    <col min="13523" max="13598" width="0" style="590" hidden="1" customWidth="1"/>
    <col min="13599" max="13726" width="9.140625" style="590"/>
    <col min="13727" max="13727" width="4.85546875" style="590" customWidth="1"/>
    <col min="13728" max="13728" width="54.140625" style="590" customWidth="1"/>
    <col min="13729" max="13729" width="0" style="590" hidden="1" customWidth="1"/>
    <col min="13730" max="13731" width="10.140625" style="590" customWidth="1"/>
    <col min="13732" max="13732" width="10" style="590" customWidth="1"/>
    <col min="13733" max="13733" width="9" style="590" customWidth="1"/>
    <col min="13734" max="13735" width="0" style="590" hidden="1" customWidth="1"/>
    <col min="13736" max="13736" width="10.140625" style="590" customWidth="1"/>
    <col min="13737" max="13737" width="10" style="590" customWidth="1"/>
    <col min="13738" max="13738" width="9.7109375" style="590" customWidth="1"/>
    <col min="13739" max="13739" width="10.28515625" style="590" customWidth="1"/>
    <col min="13740" max="13740" width="9.140625" style="590" customWidth="1"/>
    <col min="13741" max="13741" width="8.42578125" style="590" customWidth="1"/>
    <col min="13742" max="13742" width="9.5703125" style="590" customWidth="1"/>
    <col min="13743" max="13743" width="8.5703125" style="590" customWidth="1"/>
    <col min="13744" max="13776" width="0" style="590" hidden="1" customWidth="1"/>
    <col min="13777" max="13777" width="10.42578125" style="590" customWidth="1"/>
    <col min="13778" max="13778" width="9.7109375" style="590" customWidth="1"/>
    <col min="13779" max="13854" width="0" style="590" hidden="1" customWidth="1"/>
    <col min="13855" max="13982" width="9.140625" style="590"/>
    <col min="13983" max="13983" width="4.85546875" style="590" customWidth="1"/>
    <col min="13984" max="13984" width="54.140625" style="590" customWidth="1"/>
    <col min="13985" max="13985" width="0" style="590" hidden="1" customWidth="1"/>
    <col min="13986" max="13987" width="10.140625" style="590" customWidth="1"/>
    <col min="13988" max="13988" width="10" style="590" customWidth="1"/>
    <col min="13989" max="13989" width="9" style="590" customWidth="1"/>
    <col min="13990" max="13991" width="0" style="590" hidden="1" customWidth="1"/>
    <col min="13992" max="13992" width="10.140625" style="590" customWidth="1"/>
    <col min="13993" max="13993" width="10" style="590" customWidth="1"/>
    <col min="13994" max="13994" width="9.7109375" style="590" customWidth="1"/>
    <col min="13995" max="13995" width="10.28515625" style="590" customWidth="1"/>
    <col min="13996" max="13996" width="9.140625" style="590" customWidth="1"/>
    <col min="13997" max="13997" width="8.42578125" style="590" customWidth="1"/>
    <col min="13998" max="13998" width="9.5703125" style="590" customWidth="1"/>
    <col min="13999" max="13999" width="8.5703125" style="590" customWidth="1"/>
    <col min="14000" max="14032" width="0" style="590" hidden="1" customWidth="1"/>
    <col min="14033" max="14033" width="10.42578125" style="590" customWidth="1"/>
    <col min="14034" max="14034" width="9.7109375" style="590" customWidth="1"/>
    <col min="14035" max="14110" width="0" style="590" hidden="1" customWidth="1"/>
    <col min="14111" max="14238" width="9.140625" style="590"/>
    <col min="14239" max="14239" width="4.85546875" style="590" customWidth="1"/>
    <col min="14240" max="14240" width="54.140625" style="590" customWidth="1"/>
    <col min="14241" max="14241" width="0" style="590" hidden="1" customWidth="1"/>
    <col min="14242" max="14243" width="10.140625" style="590" customWidth="1"/>
    <col min="14244" max="14244" width="10" style="590" customWidth="1"/>
    <col min="14245" max="14245" width="9" style="590" customWidth="1"/>
    <col min="14246" max="14247" width="0" style="590" hidden="1" customWidth="1"/>
    <col min="14248" max="14248" width="10.140625" style="590" customWidth="1"/>
    <col min="14249" max="14249" width="10" style="590" customWidth="1"/>
    <col min="14250" max="14250" width="9.7109375" style="590" customWidth="1"/>
    <col min="14251" max="14251" width="10.28515625" style="590" customWidth="1"/>
    <col min="14252" max="14252" width="9.140625" style="590" customWidth="1"/>
    <col min="14253" max="14253" width="8.42578125" style="590" customWidth="1"/>
    <col min="14254" max="14254" width="9.5703125" style="590" customWidth="1"/>
    <col min="14255" max="14255" width="8.5703125" style="590" customWidth="1"/>
    <col min="14256" max="14288" width="0" style="590" hidden="1" customWidth="1"/>
    <col min="14289" max="14289" width="10.42578125" style="590" customWidth="1"/>
    <col min="14290" max="14290" width="9.7109375" style="590" customWidth="1"/>
    <col min="14291" max="14366" width="0" style="590" hidden="1" customWidth="1"/>
    <col min="14367" max="14494" width="9.140625" style="590"/>
    <col min="14495" max="14495" width="4.85546875" style="590" customWidth="1"/>
    <col min="14496" max="14496" width="54.140625" style="590" customWidth="1"/>
    <col min="14497" max="14497" width="0" style="590" hidden="1" customWidth="1"/>
    <col min="14498" max="14499" width="10.140625" style="590" customWidth="1"/>
    <col min="14500" max="14500" width="10" style="590" customWidth="1"/>
    <col min="14501" max="14501" width="9" style="590" customWidth="1"/>
    <col min="14502" max="14503" width="0" style="590" hidden="1" customWidth="1"/>
    <col min="14504" max="14504" width="10.140625" style="590" customWidth="1"/>
    <col min="14505" max="14505" width="10" style="590" customWidth="1"/>
    <col min="14506" max="14506" width="9.7109375" style="590" customWidth="1"/>
    <col min="14507" max="14507" width="10.28515625" style="590" customWidth="1"/>
    <col min="14508" max="14508" width="9.140625" style="590" customWidth="1"/>
    <col min="14509" max="14509" width="8.42578125" style="590" customWidth="1"/>
    <col min="14510" max="14510" width="9.5703125" style="590" customWidth="1"/>
    <col min="14511" max="14511" width="8.5703125" style="590" customWidth="1"/>
    <col min="14512" max="14544" width="0" style="590" hidden="1" customWidth="1"/>
    <col min="14545" max="14545" width="10.42578125" style="590" customWidth="1"/>
    <col min="14546" max="14546" width="9.7109375" style="590" customWidth="1"/>
    <col min="14547" max="14622" width="0" style="590" hidden="1" customWidth="1"/>
    <col min="14623" max="14750" width="9.140625" style="590"/>
    <col min="14751" max="14751" width="4.85546875" style="590" customWidth="1"/>
    <col min="14752" max="14752" width="54.140625" style="590" customWidth="1"/>
    <col min="14753" max="14753" width="0" style="590" hidden="1" customWidth="1"/>
    <col min="14754" max="14755" width="10.140625" style="590" customWidth="1"/>
    <col min="14756" max="14756" width="10" style="590" customWidth="1"/>
    <col min="14757" max="14757" width="9" style="590" customWidth="1"/>
    <col min="14758" max="14759" width="0" style="590" hidden="1" customWidth="1"/>
    <col min="14760" max="14760" width="10.140625" style="590" customWidth="1"/>
    <col min="14761" max="14761" width="10" style="590" customWidth="1"/>
    <col min="14762" max="14762" width="9.7109375" style="590" customWidth="1"/>
    <col min="14763" max="14763" width="10.28515625" style="590" customWidth="1"/>
    <col min="14764" max="14764" width="9.140625" style="590" customWidth="1"/>
    <col min="14765" max="14765" width="8.42578125" style="590" customWidth="1"/>
    <col min="14766" max="14766" width="9.5703125" style="590" customWidth="1"/>
    <col min="14767" max="14767" width="8.5703125" style="590" customWidth="1"/>
    <col min="14768" max="14800" width="0" style="590" hidden="1" customWidth="1"/>
    <col min="14801" max="14801" width="10.42578125" style="590" customWidth="1"/>
    <col min="14802" max="14802" width="9.7109375" style="590" customWidth="1"/>
    <col min="14803" max="14878" width="0" style="590" hidden="1" customWidth="1"/>
    <col min="14879" max="15006" width="9.140625" style="590"/>
    <col min="15007" max="15007" width="4.85546875" style="590" customWidth="1"/>
    <col min="15008" max="15008" width="54.140625" style="590" customWidth="1"/>
    <col min="15009" max="15009" width="0" style="590" hidden="1" customWidth="1"/>
    <col min="15010" max="15011" width="10.140625" style="590" customWidth="1"/>
    <col min="15012" max="15012" width="10" style="590" customWidth="1"/>
    <col min="15013" max="15013" width="9" style="590" customWidth="1"/>
    <col min="15014" max="15015" width="0" style="590" hidden="1" customWidth="1"/>
    <col min="15016" max="15016" width="10.140625" style="590" customWidth="1"/>
    <col min="15017" max="15017" width="10" style="590" customWidth="1"/>
    <col min="15018" max="15018" width="9.7109375" style="590" customWidth="1"/>
    <col min="15019" max="15019" width="10.28515625" style="590" customWidth="1"/>
    <col min="15020" max="15020" width="9.140625" style="590" customWidth="1"/>
    <col min="15021" max="15021" width="8.42578125" style="590" customWidth="1"/>
    <col min="15022" max="15022" width="9.5703125" style="590" customWidth="1"/>
    <col min="15023" max="15023" width="8.5703125" style="590" customWidth="1"/>
    <col min="15024" max="15056" width="0" style="590" hidden="1" customWidth="1"/>
    <col min="15057" max="15057" width="10.42578125" style="590" customWidth="1"/>
    <col min="15058" max="15058" width="9.7109375" style="590" customWidth="1"/>
    <col min="15059" max="15134" width="0" style="590" hidden="1" customWidth="1"/>
    <col min="15135" max="15262" width="9.140625" style="590"/>
    <col min="15263" max="15263" width="4.85546875" style="590" customWidth="1"/>
    <col min="15264" max="15264" width="54.140625" style="590" customWidth="1"/>
    <col min="15265" max="15265" width="0" style="590" hidden="1" customWidth="1"/>
    <col min="15266" max="15267" width="10.140625" style="590" customWidth="1"/>
    <col min="15268" max="15268" width="10" style="590" customWidth="1"/>
    <col min="15269" max="15269" width="9" style="590" customWidth="1"/>
    <col min="15270" max="15271" width="0" style="590" hidden="1" customWidth="1"/>
    <col min="15272" max="15272" width="10.140625" style="590" customWidth="1"/>
    <col min="15273" max="15273" width="10" style="590" customWidth="1"/>
    <col min="15274" max="15274" width="9.7109375" style="590" customWidth="1"/>
    <col min="15275" max="15275" width="10.28515625" style="590" customWidth="1"/>
    <col min="15276" max="15276" width="9.140625" style="590" customWidth="1"/>
    <col min="15277" max="15277" width="8.42578125" style="590" customWidth="1"/>
    <col min="15278" max="15278" width="9.5703125" style="590" customWidth="1"/>
    <col min="15279" max="15279" width="8.5703125" style="590" customWidth="1"/>
    <col min="15280" max="15312" width="0" style="590" hidden="1" customWidth="1"/>
    <col min="15313" max="15313" width="10.42578125" style="590" customWidth="1"/>
    <col min="15314" max="15314" width="9.7109375" style="590" customWidth="1"/>
    <col min="15315" max="15390" width="0" style="590" hidden="1" customWidth="1"/>
    <col min="15391" max="15518" width="9.140625" style="590"/>
    <col min="15519" max="15519" width="4.85546875" style="590" customWidth="1"/>
    <col min="15520" max="15520" width="54.140625" style="590" customWidth="1"/>
    <col min="15521" max="15521" width="0" style="590" hidden="1" customWidth="1"/>
    <col min="15522" max="15523" width="10.140625" style="590" customWidth="1"/>
    <col min="15524" max="15524" width="10" style="590" customWidth="1"/>
    <col min="15525" max="15525" width="9" style="590" customWidth="1"/>
    <col min="15526" max="15527" width="0" style="590" hidden="1" customWidth="1"/>
    <col min="15528" max="15528" width="10.140625" style="590" customWidth="1"/>
    <col min="15529" max="15529" width="10" style="590" customWidth="1"/>
    <col min="15530" max="15530" width="9.7109375" style="590" customWidth="1"/>
    <col min="15531" max="15531" width="10.28515625" style="590" customWidth="1"/>
    <col min="15532" max="15532" width="9.140625" style="590" customWidth="1"/>
    <col min="15533" max="15533" width="8.42578125" style="590" customWidth="1"/>
    <col min="15534" max="15534" width="9.5703125" style="590" customWidth="1"/>
    <col min="15535" max="15535" width="8.5703125" style="590" customWidth="1"/>
    <col min="15536" max="15568" width="0" style="590" hidden="1" customWidth="1"/>
    <col min="15569" max="15569" width="10.42578125" style="590" customWidth="1"/>
    <col min="15570" max="15570" width="9.7109375" style="590" customWidth="1"/>
    <col min="15571" max="15646" width="0" style="590" hidden="1" customWidth="1"/>
    <col min="15647" max="15774" width="9.140625" style="590"/>
    <col min="15775" max="15775" width="4.85546875" style="590" customWidth="1"/>
    <col min="15776" max="15776" width="54.140625" style="590" customWidth="1"/>
    <col min="15777" max="15777" width="0" style="590" hidden="1" customWidth="1"/>
    <col min="15778" max="15779" width="10.140625" style="590" customWidth="1"/>
    <col min="15780" max="15780" width="10" style="590" customWidth="1"/>
    <col min="15781" max="15781" width="9" style="590" customWidth="1"/>
    <col min="15782" max="15783" width="0" style="590" hidden="1" customWidth="1"/>
    <col min="15784" max="15784" width="10.140625" style="590" customWidth="1"/>
    <col min="15785" max="15785" width="10" style="590" customWidth="1"/>
    <col min="15786" max="15786" width="9.7109375" style="590" customWidth="1"/>
    <col min="15787" max="15787" width="10.28515625" style="590" customWidth="1"/>
    <col min="15788" max="15788" width="9.140625" style="590" customWidth="1"/>
    <col min="15789" max="15789" width="8.42578125" style="590" customWidth="1"/>
    <col min="15790" max="15790" width="9.5703125" style="590" customWidth="1"/>
    <col min="15791" max="15791" width="8.5703125" style="590" customWidth="1"/>
    <col min="15792" max="15824" width="0" style="590" hidden="1" customWidth="1"/>
    <col min="15825" max="15825" width="10.42578125" style="590" customWidth="1"/>
    <col min="15826" max="15826" width="9.7109375" style="590" customWidth="1"/>
    <col min="15827" max="15902" width="0" style="590" hidden="1" customWidth="1"/>
    <col min="15903" max="16030" width="9.140625" style="590"/>
    <col min="16031" max="16031" width="4.85546875" style="590" customWidth="1"/>
    <col min="16032" max="16032" width="54.140625" style="590" customWidth="1"/>
    <col min="16033" max="16033" width="0" style="590" hidden="1" customWidth="1"/>
    <col min="16034" max="16035" width="10.140625" style="590" customWidth="1"/>
    <col min="16036" max="16036" width="10" style="590" customWidth="1"/>
    <col min="16037" max="16037" width="9" style="590" customWidth="1"/>
    <col min="16038" max="16039" width="0" style="590" hidden="1" customWidth="1"/>
    <col min="16040" max="16040" width="10.140625" style="590" customWidth="1"/>
    <col min="16041" max="16041" width="10" style="590" customWidth="1"/>
    <col min="16042" max="16042" width="9.7109375" style="590" customWidth="1"/>
    <col min="16043" max="16043" width="10.28515625" style="590" customWidth="1"/>
    <col min="16044" max="16044" width="9.140625" style="590" customWidth="1"/>
    <col min="16045" max="16045" width="8.42578125" style="590" customWidth="1"/>
    <col min="16046" max="16046" width="9.5703125" style="590" customWidth="1"/>
    <col min="16047" max="16047" width="8.5703125" style="590" customWidth="1"/>
    <col min="16048" max="16080" width="0" style="590" hidden="1" customWidth="1"/>
    <col min="16081" max="16081" width="10.42578125" style="590" customWidth="1"/>
    <col min="16082" max="16082" width="9.7109375" style="590" customWidth="1"/>
    <col min="16083" max="16158" width="0" style="590" hidden="1" customWidth="1"/>
    <col min="16159" max="16384" width="9.140625" style="590"/>
  </cols>
  <sheetData>
    <row r="1" spans="1:70" ht="15.75">
      <c r="A1" s="807" t="s">
        <v>1251</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589"/>
      <c r="AH1" s="589"/>
      <c r="AI1" s="589"/>
      <c r="AJ1" s="589"/>
      <c r="AK1" s="589"/>
      <c r="AL1" s="589"/>
      <c r="AM1" s="589"/>
    </row>
    <row r="2" spans="1:70" s="591" customFormat="1" ht="16.5">
      <c r="A2" s="945" t="s">
        <v>1252</v>
      </c>
      <c r="B2" s="945"/>
      <c r="C2" s="945"/>
      <c r="D2" s="945"/>
      <c r="E2" s="945"/>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row>
    <row r="3" spans="1:70">
      <c r="A3" s="946" t="str">
        <f>[15]B2B!A3</f>
        <v>(Kèm theo Công văn số             /BC-SKHĐT-TH ngày         tháng 7 năm 2021 của Sở KH&amp;ĐT tỉnh Đắk Lắk)</v>
      </c>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row>
    <row r="4" spans="1:70">
      <c r="A4" s="947" t="s">
        <v>1253</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row>
    <row r="5" spans="1:70">
      <c r="A5" s="792" t="s">
        <v>74</v>
      </c>
      <c r="B5" s="792" t="s">
        <v>1254</v>
      </c>
      <c r="C5" s="940" t="s">
        <v>1255</v>
      </c>
      <c r="D5" s="940"/>
      <c r="E5" s="940"/>
      <c r="F5" s="940" t="s">
        <v>1256</v>
      </c>
      <c r="G5" s="940"/>
      <c r="H5" s="940"/>
      <c r="I5" s="940"/>
      <c r="J5" s="940"/>
      <c r="K5" s="940"/>
      <c r="L5" s="940"/>
      <c r="M5" s="940" t="s">
        <v>1257</v>
      </c>
      <c r="N5" s="940"/>
      <c r="O5" s="940"/>
      <c r="P5" s="940"/>
      <c r="Q5" s="940"/>
      <c r="R5" s="940"/>
      <c r="S5" s="940"/>
      <c r="T5" s="940" t="s">
        <v>1258</v>
      </c>
      <c r="U5" s="940"/>
      <c r="V5" s="940"/>
      <c r="W5" s="940"/>
      <c r="X5" s="940"/>
      <c r="Y5" s="940"/>
      <c r="Z5" s="940"/>
      <c r="AA5" s="942" t="s">
        <v>1259</v>
      </c>
      <c r="AB5" s="942" t="s">
        <v>1260</v>
      </c>
      <c r="AC5" s="592">
        <f>C9-'[16]Biểu 2'!$E$9</f>
        <v>-271911</v>
      </c>
      <c r="AF5" s="942" t="s">
        <v>7</v>
      </c>
      <c r="AK5" s="592">
        <f>AJ14-AJ6-AJ5</f>
        <v>-485929</v>
      </c>
      <c r="BF5" s="590">
        <v>323600</v>
      </c>
    </row>
    <row r="6" spans="1:70">
      <c r="A6" s="792"/>
      <c r="B6" s="792"/>
      <c r="C6" s="940"/>
      <c r="D6" s="940"/>
      <c r="E6" s="940"/>
      <c r="F6" s="941" t="s">
        <v>81</v>
      </c>
      <c r="G6" s="940" t="s">
        <v>1261</v>
      </c>
      <c r="H6" s="940"/>
      <c r="I6" s="940"/>
      <c r="J6" s="941" t="s">
        <v>1262</v>
      </c>
      <c r="K6" s="941"/>
      <c r="L6" s="941"/>
      <c r="M6" s="941" t="s">
        <v>81</v>
      </c>
      <c r="N6" s="940" t="s">
        <v>1261</v>
      </c>
      <c r="O6" s="940"/>
      <c r="P6" s="940"/>
      <c r="Q6" s="941" t="s">
        <v>1262</v>
      </c>
      <c r="R6" s="941"/>
      <c r="S6" s="941"/>
      <c r="T6" s="941" t="s">
        <v>81</v>
      </c>
      <c r="U6" s="940" t="s">
        <v>1261</v>
      </c>
      <c r="V6" s="940"/>
      <c r="W6" s="940"/>
      <c r="X6" s="941" t="s">
        <v>1262</v>
      </c>
      <c r="Y6" s="941"/>
      <c r="Z6" s="941"/>
      <c r="AA6" s="942"/>
      <c r="AB6" s="942"/>
      <c r="AF6" s="942"/>
      <c r="BB6" s="593">
        <f>SUM(BB9:BI9)</f>
        <v>1533600</v>
      </c>
      <c r="BC6" s="593">
        <f>BA9-BB6</f>
        <v>-10000</v>
      </c>
      <c r="BF6" s="590">
        <f>289600+12000</f>
        <v>301600</v>
      </c>
      <c r="BG6" s="590">
        <f>BF6-BF5</f>
        <v>-22000</v>
      </c>
    </row>
    <row r="7" spans="1:70" ht="48">
      <c r="A7" s="948"/>
      <c r="B7" s="948"/>
      <c r="C7" s="594" t="s">
        <v>81</v>
      </c>
      <c r="D7" s="595" t="s">
        <v>1263</v>
      </c>
      <c r="E7" s="594" t="s">
        <v>1264</v>
      </c>
      <c r="F7" s="944"/>
      <c r="G7" s="594" t="s">
        <v>1265</v>
      </c>
      <c r="H7" s="594" t="s">
        <v>1266</v>
      </c>
      <c r="I7" s="594" t="s">
        <v>1260</v>
      </c>
      <c r="J7" s="594" t="s">
        <v>1265</v>
      </c>
      <c r="K7" s="594" t="s">
        <v>1266</v>
      </c>
      <c r="L7" s="594" t="s">
        <v>1260</v>
      </c>
      <c r="M7" s="944"/>
      <c r="N7" s="594" t="s">
        <v>1265</v>
      </c>
      <c r="O7" s="594" t="s">
        <v>1267</v>
      </c>
      <c r="P7" s="594" t="s">
        <v>1268</v>
      </c>
      <c r="Q7" s="594" t="s">
        <v>1265</v>
      </c>
      <c r="R7" s="594" t="s">
        <v>1269</v>
      </c>
      <c r="S7" s="594" t="s">
        <v>1268</v>
      </c>
      <c r="T7" s="944"/>
      <c r="U7" s="594" t="s">
        <v>1265</v>
      </c>
      <c r="V7" s="594" t="s">
        <v>1267</v>
      </c>
      <c r="W7" s="594" t="s">
        <v>1268</v>
      </c>
      <c r="X7" s="594" t="s">
        <v>1265</v>
      </c>
      <c r="Y7" s="594" t="s">
        <v>1269</v>
      </c>
      <c r="Z7" s="594" t="s">
        <v>1268</v>
      </c>
      <c r="AA7" s="943"/>
      <c r="AB7" s="943"/>
      <c r="AF7" s="943"/>
      <c r="BC7" s="590" t="s">
        <v>1270</v>
      </c>
      <c r="BD7" s="593">
        <f>BC9+BD9+100000+BF9+BI9</f>
        <v>242000</v>
      </c>
    </row>
    <row r="8" spans="1:70" s="600" customFormat="1" ht="12.75">
      <c r="A8" s="596"/>
      <c r="B8" s="596"/>
      <c r="C8" s="597"/>
      <c r="D8" s="597"/>
      <c r="E8" s="597"/>
      <c r="F8" s="597"/>
      <c r="G8" s="597"/>
      <c r="H8" s="597"/>
      <c r="I8" s="597"/>
      <c r="J8" s="597"/>
      <c r="K8" s="597"/>
      <c r="L8" s="597"/>
      <c r="M8" s="597"/>
      <c r="N8" s="597"/>
      <c r="O8" s="597"/>
      <c r="P8" s="597"/>
      <c r="Q8" s="597"/>
      <c r="R8" s="597">
        <f>T9/F9*100</f>
        <v>5.2663126427888862</v>
      </c>
      <c r="S8" s="597"/>
      <c r="T8" s="597"/>
      <c r="U8" s="597"/>
      <c r="V8" s="597"/>
      <c r="W8" s="597"/>
      <c r="X8" s="597"/>
      <c r="Y8" s="597"/>
      <c r="Z8" s="597"/>
      <c r="AA8" s="598"/>
      <c r="AB8" s="598"/>
      <c r="AC8" s="599"/>
      <c r="AD8" s="599"/>
      <c r="AE8" s="599"/>
      <c r="AF8" s="599"/>
    </row>
    <row r="9" spans="1:70" s="600" customFormat="1" ht="12.75">
      <c r="A9" s="29"/>
      <c r="B9" s="29" t="s">
        <v>1142</v>
      </c>
      <c r="C9" s="601">
        <f>C10+C38</f>
        <v>5178909</v>
      </c>
      <c r="D9" s="601">
        <f t="shared" ref="D9:K9" si="0">D10+D38</f>
        <v>5084309</v>
      </c>
      <c r="E9" s="601">
        <f t="shared" si="0"/>
        <v>94600</v>
      </c>
      <c r="F9" s="601">
        <f t="shared" si="0"/>
        <v>3655309</v>
      </c>
      <c r="G9" s="601">
        <f t="shared" si="0"/>
        <v>3343309</v>
      </c>
      <c r="H9" s="601">
        <f>H10+H38</f>
        <v>754654.06799999997</v>
      </c>
      <c r="I9" s="602">
        <f>H9/G9*100</f>
        <v>22.572070604302503</v>
      </c>
      <c r="J9" s="601">
        <f t="shared" si="0"/>
        <v>312000</v>
      </c>
      <c r="K9" s="601">
        <f t="shared" si="0"/>
        <v>11974</v>
      </c>
      <c r="L9" s="603">
        <f>K9/J9*100</f>
        <v>3.8378205128205125</v>
      </c>
      <c r="M9" s="601">
        <f t="shared" ref="M9:R9" si="1">M10+M38</f>
        <v>3290380</v>
      </c>
      <c r="N9" s="601">
        <f t="shared" si="1"/>
        <v>2717780</v>
      </c>
      <c r="O9" s="601">
        <f t="shared" si="1"/>
        <v>174484.64</v>
      </c>
      <c r="P9" s="603">
        <f t="shared" si="1"/>
        <v>14.530981547896694</v>
      </c>
      <c r="Q9" s="601">
        <f t="shared" si="1"/>
        <v>132000</v>
      </c>
      <c r="R9" s="601">
        <f t="shared" si="1"/>
        <v>0</v>
      </c>
      <c r="S9" s="603">
        <f>R9/Q9*100</f>
        <v>0</v>
      </c>
      <c r="T9" s="601">
        <f>T10+T38</f>
        <v>192500</v>
      </c>
      <c r="U9" s="601">
        <f>U10+U38</f>
        <v>192500</v>
      </c>
      <c r="V9" s="601">
        <f>V10+V38</f>
        <v>0</v>
      </c>
      <c r="W9" s="603">
        <f>V9/U9*100</f>
        <v>0</v>
      </c>
      <c r="X9" s="601">
        <f>X10+X38</f>
        <v>0</v>
      </c>
      <c r="Y9" s="601">
        <f>Y10+Y38</f>
        <v>0</v>
      </c>
      <c r="Z9" s="603"/>
      <c r="AA9" s="601">
        <f>H9+K9</f>
        <v>766628.06799999997</v>
      </c>
      <c r="AB9" s="603">
        <f>AA9/F9*100</f>
        <v>20.973003048442688</v>
      </c>
      <c r="AC9" s="604">
        <f>AA9/M9*100</f>
        <v>23.299073906357322</v>
      </c>
      <c r="AD9" s="604">
        <v>62.9</v>
      </c>
      <c r="AE9" s="604">
        <f>AC9-AD9</f>
        <v>-39.600926093642677</v>
      </c>
      <c r="AF9" s="604"/>
      <c r="AH9" s="605">
        <f t="shared" ref="AH9:AH56" si="2">D9-M9</f>
        <v>1793929</v>
      </c>
      <c r="AI9" s="606">
        <f>D9-F9</f>
        <v>1429000</v>
      </c>
      <c r="AJ9" s="605"/>
      <c r="AL9" s="600">
        <v>35000</v>
      </c>
      <c r="AZ9" s="607">
        <f>G9-[15]B2a!BN12</f>
        <v>-1300</v>
      </c>
      <c r="BA9" s="606">
        <f>BA10+BA38</f>
        <v>1523600</v>
      </c>
      <c r="BB9" s="606">
        <f t="shared" ref="BB9:BM9" si="3">BB10+BB38</f>
        <v>697000</v>
      </c>
      <c r="BC9" s="606">
        <f t="shared" si="3"/>
        <v>90000</v>
      </c>
      <c r="BD9" s="606">
        <f t="shared" si="3"/>
        <v>8000</v>
      </c>
      <c r="BE9" s="606">
        <f t="shared" si="3"/>
        <v>641600</v>
      </c>
      <c r="BF9" s="606">
        <f t="shared" si="3"/>
        <v>22000</v>
      </c>
      <c r="BG9" s="606">
        <f t="shared" si="3"/>
        <v>33000</v>
      </c>
      <c r="BH9" s="606">
        <f t="shared" si="3"/>
        <v>20000</v>
      </c>
      <c r="BI9" s="606">
        <f t="shared" si="3"/>
        <v>22000</v>
      </c>
      <c r="BJ9" s="606">
        <f t="shared" si="3"/>
        <v>100000</v>
      </c>
      <c r="BK9" s="606">
        <f t="shared" si="3"/>
        <v>100000</v>
      </c>
      <c r="BL9" s="606">
        <f t="shared" si="3"/>
        <v>6100</v>
      </c>
      <c r="BM9" s="606">
        <f t="shared" si="3"/>
        <v>0</v>
      </c>
      <c r="BN9" s="606">
        <f>SUM(BB9:BM9)</f>
        <v>1739700</v>
      </c>
      <c r="BO9" s="605">
        <f>C9-F9</f>
        <v>1523600</v>
      </c>
      <c r="BP9" s="605">
        <f>BO9-BN9</f>
        <v>-216100</v>
      </c>
    </row>
    <row r="10" spans="1:70" s="610" customFormat="1" ht="25.5">
      <c r="A10" s="608" t="s">
        <v>58</v>
      </c>
      <c r="B10" s="84" t="s">
        <v>1271</v>
      </c>
      <c r="C10" s="601">
        <f>C11+C30+C35+C37+C14+C36</f>
        <v>3761230</v>
      </c>
      <c r="D10" s="601">
        <f t="shared" ref="D10:E10" si="4">D11+D30+D35+D37+D14+D36</f>
        <v>3666630</v>
      </c>
      <c r="E10" s="601">
        <f t="shared" si="4"/>
        <v>94600</v>
      </c>
      <c r="F10" s="601">
        <f>F11+F30+F35+F37+F14+F36</f>
        <v>2237630</v>
      </c>
      <c r="G10" s="601">
        <f>G11+G30+G35+G37+G14+G36</f>
        <v>1925630</v>
      </c>
      <c r="H10" s="601">
        <f>H11+H30+H35+H37+H14+H36</f>
        <v>436297.06799999997</v>
      </c>
      <c r="I10" s="602">
        <f>H10/G10*100</f>
        <v>22.657367614754651</v>
      </c>
      <c r="J10" s="601">
        <f t="shared" ref="J10:K10" si="5">J11+J30+J35+J37+J14</f>
        <v>312000</v>
      </c>
      <c r="K10" s="601">
        <f t="shared" si="5"/>
        <v>11974</v>
      </c>
      <c r="L10" s="603">
        <f t="shared" ref="L10:L34" si="6">K10/J10*100</f>
        <v>3.8378205128205125</v>
      </c>
      <c r="M10" s="601">
        <f t="shared" ref="M10:Y10" si="7">M11+M30+M35+M37+M14</f>
        <v>1872701</v>
      </c>
      <c r="N10" s="601">
        <f t="shared" si="7"/>
        <v>1300101</v>
      </c>
      <c r="O10" s="601">
        <f t="shared" si="7"/>
        <v>73010.640000000014</v>
      </c>
      <c r="P10" s="603">
        <f t="shared" si="7"/>
        <v>1.1994916666666668</v>
      </c>
      <c r="Q10" s="601">
        <f t="shared" si="7"/>
        <v>132000</v>
      </c>
      <c r="R10" s="601">
        <f t="shared" si="7"/>
        <v>0</v>
      </c>
      <c r="S10" s="601">
        <f t="shared" si="7"/>
        <v>0</v>
      </c>
      <c r="T10" s="601">
        <f t="shared" si="7"/>
        <v>192500</v>
      </c>
      <c r="U10" s="601">
        <f t="shared" si="7"/>
        <v>192500</v>
      </c>
      <c r="V10" s="601">
        <f t="shared" si="7"/>
        <v>0</v>
      </c>
      <c r="W10" s="601">
        <f t="shared" si="7"/>
        <v>0</v>
      </c>
      <c r="X10" s="601">
        <f t="shared" si="7"/>
        <v>0</v>
      </c>
      <c r="Y10" s="601">
        <f t="shared" si="7"/>
        <v>0</v>
      </c>
      <c r="Z10" s="601"/>
      <c r="AA10" s="601">
        <f>AA11+AA30+AA35+AA37+AA14+AA36</f>
        <v>448271.06799999997</v>
      </c>
      <c r="AB10" s="603">
        <f>AA10/F10*100</f>
        <v>20.033297193906051</v>
      </c>
      <c r="AC10" s="609"/>
      <c r="AD10" s="609"/>
      <c r="AE10" s="609"/>
      <c r="AF10" s="609"/>
      <c r="AH10" s="605">
        <f t="shared" si="2"/>
        <v>1793929</v>
      </c>
      <c r="AI10" s="606">
        <f t="shared" ref="AI10:AI56" si="8">D10-F10</f>
        <v>1429000</v>
      </c>
      <c r="AJ10" s="605"/>
      <c r="AL10" s="610">
        <v>9000</v>
      </c>
      <c r="BA10" s="601">
        <f t="shared" ref="BA10:BM10" si="9">BA11+BA30+BA35+BA37+BA14</f>
        <v>1523600</v>
      </c>
      <c r="BB10" s="601">
        <f t="shared" si="9"/>
        <v>697000</v>
      </c>
      <c r="BC10" s="601">
        <f t="shared" si="9"/>
        <v>90000</v>
      </c>
      <c r="BD10" s="601">
        <f t="shared" si="9"/>
        <v>8000</v>
      </c>
      <c r="BE10" s="601">
        <f t="shared" si="9"/>
        <v>641600</v>
      </c>
      <c r="BF10" s="601">
        <f t="shared" si="9"/>
        <v>22000</v>
      </c>
      <c r="BG10" s="601">
        <f t="shared" si="9"/>
        <v>33000</v>
      </c>
      <c r="BH10" s="601">
        <f t="shared" si="9"/>
        <v>20000</v>
      </c>
      <c r="BI10" s="601">
        <f t="shared" si="9"/>
        <v>22000</v>
      </c>
      <c r="BJ10" s="601">
        <f t="shared" si="9"/>
        <v>100000</v>
      </c>
      <c r="BK10" s="601">
        <f t="shared" si="9"/>
        <v>100000</v>
      </c>
      <c r="BL10" s="601">
        <f t="shared" si="9"/>
        <v>6100</v>
      </c>
      <c r="BM10" s="601">
        <f t="shared" si="9"/>
        <v>0</v>
      </c>
      <c r="BN10" s="606">
        <f t="shared" ref="BN10:BN56" si="10">SUM(BB10:BM10)</f>
        <v>1739700</v>
      </c>
      <c r="BO10" s="605">
        <f t="shared" ref="BO10:BO56" si="11">C10-F10</f>
        <v>1523600</v>
      </c>
      <c r="BP10" s="605">
        <f t="shared" ref="BP10:BP56" si="12">BO10-BN10</f>
        <v>-216100</v>
      </c>
      <c r="BR10" s="684">
        <f>C10-159000</f>
        <v>3602230</v>
      </c>
    </row>
    <row r="11" spans="1:70" s="616" customFormat="1" ht="12.75">
      <c r="A11" s="611">
        <v>1</v>
      </c>
      <c r="B11" s="612" t="s">
        <v>1272</v>
      </c>
      <c r="C11" s="613">
        <f>SUM(C12:C13)</f>
        <v>861630</v>
      </c>
      <c r="D11" s="613">
        <f t="shared" ref="D11:K11" si="13">SUM(D12:D13)</f>
        <v>861630</v>
      </c>
      <c r="E11" s="613">
        <f t="shared" si="13"/>
        <v>0</v>
      </c>
      <c r="F11" s="613">
        <f t="shared" si="13"/>
        <v>857630</v>
      </c>
      <c r="G11" s="613">
        <f t="shared" si="13"/>
        <v>857630</v>
      </c>
      <c r="H11" s="613">
        <f>251232.504+11297.564</f>
        <v>262530.06799999997</v>
      </c>
      <c r="I11" s="614">
        <f>H11/G11*100</f>
        <v>30.611110618798314</v>
      </c>
      <c r="J11" s="613">
        <f t="shared" si="13"/>
        <v>0</v>
      </c>
      <c r="K11" s="613">
        <f t="shared" si="13"/>
        <v>0</v>
      </c>
      <c r="L11" s="615">
        <v>0</v>
      </c>
      <c r="M11" s="613">
        <f t="shared" ref="M11:Z11" si="14">SUM(M12:M13)</f>
        <v>857630</v>
      </c>
      <c r="N11" s="613">
        <f t="shared" si="14"/>
        <v>857630</v>
      </c>
      <c r="O11" s="613">
        <f t="shared" si="14"/>
        <v>68271.640000000014</v>
      </c>
      <c r="P11" s="615">
        <f t="shared" si="14"/>
        <v>1.1994916666666668</v>
      </c>
      <c r="Q11" s="613">
        <f t="shared" si="14"/>
        <v>0</v>
      </c>
      <c r="R11" s="613">
        <f t="shared" si="14"/>
        <v>0</v>
      </c>
      <c r="S11" s="613">
        <f t="shared" si="14"/>
        <v>0</v>
      </c>
      <c r="T11" s="613">
        <f t="shared" si="14"/>
        <v>0</v>
      </c>
      <c r="U11" s="613">
        <f t="shared" si="14"/>
        <v>0</v>
      </c>
      <c r="V11" s="613">
        <f t="shared" si="14"/>
        <v>0</v>
      </c>
      <c r="W11" s="613">
        <f t="shared" si="14"/>
        <v>0</v>
      </c>
      <c r="X11" s="613">
        <f t="shared" si="14"/>
        <v>0</v>
      </c>
      <c r="Y11" s="613">
        <f t="shared" si="14"/>
        <v>0</v>
      </c>
      <c r="Z11" s="613">
        <f t="shared" si="14"/>
        <v>0</v>
      </c>
      <c r="AA11" s="613">
        <f t="shared" ref="AA11:AA56" si="15">H11+K11</f>
        <v>262530.06799999997</v>
      </c>
      <c r="AB11" s="615">
        <f>AA11/F11*100</f>
        <v>30.611110618798314</v>
      </c>
      <c r="AC11" s="604"/>
      <c r="AD11" s="604"/>
      <c r="AE11" s="604"/>
      <c r="AF11" s="604"/>
      <c r="AH11" s="605">
        <f t="shared" si="2"/>
        <v>4000</v>
      </c>
      <c r="AI11" s="606">
        <f t="shared" si="8"/>
        <v>4000</v>
      </c>
      <c r="AJ11" s="605"/>
      <c r="BA11" s="605">
        <f t="shared" ref="BA11:BA70" si="16">C11-F11</f>
        <v>4000</v>
      </c>
      <c r="BB11" s="617"/>
      <c r="BC11" s="617"/>
      <c r="BF11" s="600">
        <v>4000</v>
      </c>
      <c r="BN11" s="606">
        <f t="shared" si="10"/>
        <v>4000</v>
      </c>
      <c r="BO11" s="605">
        <f t="shared" si="11"/>
        <v>4000</v>
      </c>
      <c r="BP11" s="605">
        <f t="shared" si="12"/>
        <v>0</v>
      </c>
    </row>
    <row r="12" spans="1:70" s="610" customFormat="1" ht="12.75" hidden="1">
      <c r="A12" s="618" t="s">
        <v>550</v>
      </c>
      <c r="B12" s="619" t="s">
        <v>1273</v>
      </c>
      <c r="C12" s="613">
        <f t="shared" ref="C12:C66" si="17">D12</f>
        <v>64000</v>
      </c>
      <c r="D12" s="613">
        <v>64000</v>
      </c>
      <c r="E12" s="613"/>
      <c r="F12" s="613">
        <f t="shared" ref="F12:F56" si="18">G12+J12</f>
        <v>60000</v>
      </c>
      <c r="G12" s="613">
        <f>N12+U12</f>
        <v>60000</v>
      </c>
      <c r="H12" s="613">
        <f t="shared" ref="H12:L55" si="19">O12+V12</f>
        <v>719.69500000000005</v>
      </c>
      <c r="I12" s="615">
        <f t="shared" si="19"/>
        <v>1.1994916666666668</v>
      </c>
      <c r="J12" s="613">
        <f t="shared" si="19"/>
        <v>0</v>
      </c>
      <c r="K12" s="613">
        <f t="shared" si="19"/>
        <v>0</v>
      </c>
      <c r="L12" s="615" t="e">
        <f t="shared" si="6"/>
        <v>#DIV/0!</v>
      </c>
      <c r="M12" s="613">
        <f>N12+Q12</f>
        <v>60000</v>
      </c>
      <c r="N12" s="613">
        <v>60000</v>
      </c>
      <c r="O12" s="613">
        <v>719.69500000000005</v>
      </c>
      <c r="P12" s="613">
        <f>O12/N12*100</f>
        <v>1.1994916666666668</v>
      </c>
      <c r="Q12" s="613"/>
      <c r="R12" s="613"/>
      <c r="S12" s="613"/>
      <c r="T12" s="613">
        <f>U12+X12</f>
        <v>0</v>
      </c>
      <c r="U12" s="613"/>
      <c r="V12" s="613"/>
      <c r="W12" s="615"/>
      <c r="X12" s="613"/>
      <c r="Y12" s="613"/>
      <c r="Z12" s="613"/>
      <c r="AA12" s="613">
        <f t="shared" si="15"/>
        <v>719.69500000000005</v>
      </c>
      <c r="AB12" s="615">
        <f t="shared" ref="AB12:AB34" si="20">AA12/M12*100</f>
        <v>1.1994916666666668</v>
      </c>
      <c r="AC12" s="609"/>
      <c r="AD12" s="609"/>
      <c r="AE12" s="609"/>
      <c r="AF12" s="609"/>
      <c r="AH12" s="605">
        <f t="shared" si="2"/>
        <v>4000</v>
      </c>
      <c r="AI12" s="606">
        <f t="shared" si="8"/>
        <v>4000</v>
      </c>
      <c r="AJ12" s="605"/>
      <c r="BA12" s="605">
        <f t="shared" si="16"/>
        <v>4000</v>
      </c>
      <c r="BB12" s="620"/>
      <c r="BC12" s="620"/>
      <c r="BN12" s="606">
        <f t="shared" si="10"/>
        <v>0</v>
      </c>
      <c r="BO12" s="605">
        <f t="shared" si="11"/>
        <v>4000</v>
      </c>
      <c r="BP12" s="605">
        <f t="shared" si="12"/>
        <v>4000</v>
      </c>
    </row>
    <row r="13" spans="1:70" s="610" customFormat="1" ht="12.75" hidden="1">
      <c r="A13" s="618" t="s">
        <v>550</v>
      </c>
      <c r="B13" s="619" t="s">
        <v>1274</v>
      </c>
      <c r="C13" s="613">
        <f t="shared" si="17"/>
        <v>797630</v>
      </c>
      <c r="D13" s="613">
        <v>797630</v>
      </c>
      <c r="E13" s="613"/>
      <c r="F13" s="613">
        <f t="shared" si="18"/>
        <v>797630</v>
      </c>
      <c r="G13" s="613">
        <f>N13+U13</f>
        <v>797630</v>
      </c>
      <c r="H13" s="613">
        <f t="shared" si="19"/>
        <v>67551.945000000007</v>
      </c>
      <c r="I13" s="613">
        <f t="shared" si="19"/>
        <v>0</v>
      </c>
      <c r="J13" s="613">
        <f t="shared" si="19"/>
        <v>0</v>
      </c>
      <c r="K13" s="613">
        <f t="shared" si="19"/>
        <v>0</v>
      </c>
      <c r="L13" s="615" t="e">
        <f t="shared" si="6"/>
        <v>#DIV/0!</v>
      </c>
      <c r="M13" s="613">
        <f>N13+Q13</f>
        <v>797630</v>
      </c>
      <c r="N13" s="613">
        <f>D13</f>
        <v>797630</v>
      </c>
      <c r="O13" s="613">
        <v>67551.945000000007</v>
      </c>
      <c r="P13" s="613"/>
      <c r="Q13" s="613"/>
      <c r="R13" s="613"/>
      <c r="S13" s="613"/>
      <c r="T13" s="613">
        <f>U13+X13</f>
        <v>0</v>
      </c>
      <c r="U13" s="613"/>
      <c r="V13" s="613"/>
      <c r="W13" s="615"/>
      <c r="X13" s="613"/>
      <c r="Y13" s="613"/>
      <c r="Z13" s="613"/>
      <c r="AA13" s="613">
        <f t="shared" si="15"/>
        <v>67551.945000000007</v>
      </c>
      <c r="AB13" s="615">
        <f t="shared" si="20"/>
        <v>8.4690827827438788</v>
      </c>
      <c r="AC13" s="609"/>
      <c r="AD13" s="609"/>
      <c r="AE13" s="609"/>
      <c r="AF13" s="609"/>
      <c r="AH13" s="605">
        <f t="shared" si="2"/>
        <v>0</v>
      </c>
      <c r="AI13" s="606">
        <f t="shared" si="8"/>
        <v>0</v>
      </c>
      <c r="AJ13" s="605"/>
      <c r="BA13" s="605">
        <f t="shared" si="16"/>
        <v>0</v>
      </c>
      <c r="BB13" s="620"/>
      <c r="BC13" s="620"/>
      <c r="BN13" s="606">
        <f t="shared" si="10"/>
        <v>0</v>
      </c>
      <c r="BO13" s="605">
        <f t="shared" si="11"/>
        <v>0</v>
      </c>
      <c r="BP13" s="605">
        <f t="shared" si="12"/>
        <v>0</v>
      </c>
    </row>
    <row r="14" spans="1:70" s="616" customFormat="1" ht="12.75">
      <c r="A14" s="611">
        <v>2</v>
      </c>
      <c r="B14" s="612" t="s">
        <v>1275</v>
      </c>
      <c r="C14" s="613">
        <f>C15+C28</f>
        <v>2400000</v>
      </c>
      <c r="D14" s="613">
        <f>D15+D28</f>
        <v>2400000</v>
      </c>
      <c r="E14" s="613">
        <f>E15+E28</f>
        <v>0</v>
      </c>
      <c r="F14" s="613">
        <f>G14+J14</f>
        <v>887400</v>
      </c>
      <c r="G14" s="613">
        <f>69271+23000+20500+8500+172000+13229+289600+12000+6100</f>
        <v>614200</v>
      </c>
      <c r="H14" s="613">
        <v>127290</v>
      </c>
      <c r="I14" s="614">
        <f>H14/G14*100</f>
        <v>20.724519700423315</v>
      </c>
      <c r="J14" s="613">
        <f>108200+165000</f>
        <v>273200</v>
      </c>
      <c r="K14" s="613">
        <f>4185+6409</f>
        <v>10594</v>
      </c>
      <c r="L14" s="615">
        <f t="shared" si="6"/>
        <v>3.877745241581259</v>
      </c>
      <c r="M14" s="613">
        <f>M15+M28</f>
        <v>842071</v>
      </c>
      <c r="N14" s="613">
        <f>69271+23000+172000+8500+20500</f>
        <v>293271</v>
      </c>
      <c r="O14" s="613">
        <f>O15+O28</f>
        <v>4739</v>
      </c>
      <c r="P14" s="615">
        <f>P15+P28</f>
        <v>0</v>
      </c>
      <c r="Q14" s="613">
        <v>108200</v>
      </c>
      <c r="R14" s="613">
        <f>R15+R28</f>
        <v>0</v>
      </c>
      <c r="S14" s="613">
        <f>S15+S28</f>
        <v>0</v>
      </c>
      <c r="T14" s="613">
        <f>U14</f>
        <v>192500</v>
      </c>
      <c r="U14" s="613">
        <f>20500+172000</f>
        <v>192500</v>
      </c>
      <c r="V14" s="613"/>
      <c r="W14" s="613">
        <f>W15+W28</f>
        <v>0</v>
      </c>
      <c r="X14" s="613">
        <f>X15+X28</f>
        <v>0</v>
      </c>
      <c r="Y14" s="613">
        <f>Y15+Y28</f>
        <v>0</v>
      </c>
      <c r="Z14" s="613"/>
      <c r="AA14" s="613">
        <f t="shared" si="15"/>
        <v>137884</v>
      </c>
      <c r="AB14" s="615">
        <f>AA14/F14*100</f>
        <v>15.537976109984223</v>
      </c>
      <c r="AC14" s="613">
        <f>AC15+AC28</f>
        <v>0</v>
      </c>
      <c r="AD14" s="613">
        <f>AD15+AD28</f>
        <v>0</v>
      </c>
      <c r="AE14" s="613">
        <f>AE15+AE28</f>
        <v>0</v>
      </c>
      <c r="AF14" s="604"/>
      <c r="AH14" s="605">
        <f t="shared" si="2"/>
        <v>1557929</v>
      </c>
      <c r="AI14" s="606">
        <f t="shared" si="8"/>
        <v>1512600</v>
      </c>
      <c r="AJ14" s="621">
        <f>AI14-AK14</f>
        <v>-485929</v>
      </c>
      <c r="AK14" s="621">
        <f>SUM(AL14:AW29)</f>
        <v>1998529</v>
      </c>
      <c r="AL14" s="622">
        <v>480000</v>
      </c>
      <c r="AM14" s="622">
        <v>20000</v>
      </c>
      <c r="AN14" s="622">
        <v>100000</v>
      </c>
      <c r="AO14" s="622">
        <v>165000</v>
      </c>
      <c r="AP14" s="622">
        <v>18000</v>
      </c>
      <c r="AQ14" s="622">
        <v>33000</v>
      </c>
      <c r="AR14" s="622">
        <v>423600</v>
      </c>
      <c r="AS14" s="622">
        <v>641600</v>
      </c>
      <c r="AT14" s="622">
        <v>13229</v>
      </c>
      <c r="AU14" s="622">
        <v>6100</v>
      </c>
      <c r="AV14" s="616">
        <v>8000</v>
      </c>
      <c r="AW14" s="616">
        <v>90000</v>
      </c>
      <c r="BA14" s="605">
        <f t="shared" si="16"/>
        <v>1512600</v>
      </c>
      <c r="BB14" s="617">
        <v>480000</v>
      </c>
      <c r="BC14" s="617">
        <v>90000</v>
      </c>
      <c r="BD14" s="617">
        <v>8000</v>
      </c>
      <c r="BE14" s="617">
        <v>641600</v>
      </c>
      <c r="BF14" s="617">
        <v>18000</v>
      </c>
      <c r="BG14" s="617">
        <v>33000</v>
      </c>
      <c r="BH14" s="617">
        <v>20000</v>
      </c>
      <c r="BI14" s="617">
        <v>22000</v>
      </c>
      <c r="BJ14" s="617">
        <v>100000</v>
      </c>
      <c r="BK14" s="617">
        <v>100000</v>
      </c>
      <c r="BL14" s="617">
        <v>6100</v>
      </c>
      <c r="BM14" s="617">
        <v>0</v>
      </c>
      <c r="BN14" s="606">
        <f t="shared" si="10"/>
        <v>1518700</v>
      </c>
      <c r="BO14" s="605">
        <f t="shared" si="11"/>
        <v>1512600</v>
      </c>
      <c r="BP14" s="605">
        <f t="shared" si="12"/>
        <v>-6100</v>
      </c>
    </row>
    <row r="15" spans="1:70" s="610" customFormat="1" ht="12.75" hidden="1">
      <c r="A15" s="611"/>
      <c r="B15" s="612" t="s">
        <v>1276</v>
      </c>
      <c r="C15" s="613">
        <f t="shared" si="17"/>
        <v>1758400</v>
      </c>
      <c r="D15" s="613">
        <f>SUM(D16:D27)</f>
        <v>1758400</v>
      </c>
      <c r="E15" s="613">
        <f>SUM(E16:E27)</f>
        <v>0</v>
      </c>
      <c r="F15" s="613">
        <f t="shared" si="18"/>
        <v>205210</v>
      </c>
      <c r="G15" s="613">
        <f t="shared" ref="G15:G56" si="21">N15+U15</f>
        <v>97010</v>
      </c>
      <c r="H15" s="613">
        <f t="shared" si="19"/>
        <v>9478</v>
      </c>
      <c r="I15" s="614">
        <f t="shared" si="19"/>
        <v>0</v>
      </c>
      <c r="J15" s="613">
        <f t="shared" si="19"/>
        <v>108200</v>
      </c>
      <c r="K15" s="613">
        <f t="shared" si="19"/>
        <v>0</v>
      </c>
      <c r="L15" s="615">
        <f t="shared" si="6"/>
        <v>0</v>
      </c>
      <c r="M15" s="613">
        <f>SUM(M16:M27)</f>
        <v>200471</v>
      </c>
      <c r="N15" s="613">
        <f>SUM(N16:N27)</f>
        <v>92271</v>
      </c>
      <c r="O15" s="613">
        <v>4739</v>
      </c>
      <c r="P15" s="615"/>
      <c r="Q15" s="613">
        <f>SUM(Q16:Q27)</f>
        <v>108200</v>
      </c>
      <c r="R15" s="613">
        <f>SUM(R16:R27)</f>
        <v>0</v>
      </c>
      <c r="S15" s="613"/>
      <c r="T15" s="613">
        <f>U15+X15</f>
        <v>4739</v>
      </c>
      <c r="U15" s="613">
        <f>V15</f>
        <v>4739</v>
      </c>
      <c r="V15" s="613">
        <f>SUM(V16:V27)</f>
        <v>4739</v>
      </c>
      <c r="W15" s="613"/>
      <c r="X15" s="613">
        <f>SUM(X16:X27)</f>
        <v>0</v>
      </c>
      <c r="Y15" s="613">
        <f>SUM(Y16:Y27)</f>
        <v>0</v>
      </c>
      <c r="Z15" s="613"/>
      <c r="AA15" s="613">
        <f t="shared" si="15"/>
        <v>9478</v>
      </c>
      <c r="AB15" s="615">
        <f t="shared" si="20"/>
        <v>4.727865875862344</v>
      </c>
      <c r="AC15" s="613">
        <f>SUM(AC16:AC27)</f>
        <v>0</v>
      </c>
      <c r="AD15" s="613">
        <f>SUM(AD16:AD27)</f>
        <v>0</v>
      </c>
      <c r="AE15" s="613">
        <f>SUM(AE16:AE27)</f>
        <v>0</v>
      </c>
      <c r="AF15" s="609"/>
      <c r="AH15" s="605">
        <f t="shared" si="2"/>
        <v>1557929</v>
      </c>
      <c r="AI15" s="606">
        <f t="shared" si="8"/>
        <v>1553190</v>
      </c>
      <c r="AJ15" s="605"/>
      <c r="AK15" s="623"/>
      <c r="AL15" s="623"/>
      <c r="AM15" s="623"/>
      <c r="AN15" s="623"/>
      <c r="AO15" s="623"/>
      <c r="AP15" s="623"/>
      <c r="AQ15" s="623"/>
      <c r="AR15" s="623"/>
      <c r="AS15" s="623"/>
      <c r="BA15" s="605">
        <f t="shared" si="16"/>
        <v>1553190</v>
      </c>
      <c r="BB15" s="620"/>
      <c r="BC15" s="620"/>
      <c r="BN15" s="606">
        <f t="shared" si="10"/>
        <v>0</v>
      </c>
      <c r="BO15" s="605">
        <f t="shared" si="11"/>
        <v>1553190</v>
      </c>
      <c r="BP15" s="605">
        <f t="shared" si="12"/>
        <v>1553190</v>
      </c>
    </row>
    <row r="16" spans="1:70" s="610" customFormat="1" ht="12.75" hidden="1">
      <c r="A16" s="611"/>
      <c r="B16" s="612" t="s">
        <v>1277</v>
      </c>
      <c r="C16" s="613">
        <f t="shared" si="17"/>
        <v>240000</v>
      </c>
      <c r="D16" s="613">
        <v>240000</v>
      </c>
      <c r="E16" s="613"/>
      <c r="F16" s="613">
        <f t="shared" si="18"/>
        <v>0</v>
      </c>
      <c r="G16" s="613">
        <f t="shared" si="21"/>
        <v>0</v>
      </c>
      <c r="H16" s="613">
        <f t="shared" si="19"/>
        <v>0</v>
      </c>
      <c r="I16" s="614">
        <f t="shared" si="19"/>
        <v>0</v>
      </c>
      <c r="J16" s="613">
        <f t="shared" si="19"/>
        <v>0</v>
      </c>
      <c r="K16" s="613">
        <f t="shared" si="19"/>
        <v>0</v>
      </c>
      <c r="L16" s="615" t="e">
        <f t="shared" si="6"/>
        <v>#DIV/0!</v>
      </c>
      <c r="M16" s="613">
        <f t="shared" ref="M16:M27" si="22">N16+Q16</f>
        <v>0</v>
      </c>
      <c r="N16" s="613"/>
      <c r="O16" s="613"/>
      <c r="P16" s="615"/>
      <c r="Q16" s="613"/>
      <c r="R16" s="613"/>
      <c r="S16" s="615"/>
      <c r="T16" s="613">
        <f t="shared" ref="T16:T27" si="23">U16+X16</f>
        <v>0</v>
      </c>
      <c r="U16" s="613"/>
      <c r="V16" s="613"/>
      <c r="W16" s="615"/>
      <c r="X16" s="613"/>
      <c r="Y16" s="613"/>
      <c r="Z16" s="615"/>
      <c r="AA16" s="613">
        <f t="shared" si="15"/>
        <v>0</v>
      </c>
      <c r="AB16" s="615" t="e">
        <f t="shared" si="20"/>
        <v>#DIV/0!</v>
      </c>
      <c r="AC16" s="609"/>
      <c r="AD16" s="609"/>
      <c r="AE16" s="609"/>
      <c r="AF16" s="609"/>
      <c r="AH16" s="605">
        <f t="shared" si="2"/>
        <v>240000</v>
      </c>
      <c r="AI16" s="606">
        <f t="shared" si="8"/>
        <v>240000</v>
      </c>
      <c r="AJ16" s="605"/>
      <c r="AK16" s="623"/>
      <c r="AL16" s="623"/>
      <c r="AM16" s="623"/>
      <c r="AN16" s="623"/>
      <c r="AO16" s="623"/>
      <c r="AP16" s="623"/>
      <c r="AQ16" s="623"/>
      <c r="AR16" s="623"/>
      <c r="AS16" s="623"/>
      <c r="BA16" s="605">
        <f t="shared" si="16"/>
        <v>240000</v>
      </c>
      <c r="BB16" s="620"/>
      <c r="BC16" s="620"/>
      <c r="BN16" s="606">
        <f t="shared" si="10"/>
        <v>0</v>
      </c>
      <c r="BO16" s="605">
        <f t="shared" si="11"/>
        <v>240000</v>
      </c>
      <c r="BP16" s="605">
        <f t="shared" si="12"/>
        <v>240000</v>
      </c>
    </row>
    <row r="17" spans="1:68" s="610" customFormat="1" ht="12.75" hidden="1">
      <c r="A17" s="611"/>
      <c r="B17" s="612" t="s">
        <v>1278</v>
      </c>
      <c r="C17" s="613">
        <f t="shared" si="17"/>
        <v>240000</v>
      </c>
      <c r="D17" s="613">
        <v>240000</v>
      </c>
      <c r="E17" s="613"/>
      <c r="F17" s="613">
        <f t="shared" si="18"/>
        <v>0</v>
      </c>
      <c r="G17" s="613">
        <f t="shared" si="21"/>
        <v>0</v>
      </c>
      <c r="H17" s="613">
        <f t="shared" si="19"/>
        <v>0</v>
      </c>
      <c r="I17" s="614">
        <f t="shared" si="19"/>
        <v>0</v>
      </c>
      <c r="J17" s="613">
        <f t="shared" si="19"/>
        <v>0</v>
      </c>
      <c r="K17" s="613">
        <f t="shared" si="19"/>
        <v>0</v>
      </c>
      <c r="L17" s="615" t="e">
        <f t="shared" si="6"/>
        <v>#DIV/0!</v>
      </c>
      <c r="M17" s="613">
        <f t="shared" si="22"/>
        <v>0</v>
      </c>
      <c r="N17" s="613"/>
      <c r="O17" s="613"/>
      <c r="P17" s="615"/>
      <c r="Q17" s="613"/>
      <c r="R17" s="613"/>
      <c r="S17" s="615"/>
      <c r="T17" s="613">
        <f t="shared" si="23"/>
        <v>0</v>
      </c>
      <c r="U17" s="613"/>
      <c r="V17" s="613"/>
      <c r="W17" s="615"/>
      <c r="X17" s="613"/>
      <c r="Y17" s="613"/>
      <c r="Z17" s="615"/>
      <c r="AA17" s="613">
        <f t="shared" si="15"/>
        <v>0</v>
      </c>
      <c r="AB17" s="615" t="e">
        <f t="shared" si="20"/>
        <v>#DIV/0!</v>
      </c>
      <c r="AC17" s="609"/>
      <c r="AD17" s="609"/>
      <c r="AE17" s="609"/>
      <c r="AF17" s="609"/>
      <c r="AH17" s="605">
        <f t="shared" si="2"/>
        <v>240000</v>
      </c>
      <c r="AI17" s="606">
        <f t="shared" si="8"/>
        <v>240000</v>
      </c>
      <c r="AJ17" s="605"/>
      <c r="AK17" s="623"/>
      <c r="AL17" s="623"/>
      <c r="AM17" s="623"/>
      <c r="AN17" s="623"/>
      <c r="AO17" s="623"/>
      <c r="AP17" s="623"/>
      <c r="AQ17" s="623"/>
      <c r="AR17" s="623"/>
      <c r="AS17" s="623"/>
      <c r="BA17" s="605">
        <f t="shared" si="16"/>
        <v>240000</v>
      </c>
      <c r="BB17" s="620"/>
      <c r="BC17" s="620"/>
      <c r="BN17" s="606">
        <f t="shared" si="10"/>
        <v>0</v>
      </c>
      <c r="BO17" s="605">
        <f t="shared" si="11"/>
        <v>240000</v>
      </c>
      <c r="BP17" s="605">
        <f t="shared" si="12"/>
        <v>240000</v>
      </c>
    </row>
    <row r="18" spans="1:68" s="610" customFormat="1" ht="25.5" hidden="1">
      <c r="A18" s="611"/>
      <c r="B18" s="80" t="s">
        <v>1279</v>
      </c>
      <c r="C18" s="613">
        <f t="shared" si="17"/>
        <v>100000</v>
      </c>
      <c r="D18" s="613">
        <v>100000</v>
      </c>
      <c r="E18" s="613"/>
      <c r="F18" s="613">
        <f t="shared" si="18"/>
        <v>0</v>
      </c>
      <c r="G18" s="613">
        <f t="shared" si="21"/>
        <v>0</v>
      </c>
      <c r="H18" s="613">
        <f t="shared" si="19"/>
        <v>0</v>
      </c>
      <c r="I18" s="614">
        <f t="shared" si="19"/>
        <v>0</v>
      </c>
      <c r="J18" s="613">
        <f t="shared" si="19"/>
        <v>0</v>
      </c>
      <c r="K18" s="613">
        <f t="shared" si="19"/>
        <v>0</v>
      </c>
      <c r="L18" s="615" t="e">
        <f t="shared" si="6"/>
        <v>#DIV/0!</v>
      </c>
      <c r="M18" s="613">
        <f t="shared" si="22"/>
        <v>0</v>
      </c>
      <c r="N18" s="613"/>
      <c r="O18" s="613"/>
      <c r="P18" s="615"/>
      <c r="Q18" s="613"/>
      <c r="R18" s="613"/>
      <c r="S18" s="615"/>
      <c r="T18" s="613">
        <f t="shared" si="23"/>
        <v>0</v>
      </c>
      <c r="U18" s="613">
        <f>R18</f>
        <v>0</v>
      </c>
      <c r="V18" s="613"/>
      <c r="W18" s="615"/>
      <c r="X18" s="613"/>
      <c r="Y18" s="613"/>
      <c r="Z18" s="615"/>
      <c r="AA18" s="613">
        <f t="shared" si="15"/>
        <v>0</v>
      </c>
      <c r="AB18" s="615" t="e">
        <f t="shared" si="20"/>
        <v>#DIV/0!</v>
      </c>
      <c r="AC18" s="609"/>
      <c r="AD18" s="609"/>
      <c r="AE18" s="609"/>
      <c r="AF18" s="609"/>
      <c r="AH18" s="605">
        <f t="shared" si="2"/>
        <v>100000</v>
      </c>
      <c r="AI18" s="606">
        <f t="shared" si="8"/>
        <v>100000</v>
      </c>
      <c r="AJ18" s="605"/>
      <c r="AK18" s="623"/>
      <c r="AL18" s="623"/>
      <c r="AM18" s="623"/>
      <c r="AN18" s="623"/>
      <c r="AO18" s="623"/>
      <c r="AP18" s="623"/>
      <c r="AQ18" s="623"/>
      <c r="AR18" s="623"/>
      <c r="AS18" s="623"/>
      <c r="BA18" s="605">
        <f t="shared" si="16"/>
        <v>100000</v>
      </c>
      <c r="BB18" s="620"/>
      <c r="BC18" s="620"/>
      <c r="BN18" s="606">
        <f t="shared" si="10"/>
        <v>0</v>
      </c>
      <c r="BO18" s="605">
        <f t="shared" si="11"/>
        <v>100000</v>
      </c>
      <c r="BP18" s="605">
        <f t="shared" si="12"/>
        <v>100000</v>
      </c>
    </row>
    <row r="19" spans="1:68" s="610" customFormat="1" ht="38.25" hidden="1">
      <c r="A19" s="611"/>
      <c r="B19" s="80" t="s">
        <v>1280</v>
      </c>
      <c r="C19" s="613">
        <f t="shared" si="17"/>
        <v>20000</v>
      </c>
      <c r="D19" s="613">
        <v>20000</v>
      </c>
      <c r="E19" s="613"/>
      <c r="F19" s="613">
        <f t="shared" si="18"/>
        <v>0</v>
      </c>
      <c r="G19" s="613">
        <f t="shared" si="21"/>
        <v>0</v>
      </c>
      <c r="H19" s="613">
        <f t="shared" si="19"/>
        <v>0</v>
      </c>
      <c r="I19" s="614">
        <f t="shared" si="19"/>
        <v>0</v>
      </c>
      <c r="J19" s="613">
        <f t="shared" si="19"/>
        <v>0</v>
      </c>
      <c r="K19" s="613">
        <f t="shared" si="19"/>
        <v>0</v>
      </c>
      <c r="L19" s="615" t="e">
        <f t="shared" si="6"/>
        <v>#DIV/0!</v>
      </c>
      <c r="M19" s="613">
        <f t="shared" si="22"/>
        <v>0</v>
      </c>
      <c r="N19" s="613"/>
      <c r="O19" s="613"/>
      <c r="P19" s="615"/>
      <c r="Q19" s="613"/>
      <c r="R19" s="613"/>
      <c r="S19" s="615"/>
      <c r="T19" s="613">
        <f t="shared" si="23"/>
        <v>0</v>
      </c>
      <c r="U19" s="613">
        <f>R19</f>
        <v>0</v>
      </c>
      <c r="V19" s="613"/>
      <c r="W19" s="615"/>
      <c r="X19" s="613"/>
      <c r="Y19" s="613"/>
      <c r="Z19" s="615"/>
      <c r="AA19" s="613">
        <f t="shared" si="15"/>
        <v>0</v>
      </c>
      <c r="AB19" s="615" t="e">
        <f t="shared" si="20"/>
        <v>#DIV/0!</v>
      </c>
      <c r="AC19" s="609"/>
      <c r="AD19" s="609"/>
      <c r="AE19" s="609"/>
      <c r="AF19" s="609"/>
      <c r="AH19" s="605">
        <f t="shared" si="2"/>
        <v>20000</v>
      </c>
      <c r="AI19" s="606">
        <f t="shared" si="8"/>
        <v>20000</v>
      </c>
      <c r="AJ19" s="605"/>
      <c r="AK19" s="623"/>
      <c r="AL19" s="623"/>
      <c r="AM19" s="623"/>
      <c r="AN19" s="623"/>
      <c r="AO19" s="623"/>
      <c r="AP19" s="623"/>
      <c r="AQ19" s="623"/>
      <c r="AR19" s="623"/>
      <c r="AS19" s="623"/>
      <c r="BA19" s="605">
        <f t="shared" si="16"/>
        <v>20000</v>
      </c>
      <c r="BB19" s="620"/>
      <c r="BC19" s="620"/>
      <c r="BN19" s="606">
        <f t="shared" si="10"/>
        <v>0</v>
      </c>
      <c r="BO19" s="605">
        <f t="shared" si="11"/>
        <v>20000</v>
      </c>
      <c r="BP19" s="605">
        <f t="shared" si="12"/>
        <v>20000</v>
      </c>
    </row>
    <row r="20" spans="1:68" s="610" customFormat="1" ht="38.25" hidden="1">
      <c r="A20" s="611"/>
      <c r="B20" s="624" t="s">
        <v>1281</v>
      </c>
      <c r="C20" s="613">
        <f t="shared" si="17"/>
        <v>165000</v>
      </c>
      <c r="D20" s="613">
        <v>165000</v>
      </c>
      <c r="E20" s="613"/>
      <c r="F20" s="613">
        <f t="shared" si="18"/>
        <v>0</v>
      </c>
      <c r="G20" s="613">
        <f t="shared" si="21"/>
        <v>0</v>
      </c>
      <c r="H20" s="613">
        <f t="shared" si="19"/>
        <v>0</v>
      </c>
      <c r="I20" s="614">
        <f t="shared" si="19"/>
        <v>0</v>
      </c>
      <c r="J20" s="613">
        <f t="shared" si="19"/>
        <v>0</v>
      </c>
      <c r="K20" s="613">
        <f t="shared" si="19"/>
        <v>0</v>
      </c>
      <c r="L20" s="615" t="e">
        <f t="shared" si="6"/>
        <v>#DIV/0!</v>
      </c>
      <c r="M20" s="613">
        <f t="shared" si="22"/>
        <v>0</v>
      </c>
      <c r="N20" s="613"/>
      <c r="O20" s="613"/>
      <c r="P20" s="615"/>
      <c r="Q20" s="613"/>
      <c r="R20" s="613"/>
      <c r="S20" s="615"/>
      <c r="T20" s="613">
        <f t="shared" si="23"/>
        <v>0</v>
      </c>
      <c r="U20" s="613"/>
      <c r="V20" s="613"/>
      <c r="W20" s="615"/>
      <c r="X20" s="613"/>
      <c r="Y20" s="613"/>
      <c r="Z20" s="615"/>
      <c r="AA20" s="613">
        <f t="shared" si="15"/>
        <v>0</v>
      </c>
      <c r="AB20" s="615" t="e">
        <f t="shared" si="20"/>
        <v>#DIV/0!</v>
      </c>
      <c r="AC20" s="609"/>
      <c r="AD20" s="609"/>
      <c r="AE20" s="609"/>
      <c r="AF20" s="609"/>
      <c r="AH20" s="605">
        <f t="shared" si="2"/>
        <v>165000</v>
      </c>
      <c r="AI20" s="606">
        <f t="shared" si="8"/>
        <v>165000</v>
      </c>
      <c r="AJ20" s="605"/>
      <c r="AK20" s="623"/>
      <c r="AL20" s="623"/>
      <c r="AM20" s="623"/>
      <c r="AN20" s="623"/>
      <c r="AO20" s="623"/>
      <c r="AP20" s="623"/>
      <c r="AQ20" s="623"/>
      <c r="AR20" s="623"/>
      <c r="AS20" s="623"/>
      <c r="BA20" s="605">
        <f t="shared" si="16"/>
        <v>165000</v>
      </c>
      <c r="BB20" s="620"/>
      <c r="BC20" s="620"/>
      <c r="BN20" s="606">
        <f t="shared" si="10"/>
        <v>0</v>
      </c>
      <c r="BO20" s="605">
        <f t="shared" si="11"/>
        <v>165000</v>
      </c>
      <c r="BP20" s="605">
        <f t="shared" si="12"/>
        <v>165000</v>
      </c>
    </row>
    <row r="21" spans="1:68" s="610" customFormat="1" ht="25.5" hidden="1">
      <c r="A21" s="611"/>
      <c r="B21" s="503" t="s">
        <v>1282</v>
      </c>
      <c r="C21" s="613">
        <f t="shared" si="17"/>
        <v>18000</v>
      </c>
      <c r="D21" s="613">
        <v>18000</v>
      </c>
      <c r="E21" s="613"/>
      <c r="F21" s="613">
        <f t="shared" si="18"/>
        <v>0</v>
      </c>
      <c r="G21" s="613">
        <f t="shared" si="21"/>
        <v>0</v>
      </c>
      <c r="H21" s="613">
        <f t="shared" si="19"/>
        <v>0</v>
      </c>
      <c r="I21" s="614">
        <f t="shared" si="19"/>
        <v>0</v>
      </c>
      <c r="J21" s="613">
        <f t="shared" si="19"/>
        <v>0</v>
      </c>
      <c r="K21" s="613">
        <f t="shared" si="19"/>
        <v>0</v>
      </c>
      <c r="L21" s="615" t="e">
        <f t="shared" si="6"/>
        <v>#DIV/0!</v>
      </c>
      <c r="M21" s="613">
        <f t="shared" si="22"/>
        <v>0</v>
      </c>
      <c r="N21" s="613"/>
      <c r="O21" s="613"/>
      <c r="P21" s="615"/>
      <c r="Q21" s="613"/>
      <c r="R21" s="613"/>
      <c r="S21" s="615"/>
      <c r="T21" s="613">
        <f t="shared" si="23"/>
        <v>0</v>
      </c>
      <c r="U21" s="613"/>
      <c r="V21" s="613"/>
      <c r="W21" s="615"/>
      <c r="X21" s="613"/>
      <c r="Y21" s="613"/>
      <c r="Z21" s="615"/>
      <c r="AA21" s="613">
        <f t="shared" si="15"/>
        <v>0</v>
      </c>
      <c r="AB21" s="615" t="e">
        <f t="shared" si="20"/>
        <v>#DIV/0!</v>
      </c>
      <c r="AC21" s="609"/>
      <c r="AD21" s="609"/>
      <c r="AE21" s="609"/>
      <c r="AF21" s="609"/>
      <c r="AH21" s="605">
        <f t="shared" si="2"/>
        <v>18000</v>
      </c>
      <c r="AI21" s="606">
        <f t="shared" si="8"/>
        <v>18000</v>
      </c>
      <c r="AJ21" s="605"/>
      <c r="AK21" s="623"/>
      <c r="AL21" s="623"/>
      <c r="AM21" s="623"/>
      <c r="AN21" s="623"/>
      <c r="AO21" s="623"/>
      <c r="AP21" s="623"/>
      <c r="AQ21" s="623"/>
      <c r="AR21" s="623"/>
      <c r="AS21" s="623"/>
      <c r="BA21" s="605">
        <f t="shared" si="16"/>
        <v>18000</v>
      </c>
      <c r="BB21" s="620"/>
      <c r="BC21" s="620"/>
      <c r="BN21" s="606">
        <f t="shared" si="10"/>
        <v>0</v>
      </c>
      <c r="BO21" s="605">
        <f t="shared" si="11"/>
        <v>18000</v>
      </c>
      <c r="BP21" s="605">
        <f t="shared" si="12"/>
        <v>18000</v>
      </c>
    </row>
    <row r="22" spans="1:68" s="610" customFormat="1" ht="25.5" hidden="1">
      <c r="A22" s="611"/>
      <c r="B22" s="80" t="s">
        <v>1283</v>
      </c>
      <c r="C22" s="613">
        <f t="shared" si="17"/>
        <v>108200</v>
      </c>
      <c r="D22" s="613">
        <v>108200</v>
      </c>
      <c r="E22" s="613"/>
      <c r="F22" s="613">
        <f t="shared" si="18"/>
        <v>108200</v>
      </c>
      <c r="G22" s="613">
        <f t="shared" si="21"/>
        <v>0</v>
      </c>
      <c r="H22" s="613">
        <f t="shared" si="19"/>
        <v>0</v>
      </c>
      <c r="I22" s="614">
        <f t="shared" si="19"/>
        <v>0</v>
      </c>
      <c r="J22" s="613">
        <f t="shared" si="19"/>
        <v>108200</v>
      </c>
      <c r="K22" s="613">
        <f t="shared" si="19"/>
        <v>0</v>
      </c>
      <c r="L22" s="615">
        <f t="shared" si="6"/>
        <v>0</v>
      </c>
      <c r="M22" s="613">
        <f t="shared" si="22"/>
        <v>108200</v>
      </c>
      <c r="N22" s="613"/>
      <c r="O22" s="613"/>
      <c r="P22" s="615"/>
      <c r="Q22" s="613">
        <f>D22</f>
        <v>108200</v>
      </c>
      <c r="R22" s="613"/>
      <c r="S22" s="615"/>
      <c r="T22" s="613">
        <f t="shared" si="23"/>
        <v>0</v>
      </c>
      <c r="U22" s="613"/>
      <c r="V22" s="613"/>
      <c r="W22" s="615"/>
      <c r="X22" s="613">
        <f>R22</f>
        <v>0</v>
      </c>
      <c r="Y22" s="613"/>
      <c r="Z22" s="615"/>
      <c r="AA22" s="613">
        <f t="shared" si="15"/>
        <v>0</v>
      </c>
      <c r="AB22" s="615">
        <f t="shared" si="20"/>
        <v>0</v>
      </c>
      <c r="AC22" s="609"/>
      <c r="AD22" s="609"/>
      <c r="AE22" s="609"/>
      <c r="AF22" s="609"/>
      <c r="AH22" s="605">
        <f t="shared" si="2"/>
        <v>0</v>
      </c>
      <c r="AI22" s="606">
        <f t="shared" si="8"/>
        <v>0</v>
      </c>
      <c r="AJ22" s="605"/>
      <c r="AK22" s="623"/>
      <c r="AL22" s="623"/>
      <c r="AM22" s="623"/>
      <c r="AN22" s="623"/>
      <c r="AO22" s="623"/>
      <c r="AP22" s="623"/>
      <c r="AQ22" s="623"/>
      <c r="AR22" s="623"/>
      <c r="AS22" s="623"/>
      <c r="BA22" s="605">
        <f t="shared" si="16"/>
        <v>0</v>
      </c>
      <c r="BB22" s="620"/>
      <c r="BC22" s="620"/>
      <c r="BN22" s="606">
        <f t="shared" si="10"/>
        <v>0</v>
      </c>
      <c r="BO22" s="605">
        <f t="shared" si="11"/>
        <v>0</v>
      </c>
      <c r="BP22" s="605">
        <f t="shared" si="12"/>
        <v>0</v>
      </c>
    </row>
    <row r="23" spans="1:68" s="610" customFormat="1" ht="12.75" hidden="1">
      <c r="A23" s="611"/>
      <c r="B23" s="625" t="s">
        <v>1284</v>
      </c>
      <c r="C23" s="613">
        <f t="shared" si="17"/>
        <v>33000</v>
      </c>
      <c r="D23" s="613">
        <v>33000</v>
      </c>
      <c r="E23" s="613"/>
      <c r="F23" s="613">
        <f t="shared" si="18"/>
        <v>0</v>
      </c>
      <c r="G23" s="613">
        <f t="shared" si="21"/>
        <v>0</v>
      </c>
      <c r="H23" s="613">
        <f t="shared" si="19"/>
        <v>0</v>
      </c>
      <c r="I23" s="614">
        <f t="shared" si="19"/>
        <v>0</v>
      </c>
      <c r="J23" s="613">
        <f t="shared" si="19"/>
        <v>0</v>
      </c>
      <c r="K23" s="613">
        <f t="shared" si="19"/>
        <v>0</v>
      </c>
      <c r="L23" s="615" t="e">
        <f t="shared" si="6"/>
        <v>#DIV/0!</v>
      </c>
      <c r="M23" s="613">
        <f t="shared" si="22"/>
        <v>0</v>
      </c>
      <c r="N23" s="613"/>
      <c r="O23" s="613"/>
      <c r="P23" s="615"/>
      <c r="Q23" s="613"/>
      <c r="R23" s="613"/>
      <c r="S23" s="615"/>
      <c r="T23" s="613">
        <f t="shared" si="23"/>
        <v>0</v>
      </c>
      <c r="U23" s="613"/>
      <c r="V23" s="613"/>
      <c r="W23" s="615"/>
      <c r="X23" s="613"/>
      <c r="Y23" s="613"/>
      <c r="Z23" s="615" t="e">
        <f>Y23/X23*100</f>
        <v>#DIV/0!</v>
      </c>
      <c r="AA23" s="613">
        <f t="shared" si="15"/>
        <v>0</v>
      </c>
      <c r="AB23" s="615" t="e">
        <f t="shared" si="20"/>
        <v>#DIV/0!</v>
      </c>
      <c r="AC23" s="609"/>
      <c r="AD23" s="609"/>
      <c r="AE23" s="609"/>
      <c r="AF23" s="609"/>
      <c r="AH23" s="605">
        <f t="shared" si="2"/>
        <v>33000</v>
      </c>
      <c r="AI23" s="606">
        <f t="shared" si="8"/>
        <v>33000</v>
      </c>
      <c r="AJ23" s="605"/>
      <c r="AK23" s="623"/>
      <c r="AL23" s="623"/>
      <c r="AM23" s="623"/>
      <c r="AN23" s="623"/>
      <c r="AO23" s="623"/>
      <c r="AP23" s="623"/>
      <c r="AQ23" s="623"/>
      <c r="AR23" s="623"/>
      <c r="AS23" s="623"/>
      <c r="BA23" s="605">
        <f t="shared" si="16"/>
        <v>33000</v>
      </c>
      <c r="BB23" s="620"/>
      <c r="BC23" s="620"/>
      <c r="BN23" s="606">
        <f t="shared" si="10"/>
        <v>0</v>
      </c>
      <c r="BO23" s="605">
        <f t="shared" si="11"/>
        <v>33000</v>
      </c>
      <c r="BP23" s="605">
        <f t="shared" si="12"/>
        <v>33000</v>
      </c>
    </row>
    <row r="24" spans="1:68" s="610" customFormat="1" ht="12.75" hidden="1">
      <c r="A24" s="611"/>
      <c r="B24" s="619" t="s">
        <v>1274</v>
      </c>
      <c r="C24" s="613">
        <f t="shared" si="17"/>
        <v>69271</v>
      </c>
      <c r="D24" s="613">
        <v>69271</v>
      </c>
      <c r="E24" s="613"/>
      <c r="F24" s="613">
        <f t="shared" si="18"/>
        <v>73890</v>
      </c>
      <c r="G24" s="613">
        <f t="shared" si="21"/>
        <v>73890</v>
      </c>
      <c r="H24" s="613">
        <f t="shared" si="19"/>
        <v>9478</v>
      </c>
      <c r="I24" s="614">
        <f t="shared" si="19"/>
        <v>6.8412466977523065</v>
      </c>
      <c r="J24" s="613">
        <f t="shared" si="19"/>
        <v>0</v>
      </c>
      <c r="K24" s="613">
        <f t="shared" si="19"/>
        <v>0</v>
      </c>
      <c r="L24" s="615" t="e">
        <f t="shared" si="6"/>
        <v>#DIV/0!</v>
      </c>
      <c r="M24" s="613">
        <f t="shared" si="22"/>
        <v>69271</v>
      </c>
      <c r="N24" s="613">
        <f>D24</f>
        <v>69271</v>
      </c>
      <c r="O24" s="613">
        <v>4739</v>
      </c>
      <c r="P24" s="615">
        <f>O24/N24*100</f>
        <v>6.8412466977523065</v>
      </c>
      <c r="Q24" s="613"/>
      <c r="R24" s="613"/>
      <c r="S24" s="615"/>
      <c r="T24" s="613">
        <f t="shared" si="23"/>
        <v>4619</v>
      </c>
      <c r="U24" s="613">
        <v>4619</v>
      </c>
      <c r="V24" s="613">
        <f>O24</f>
        <v>4739</v>
      </c>
      <c r="W24" s="615"/>
      <c r="X24" s="613"/>
      <c r="Y24" s="613"/>
      <c r="Z24" s="615" t="e">
        <f>Y24/X24*100</f>
        <v>#DIV/0!</v>
      </c>
      <c r="AA24" s="613">
        <f t="shared" si="15"/>
        <v>9478</v>
      </c>
      <c r="AB24" s="615">
        <f t="shared" si="20"/>
        <v>13.682493395504613</v>
      </c>
      <c r="AC24" s="609"/>
      <c r="AD24" s="609"/>
      <c r="AE24" s="609"/>
      <c r="AF24" s="609"/>
      <c r="AH24" s="605">
        <f t="shared" si="2"/>
        <v>0</v>
      </c>
      <c r="AI24" s="606">
        <f t="shared" si="8"/>
        <v>-4619</v>
      </c>
      <c r="AJ24" s="605"/>
      <c r="AK24" s="623"/>
      <c r="AL24" s="623"/>
      <c r="AM24" s="623"/>
      <c r="AN24" s="623"/>
      <c r="AO24" s="623"/>
      <c r="AP24" s="623"/>
      <c r="AQ24" s="623"/>
      <c r="AR24" s="623"/>
      <c r="AS24" s="623"/>
      <c r="BA24" s="605">
        <f t="shared" si="16"/>
        <v>-4619</v>
      </c>
      <c r="BB24" s="620"/>
      <c r="BC24" s="620"/>
      <c r="BN24" s="606">
        <f t="shared" si="10"/>
        <v>0</v>
      </c>
      <c r="BO24" s="605">
        <f t="shared" si="11"/>
        <v>-4619</v>
      </c>
      <c r="BP24" s="605">
        <f t="shared" si="12"/>
        <v>-4619</v>
      </c>
    </row>
    <row r="25" spans="1:68" s="610" customFormat="1" ht="25.5" hidden="1">
      <c r="A25" s="611"/>
      <c r="B25" s="80" t="s">
        <v>1285</v>
      </c>
      <c r="C25" s="613">
        <v>23000</v>
      </c>
      <c r="D25" s="613">
        <v>23000</v>
      </c>
      <c r="E25" s="613"/>
      <c r="F25" s="613">
        <f t="shared" si="18"/>
        <v>23000</v>
      </c>
      <c r="G25" s="613">
        <f t="shared" si="21"/>
        <v>23000</v>
      </c>
      <c r="H25" s="613">
        <f t="shared" si="19"/>
        <v>0</v>
      </c>
      <c r="I25" s="614">
        <f t="shared" si="19"/>
        <v>0</v>
      </c>
      <c r="J25" s="613">
        <f t="shared" si="19"/>
        <v>0</v>
      </c>
      <c r="K25" s="613">
        <f t="shared" si="19"/>
        <v>0</v>
      </c>
      <c r="L25" s="615" t="e">
        <f t="shared" si="6"/>
        <v>#DIV/0!</v>
      </c>
      <c r="M25" s="613">
        <f t="shared" si="22"/>
        <v>23000</v>
      </c>
      <c r="N25" s="613">
        <v>23000</v>
      </c>
      <c r="O25" s="613"/>
      <c r="P25" s="615"/>
      <c r="Q25" s="613"/>
      <c r="R25" s="613"/>
      <c r="S25" s="615"/>
      <c r="T25" s="613">
        <f t="shared" si="23"/>
        <v>0</v>
      </c>
      <c r="U25" s="613"/>
      <c r="V25" s="613"/>
      <c r="W25" s="615"/>
      <c r="X25" s="613"/>
      <c r="Y25" s="613"/>
      <c r="Z25" s="615"/>
      <c r="AA25" s="613">
        <f t="shared" si="15"/>
        <v>0</v>
      </c>
      <c r="AB25" s="615">
        <f t="shared" si="20"/>
        <v>0</v>
      </c>
      <c r="AC25" s="609"/>
      <c r="AD25" s="609"/>
      <c r="AE25" s="609"/>
      <c r="AF25" s="609"/>
      <c r="AH25" s="605">
        <f t="shared" si="2"/>
        <v>0</v>
      </c>
      <c r="AI25" s="606">
        <f t="shared" si="8"/>
        <v>0</v>
      </c>
      <c r="AJ25" s="605"/>
      <c r="AK25" s="623"/>
      <c r="AL25" s="623"/>
      <c r="AM25" s="623"/>
      <c r="AN25" s="623"/>
      <c r="AO25" s="623"/>
      <c r="AP25" s="623"/>
      <c r="AQ25" s="623"/>
      <c r="AR25" s="623"/>
      <c r="AS25" s="623"/>
      <c r="BA25" s="605">
        <f t="shared" si="16"/>
        <v>0</v>
      </c>
      <c r="BB25" s="620"/>
      <c r="BC25" s="620"/>
      <c r="BN25" s="606">
        <f t="shared" si="10"/>
        <v>0</v>
      </c>
      <c r="BO25" s="605">
        <f t="shared" si="11"/>
        <v>0</v>
      </c>
      <c r="BP25" s="605">
        <f t="shared" si="12"/>
        <v>0</v>
      </c>
    </row>
    <row r="26" spans="1:68" s="610" customFormat="1" ht="38.25" hidden="1">
      <c r="A26" s="611"/>
      <c r="B26" s="80" t="s">
        <v>1286</v>
      </c>
      <c r="C26" s="613">
        <v>318329</v>
      </c>
      <c r="D26" s="613">
        <v>318329</v>
      </c>
      <c r="E26" s="613"/>
      <c r="F26" s="613">
        <f t="shared" si="18"/>
        <v>20500</v>
      </c>
      <c r="G26" s="613">
        <f t="shared" si="21"/>
        <v>20500</v>
      </c>
      <c r="H26" s="613">
        <f t="shared" si="19"/>
        <v>0</v>
      </c>
      <c r="I26" s="614">
        <f t="shared" si="19"/>
        <v>0</v>
      </c>
      <c r="J26" s="613">
        <f t="shared" si="19"/>
        <v>0</v>
      </c>
      <c r="K26" s="613">
        <f t="shared" si="19"/>
        <v>0</v>
      </c>
      <c r="L26" s="615" t="e">
        <f t="shared" si="6"/>
        <v>#DIV/0!</v>
      </c>
      <c r="M26" s="613">
        <f t="shared" si="22"/>
        <v>0</v>
      </c>
      <c r="N26" s="613"/>
      <c r="O26" s="613"/>
      <c r="P26" s="615"/>
      <c r="Q26" s="613"/>
      <c r="R26" s="613"/>
      <c r="S26" s="615"/>
      <c r="T26" s="613">
        <f t="shared" si="23"/>
        <v>20500</v>
      </c>
      <c r="U26" s="613">
        <v>20500</v>
      </c>
      <c r="V26" s="613"/>
      <c r="W26" s="615"/>
      <c r="X26" s="613"/>
      <c r="Y26" s="613"/>
      <c r="Z26" s="615"/>
      <c r="AA26" s="613">
        <f t="shared" si="15"/>
        <v>0</v>
      </c>
      <c r="AB26" s="615" t="e">
        <f t="shared" si="20"/>
        <v>#DIV/0!</v>
      </c>
      <c r="AC26" s="609"/>
      <c r="AD26" s="609"/>
      <c r="AE26" s="609"/>
      <c r="AF26" s="609"/>
      <c r="AH26" s="605">
        <f t="shared" si="2"/>
        <v>318329</v>
      </c>
      <c r="AI26" s="606">
        <f t="shared" si="8"/>
        <v>297829</v>
      </c>
      <c r="AJ26" s="605"/>
      <c r="AK26" s="623"/>
      <c r="AL26" s="623"/>
      <c r="AM26" s="623"/>
      <c r="AN26" s="623"/>
      <c r="AO26" s="623"/>
      <c r="AP26" s="623"/>
      <c r="AQ26" s="623"/>
      <c r="AR26" s="623"/>
      <c r="AS26" s="623"/>
      <c r="BA26" s="605">
        <f t="shared" si="16"/>
        <v>297829</v>
      </c>
      <c r="BB26" s="620"/>
      <c r="BC26" s="620"/>
      <c r="BN26" s="606">
        <f t="shared" si="10"/>
        <v>0</v>
      </c>
      <c r="BO26" s="605">
        <f t="shared" si="11"/>
        <v>297829</v>
      </c>
      <c r="BP26" s="605">
        <f t="shared" si="12"/>
        <v>297829</v>
      </c>
    </row>
    <row r="27" spans="1:68" s="610" customFormat="1" ht="12.75" hidden="1">
      <c r="A27" s="611"/>
      <c r="B27" s="503" t="s">
        <v>1287</v>
      </c>
      <c r="C27" s="613">
        <v>423600</v>
      </c>
      <c r="D27" s="613">
        <v>423600</v>
      </c>
      <c r="E27" s="613"/>
      <c r="F27" s="613">
        <f t="shared" si="18"/>
        <v>0</v>
      </c>
      <c r="G27" s="613">
        <f t="shared" si="21"/>
        <v>0</v>
      </c>
      <c r="H27" s="613">
        <f t="shared" si="19"/>
        <v>0</v>
      </c>
      <c r="I27" s="614">
        <f t="shared" si="19"/>
        <v>0</v>
      </c>
      <c r="J27" s="613">
        <f t="shared" si="19"/>
        <v>0</v>
      </c>
      <c r="K27" s="613">
        <f t="shared" si="19"/>
        <v>0</v>
      </c>
      <c r="L27" s="615" t="e">
        <f t="shared" si="6"/>
        <v>#DIV/0!</v>
      </c>
      <c r="M27" s="613">
        <f t="shared" si="22"/>
        <v>0</v>
      </c>
      <c r="N27" s="613"/>
      <c r="O27" s="613"/>
      <c r="P27" s="615">
        <v>0</v>
      </c>
      <c r="Q27" s="613"/>
      <c r="R27" s="613"/>
      <c r="S27" s="615"/>
      <c r="T27" s="613">
        <f t="shared" si="23"/>
        <v>0</v>
      </c>
      <c r="U27" s="613"/>
      <c r="V27" s="613"/>
      <c r="W27" s="615">
        <v>0</v>
      </c>
      <c r="X27" s="613"/>
      <c r="Y27" s="613"/>
      <c r="Z27" s="615"/>
      <c r="AA27" s="613">
        <f t="shared" si="15"/>
        <v>0</v>
      </c>
      <c r="AB27" s="615" t="e">
        <f t="shared" si="20"/>
        <v>#DIV/0!</v>
      </c>
      <c r="AC27" s="609"/>
      <c r="AD27" s="609"/>
      <c r="AE27" s="609"/>
      <c r="AF27" s="609"/>
      <c r="AH27" s="605">
        <f t="shared" si="2"/>
        <v>423600</v>
      </c>
      <c r="AI27" s="606">
        <f t="shared" si="8"/>
        <v>423600</v>
      </c>
      <c r="AJ27" s="605"/>
      <c r="AK27" s="623"/>
      <c r="AL27" s="623"/>
      <c r="AM27" s="623"/>
      <c r="AN27" s="623"/>
      <c r="AO27" s="623"/>
      <c r="AP27" s="623"/>
      <c r="AQ27" s="623"/>
      <c r="AR27" s="623"/>
      <c r="AS27" s="623"/>
      <c r="BA27" s="605">
        <f t="shared" si="16"/>
        <v>423600</v>
      </c>
      <c r="BB27" s="620"/>
      <c r="BC27" s="620"/>
      <c r="BN27" s="606">
        <f t="shared" si="10"/>
        <v>0</v>
      </c>
      <c r="BO27" s="605">
        <f t="shared" si="11"/>
        <v>423600</v>
      </c>
      <c r="BP27" s="605">
        <f t="shared" si="12"/>
        <v>423600</v>
      </c>
    </row>
    <row r="28" spans="1:68" s="610" customFormat="1" ht="12.75" hidden="1">
      <c r="A28" s="611"/>
      <c r="B28" s="612" t="s">
        <v>1288</v>
      </c>
      <c r="C28" s="613">
        <f t="shared" si="17"/>
        <v>641600</v>
      </c>
      <c r="D28" s="613">
        <f>D29</f>
        <v>641600</v>
      </c>
      <c r="E28" s="613">
        <f t="shared" ref="E28:Z28" si="24">E29</f>
        <v>0</v>
      </c>
      <c r="F28" s="613">
        <f t="shared" si="18"/>
        <v>641600</v>
      </c>
      <c r="G28" s="613">
        <f t="shared" si="21"/>
        <v>0</v>
      </c>
      <c r="H28" s="613">
        <f t="shared" si="19"/>
        <v>0</v>
      </c>
      <c r="I28" s="614">
        <f t="shared" si="19"/>
        <v>0</v>
      </c>
      <c r="J28" s="613">
        <f t="shared" si="19"/>
        <v>641600</v>
      </c>
      <c r="K28" s="613">
        <f t="shared" si="19"/>
        <v>0</v>
      </c>
      <c r="L28" s="615">
        <f t="shared" si="6"/>
        <v>0</v>
      </c>
      <c r="M28" s="613">
        <f t="shared" si="24"/>
        <v>641600</v>
      </c>
      <c r="N28" s="613">
        <f t="shared" si="24"/>
        <v>0</v>
      </c>
      <c r="O28" s="613">
        <f t="shared" si="24"/>
        <v>0</v>
      </c>
      <c r="P28" s="615">
        <f t="shared" si="24"/>
        <v>0</v>
      </c>
      <c r="Q28" s="613">
        <f t="shared" si="24"/>
        <v>641600</v>
      </c>
      <c r="R28" s="613">
        <f t="shared" si="24"/>
        <v>0</v>
      </c>
      <c r="S28" s="613">
        <f t="shared" si="24"/>
        <v>0</v>
      </c>
      <c r="T28" s="613">
        <f t="shared" si="24"/>
        <v>0</v>
      </c>
      <c r="U28" s="613">
        <f t="shared" si="24"/>
        <v>0</v>
      </c>
      <c r="V28" s="613">
        <f t="shared" si="24"/>
        <v>0</v>
      </c>
      <c r="W28" s="613">
        <f t="shared" si="24"/>
        <v>0</v>
      </c>
      <c r="X28" s="613">
        <f t="shared" si="24"/>
        <v>0</v>
      </c>
      <c r="Y28" s="613">
        <f t="shared" si="24"/>
        <v>0</v>
      </c>
      <c r="Z28" s="613" t="e">
        <f t="shared" si="24"/>
        <v>#DIV/0!</v>
      </c>
      <c r="AA28" s="613">
        <f t="shared" si="15"/>
        <v>0</v>
      </c>
      <c r="AB28" s="615">
        <f t="shared" si="20"/>
        <v>0</v>
      </c>
      <c r="AC28" s="613">
        <f>AC29</f>
        <v>0</v>
      </c>
      <c r="AD28" s="613">
        <f>AD29</f>
        <v>0</v>
      </c>
      <c r="AE28" s="613">
        <f>AE29</f>
        <v>0</v>
      </c>
      <c r="AF28" s="609"/>
      <c r="AH28" s="605">
        <f t="shared" si="2"/>
        <v>0</v>
      </c>
      <c r="AI28" s="606">
        <f t="shared" si="8"/>
        <v>0</v>
      </c>
      <c r="AJ28" s="605"/>
      <c r="AK28" s="623"/>
      <c r="AL28" s="623"/>
      <c r="AM28" s="623"/>
      <c r="AN28" s="623"/>
      <c r="AO28" s="623"/>
      <c r="AP28" s="623"/>
      <c r="AQ28" s="623"/>
      <c r="AR28" s="623"/>
      <c r="AS28" s="623"/>
      <c r="BA28" s="605">
        <f t="shared" si="16"/>
        <v>0</v>
      </c>
      <c r="BB28" s="620"/>
      <c r="BC28" s="620"/>
      <c r="BN28" s="606">
        <f t="shared" si="10"/>
        <v>0</v>
      </c>
      <c r="BO28" s="605">
        <f t="shared" si="11"/>
        <v>0</v>
      </c>
      <c r="BP28" s="605">
        <f t="shared" si="12"/>
        <v>0</v>
      </c>
    </row>
    <row r="29" spans="1:68" s="610" customFormat="1" ht="12.75" hidden="1">
      <c r="A29" s="611"/>
      <c r="B29" s="612" t="s">
        <v>1289</v>
      </c>
      <c r="C29" s="613">
        <f t="shared" si="17"/>
        <v>641600</v>
      </c>
      <c r="D29" s="613">
        <v>641600</v>
      </c>
      <c r="E29" s="613"/>
      <c r="F29" s="613">
        <f t="shared" si="18"/>
        <v>641600</v>
      </c>
      <c r="G29" s="613">
        <f t="shared" si="21"/>
        <v>0</v>
      </c>
      <c r="H29" s="613">
        <f t="shared" si="19"/>
        <v>0</v>
      </c>
      <c r="I29" s="614">
        <f t="shared" si="19"/>
        <v>0</v>
      </c>
      <c r="J29" s="613">
        <f t="shared" si="19"/>
        <v>641600</v>
      </c>
      <c r="K29" s="613">
        <f t="shared" si="19"/>
        <v>0</v>
      </c>
      <c r="L29" s="615">
        <f t="shared" si="6"/>
        <v>0</v>
      </c>
      <c r="M29" s="613">
        <f>N29+Q29</f>
        <v>641600</v>
      </c>
      <c r="N29" s="613"/>
      <c r="O29" s="613"/>
      <c r="P29" s="615">
        <v>0</v>
      </c>
      <c r="Q29" s="613">
        <f>D29</f>
        <v>641600</v>
      </c>
      <c r="R29" s="613"/>
      <c r="S29" s="615">
        <f>R29/Q29*100</f>
        <v>0</v>
      </c>
      <c r="T29" s="613">
        <f>U29+X29</f>
        <v>0</v>
      </c>
      <c r="U29" s="613"/>
      <c r="V29" s="613"/>
      <c r="W29" s="615">
        <v>0</v>
      </c>
      <c r="X29" s="613">
        <f>R29</f>
        <v>0</v>
      </c>
      <c r="Y29" s="613"/>
      <c r="Z29" s="615" t="e">
        <f>Y29/X29*100</f>
        <v>#DIV/0!</v>
      </c>
      <c r="AA29" s="613">
        <f t="shared" si="15"/>
        <v>0</v>
      </c>
      <c r="AB29" s="615">
        <f t="shared" si="20"/>
        <v>0</v>
      </c>
      <c r="AC29" s="609"/>
      <c r="AD29" s="609"/>
      <c r="AE29" s="609"/>
      <c r="AF29" s="609"/>
      <c r="AH29" s="605">
        <f t="shared" si="2"/>
        <v>0</v>
      </c>
      <c r="AI29" s="606">
        <f t="shared" si="8"/>
        <v>0</v>
      </c>
      <c r="AJ29" s="605"/>
      <c r="AK29" s="623"/>
      <c r="AL29" s="623"/>
      <c r="AM29" s="623"/>
      <c r="AN29" s="623"/>
      <c r="AO29" s="623"/>
      <c r="AP29" s="623"/>
      <c r="AQ29" s="623"/>
      <c r="AR29" s="623"/>
      <c r="AS29" s="623"/>
      <c r="BA29" s="605">
        <f t="shared" si="16"/>
        <v>0</v>
      </c>
      <c r="BB29" s="620"/>
      <c r="BC29" s="620"/>
      <c r="BN29" s="606">
        <f t="shared" si="10"/>
        <v>0</v>
      </c>
      <c r="BO29" s="605">
        <f t="shared" si="11"/>
        <v>0</v>
      </c>
      <c r="BP29" s="605">
        <f t="shared" si="12"/>
        <v>0</v>
      </c>
    </row>
    <row r="30" spans="1:68" s="171" customFormat="1" ht="12.75">
      <c r="A30" s="611">
        <v>3</v>
      </c>
      <c r="B30" s="619" t="s">
        <v>1290</v>
      </c>
      <c r="C30" s="613">
        <f>SUM(C31:C34)</f>
        <v>130000</v>
      </c>
      <c r="D30" s="613">
        <f t="shared" ref="D30:N30" si="25">SUM(D31:D34)</f>
        <v>130000</v>
      </c>
      <c r="E30" s="613">
        <f t="shared" si="25"/>
        <v>0</v>
      </c>
      <c r="F30" s="613">
        <f>G30+J30</f>
        <v>123000</v>
      </c>
      <c r="G30" s="613">
        <f t="shared" si="25"/>
        <v>84200</v>
      </c>
      <c r="H30" s="613">
        <v>6528</v>
      </c>
      <c r="I30" s="614">
        <f>H30/G30*100</f>
        <v>7.7529691211401426</v>
      </c>
      <c r="J30" s="613">
        <f>SUM(J31:J34)+15000</f>
        <v>38800</v>
      </c>
      <c r="K30" s="613">
        <v>1380</v>
      </c>
      <c r="L30" s="615">
        <f t="shared" si="6"/>
        <v>3.5567010309278349</v>
      </c>
      <c r="M30" s="613">
        <f t="shared" si="25"/>
        <v>108000</v>
      </c>
      <c r="N30" s="613">
        <f t="shared" si="25"/>
        <v>84200</v>
      </c>
      <c r="O30" s="613">
        <f t="shared" ref="O30:Z30" si="26">SUM(O31:O34)</f>
        <v>0</v>
      </c>
      <c r="P30" s="615">
        <f t="shared" si="26"/>
        <v>0</v>
      </c>
      <c r="Q30" s="613">
        <f t="shared" si="26"/>
        <v>23800</v>
      </c>
      <c r="R30" s="613">
        <f t="shared" si="26"/>
        <v>0</v>
      </c>
      <c r="S30" s="613"/>
      <c r="T30" s="613">
        <f t="shared" si="26"/>
        <v>0</v>
      </c>
      <c r="U30" s="613">
        <f t="shared" si="26"/>
        <v>0</v>
      </c>
      <c r="V30" s="613">
        <f t="shared" si="26"/>
        <v>0</v>
      </c>
      <c r="W30" s="613">
        <f t="shared" si="26"/>
        <v>0</v>
      </c>
      <c r="X30" s="613">
        <f t="shared" si="26"/>
        <v>0</v>
      </c>
      <c r="Y30" s="613">
        <f t="shared" si="26"/>
        <v>0</v>
      </c>
      <c r="Z30" s="613" t="e">
        <f t="shared" si="26"/>
        <v>#DIV/0!</v>
      </c>
      <c r="AA30" s="613">
        <f t="shared" si="15"/>
        <v>7908</v>
      </c>
      <c r="AB30" s="615">
        <f>AA30/F30*100</f>
        <v>6.4292682926829272</v>
      </c>
      <c r="AC30" s="80"/>
      <c r="AD30" s="80"/>
      <c r="AE30" s="80"/>
      <c r="AF30" s="80"/>
      <c r="AH30" s="605">
        <f t="shared" si="2"/>
        <v>22000</v>
      </c>
      <c r="AI30" s="606">
        <f t="shared" si="8"/>
        <v>7000</v>
      </c>
      <c r="AJ30" s="605"/>
      <c r="AK30" s="170"/>
      <c r="AL30" s="170">
        <v>23000</v>
      </c>
      <c r="AM30" s="170"/>
      <c r="AN30" s="170"/>
      <c r="AO30" s="170"/>
      <c r="AP30" s="170"/>
      <c r="AQ30" s="170"/>
      <c r="AR30" s="170"/>
      <c r="AS30" s="170"/>
      <c r="BA30" s="605">
        <f t="shared" si="16"/>
        <v>7000</v>
      </c>
      <c r="BB30" s="626">
        <v>7000</v>
      </c>
      <c r="BC30" s="626"/>
      <c r="BN30" s="606">
        <f t="shared" si="10"/>
        <v>7000</v>
      </c>
      <c r="BO30" s="605">
        <f t="shared" si="11"/>
        <v>7000</v>
      </c>
      <c r="BP30" s="605">
        <f t="shared" si="12"/>
        <v>0</v>
      </c>
    </row>
    <row r="31" spans="1:68" s="610" customFormat="1" ht="25.5" hidden="1">
      <c r="A31" s="611">
        <v>4</v>
      </c>
      <c r="B31" s="80" t="s">
        <v>1291</v>
      </c>
      <c r="C31" s="613">
        <f t="shared" si="17"/>
        <v>84200</v>
      </c>
      <c r="D31" s="613">
        <v>84200</v>
      </c>
      <c r="E31" s="613"/>
      <c r="F31" s="613">
        <f t="shared" si="18"/>
        <v>84200</v>
      </c>
      <c r="G31" s="613">
        <f t="shared" si="21"/>
        <v>84200</v>
      </c>
      <c r="H31" s="613">
        <f t="shared" si="19"/>
        <v>0</v>
      </c>
      <c r="I31" s="614"/>
      <c r="J31" s="613">
        <f t="shared" si="19"/>
        <v>0</v>
      </c>
      <c r="K31" s="613">
        <f t="shared" si="19"/>
        <v>0</v>
      </c>
      <c r="L31" s="615" t="e">
        <f t="shared" si="6"/>
        <v>#DIV/0!</v>
      </c>
      <c r="M31" s="613">
        <f>N31+Q31</f>
        <v>84200</v>
      </c>
      <c r="N31" s="613">
        <f>D31</f>
        <v>84200</v>
      </c>
      <c r="O31" s="613"/>
      <c r="P31" s="615">
        <f>O31/N31*100</f>
        <v>0</v>
      </c>
      <c r="Q31" s="613">
        <v>0</v>
      </c>
      <c r="R31" s="613"/>
      <c r="S31" s="613"/>
      <c r="T31" s="613">
        <f>U31+X31</f>
        <v>0</v>
      </c>
      <c r="U31" s="613">
        <f>R31</f>
        <v>0</v>
      </c>
      <c r="V31" s="613"/>
      <c r="W31" s="615"/>
      <c r="X31" s="613">
        <v>0</v>
      </c>
      <c r="Y31" s="613"/>
      <c r="Z31" s="613"/>
      <c r="AA31" s="613">
        <f t="shared" si="15"/>
        <v>0</v>
      </c>
      <c r="AB31" s="615">
        <f t="shared" si="20"/>
        <v>0</v>
      </c>
      <c r="AC31" s="609"/>
      <c r="AD31" s="609"/>
      <c r="AE31" s="609"/>
      <c r="AF31" s="609"/>
      <c r="AH31" s="605">
        <f t="shared" si="2"/>
        <v>0</v>
      </c>
      <c r="AI31" s="606">
        <f t="shared" si="8"/>
        <v>0</v>
      </c>
      <c r="AJ31" s="605"/>
      <c r="BA31" s="605">
        <f t="shared" si="16"/>
        <v>0</v>
      </c>
      <c r="BB31" s="620"/>
      <c r="BC31" s="620"/>
      <c r="BN31" s="606">
        <f t="shared" si="10"/>
        <v>0</v>
      </c>
      <c r="BO31" s="605">
        <f t="shared" si="11"/>
        <v>0</v>
      </c>
      <c r="BP31" s="605">
        <f t="shared" si="12"/>
        <v>0</v>
      </c>
    </row>
    <row r="32" spans="1:68" s="610" customFormat="1" ht="25.5" hidden="1">
      <c r="A32" s="611"/>
      <c r="B32" s="619" t="s">
        <v>1292</v>
      </c>
      <c r="C32" s="613">
        <f t="shared" si="17"/>
        <v>7000</v>
      </c>
      <c r="D32" s="613">
        <v>7000</v>
      </c>
      <c r="E32" s="613"/>
      <c r="F32" s="613">
        <f t="shared" si="18"/>
        <v>0</v>
      </c>
      <c r="G32" s="613">
        <f t="shared" si="21"/>
        <v>0</v>
      </c>
      <c r="H32" s="613">
        <f t="shared" si="19"/>
        <v>0</v>
      </c>
      <c r="I32" s="614">
        <f t="shared" si="19"/>
        <v>0</v>
      </c>
      <c r="J32" s="613">
        <f t="shared" si="19"/>
        <v>0</v>
      </c>
      <c r="K32" s="613">
        <f t="shared" si="19"/>
        <v>0</v>
      </c>
      <c r="L32" s="615" t="e">
        <f t="shared" si="6"/>
        <v>#DIV/0!</v>
      </c>
      <c r="M32" s="613">
        <f>N32+Q32</f>
        <v>0</v>
      </c>
      <c r="N32" s="613"/>
      <c r="O32" s="613"/>
      <c r="P32" s="615">
        <v>0</v>
      </c>
      <c r="Q32" s="613"/>
      <c r="R32" s="613"/>
      <c r="S32" s="613" t="e">
        <f>R32/Q32*100</f>
        <v>#DIV/0!</v>
      </c>
      <c r="T32" s="613">
        <f>U32+X32</f>
        <v>0</v>
      </c>
      <c r="U32" s="613"/>
      <c r="V32" s="613"/>
      <c r="W32" s="615">
        <v>0</v>
      </c>
      <c r="X32" s="613"/>
      <c r="Y32" s="613"/>
      <c r="Z32" s="613" t="e">
        <f>Y32/X32*100</f>
        <v>#DIV/0!</v>
      </c>
      <c r="AA32" s="613">
        <f t="shared" si="15"/>
        <v>0</v>
      </c>
      <c r="AB32" s="615" t="e">
        <f t="shared" si="20"/>
        <v>#DIV/0!</v>
      </c>
      <c r="AC32" s="609"/>
      <c r="AD32" s="609"/>
      <c r="AE32" s="609"/>
      <c r="AF32" s="609"/>
      <c r="AH32" s="605">
        <f t="shared" si="2"/>
        <v>7000</v>
      </c>
      <c r="AI32" s="606">
        <f t="shared" si="8"/>
        <v>7000</v>
      </c>
      <c r="AJ32" s="605"/>
      <c r="BA32" s="605">
        <f t="shared" si="16"/>
        <v>7000</v>
      </c>
      <c r="BB32" s="620"/>
      <c r="BC32" s="620"/>
      <c r="BN32" s="606">
        <f t="shared" si="10"/>
        <v>0</v>
      </c>
      <c r="BO32" s="605">
        <f t="shared" si="11"/>
        <v>7000</v>
      </c>
      <c r="BP32" s="605">
        <f t="shared" si="12"/>
        <v>7000</v>
      </c>
    </row>
    <row r="33" spans="1:68" s="610" customFormat="1" ht="38.25" hidden="1">
      <c r="A33" s="611"/>
      <c r="B33" s="503" t="s">
        <v>1293</v>
      </c>
      <c r="C33" s="613">
        <f t="shared" si="17"/>
        <v>15000</v>
      </c>
      <c r="D33" s="613">
        <v>15000</v>
      </c>
      <c r="E33" s="613"/>
      <c r="F33" s="613">
        <f t="shared" si="18"/>
        <v>0</v>
      </c>
      <c r="G33" s="613">
        <f t="shared" si="21"/>
        <v>0</v>
      </c>
      <c r="H33" s="613">
        <f t="shared" si="19"/>
        <v>0</v>
      </c>
      <c r="I33" s="614">
        <f t="shared" si="19"/>
        <v>0</v>
      </c>
      <c r="J33" s="613">
        <f t="shared" si="19"/>
        <v>0</v>
      </c>
      <c r="K33" s="613">
        <f t="shared" si="19"/>
        <v>0</v>
      </c>
      <c r="L33" s="615" t="e">
        <f t="shared" si="6"/>
        <v>#DIV/0!</v>
      </c>
      <c r="M33" s="613">
        <f>N33+Q33</f>
        <v>0</v>
      </c>
      <c r="N33" s="613"/>
      <c r="O33" s="613"/>
      <c r="P33" s="615"/>
      <c r="Q33" s="613"/>
      <c r="R33" s="613"/>
      <c r="S33" s="613" t="e">
        <f>R33/Q33*100</f>
        <v>#DIV/0!</v>
      </c>
      <c r="T33" s="613">
        <f>U33+X33</f>
        <v>0</v>
      </c>
      <c r="U33" s="613"/>
      <c r="V33" s="613"/>
      <c r="W33" s="615"/>
      <c r="X33" s="613"/>
      <c r="Y33" s="613"/>
      <c r="Z33" s="613" t="e">
        <f>Y33/X33*100</f>
        <v>#DIV/0!</v>
      </c>
      <c r="AA33" s="613">
        <f t="shared" si="15"/>
        <v>0</v>
      </c>
      <c r="AB33" s="615" t="e">
        <f t="shared" si="20"/>
        <v>#DIV/0!</v>
      </c>
      <c r="AC33" s="609"/>
      <c r="AD33" s="609"/>
      <c r="AE33" s="609"/>
      <c r="AF33" s="609"/>
      <c r="AH33" s="605">
        <f t="shared" si="2"/>
        <v>15000</v>
      </c>
      <c r="AI33" s="606">
        <f t="shared" si="8"/>
        <v>15000</v>
      </c>
      <c r="AJ33" s="605"/>
      <c r="BA33" s="605">
        <f t="shared" si="16"/>
        <v>15000</v>
      </c>
      <c r="BB33" s="620"/>
      <c r="BC33" s="620"/>
      <c r="BN33" s="606">
        <f t="shared" si="10"/>
        <v>0</v>
      </c>
      <c r="BO33" s="605">
        <f t="shared" si="11"/>
        <v>15000</v>
      </c>
      <c r="BP33" s="605">
        <f t="shared" si="12"/>
        <v>15000</v>
      </c>
    </row>
    <row r="34" spans="1:68" s="610" customFormat="1" ht="25.5" hidden="1">
      <c r="A34" s="611"/>
      <c r="B34" s="80" t="s">
        <v>1283</v>
      </c>
      <c r="C34" s="613">
        <f t="shared" si="17"/>
        <v>23800</v>
      </c>
      <c r="D34" s="613">
        <v>23800</v>
      </c>
      <c r="E34" s="613"/>
      <c r="F34" s="613">
        <f t="shared" si="18"/>
        <v>23800</v>
      </c>
      <c r="G34" s="613">
        <f t="shared" si="21"/>
        <v>0</v>
      </c>
      <c r="H34" s="613">
        <f t="shared" si="19"/>
        <v>0</v>
      </c>
      <c r="I34" s="614">
        <f t="shared" si="19"/>
        <v>0</v>
      </c>
      <c r="J34" s="613">
        <f t="shared" si="19"/>
        <v>23800</v>
      </c>
      <c r="K34" s="613">
        <f t="shared" si="19"/>
        <v>0</v>
      </c>
      <c r="L34" s="615">
        <f t="shared" si="6"/>
        <v>0</v>
      </c>
      <c r="M34" s="613">
        <f>N34+Q34</f>
        <v>23800</v>
      </c>
      <c r="N34" s="613">
        <v>0</v>
      </c>
      <c r="O34" s="613"/>
      <c r="P34" s="615"/>
      <c r="Q34" s="613">
        <v>23800</v>
      </c>
      <c r="R34" s="613"/>
      <c r="S34" s="613"/>
      <c r="T34" s="613">
        <f>U34+X34</f>
        <v>0</v>
      </c>
      <c r="U34" s="613">
        <v>0</v>
      </c>
      <c r="V34" s="613"/>
      <c r="W34" s="615"/>
      <c r="X34" s="613"/>
      <c r="Y34" s="613"/>
      <c r="Z34" s="613"/>
      <c r="AA34" s="613">
        <f t="shared" si="15"/>
        <v>0</v>
      </c>
      <c r="AB34" s="615">
        <f t="shared" si="20"/>
        <v>0</v>
      </c>
      <c r="AC34" s="609"/>
      <c r="AD34" s="609"/>
      <c r="AE34" s="609"/>
      <c r="AF34" s="609"/>
      <c r="AH34" s="605">
        <f t="shared" si="2"/>
        <v>0</v>
      </c>
      <c r="AI34" s="606">
        <f t="shared" si="8"/>
        <v>0</v>
      </c>
      <c r="AJ34" s="605"/>
      <c r="BA34" s="605">
        <f t="shared" si="16"/>
        <v>0</v>
      </c>
      <c r="BB34" s="620"/>
      <c r="BC34" s="620"/>
      <c r="BN34" s="606">
        <f t="shared" si="10"/>
        <v>0</v>
      </c>
      <c r="BO34" s="605">
        <f t="shared" si="11"/>
        <v>0</v>
      </c>
      <c r="BP34" s="605">
        <f t="shared" si="12"/>
        <v>0</v>
      </c>
    </row>
    <row r="35" spans="1:68" s="616" customFormat="1" ht="12.75">
      <c r="A35" s="611"/>
      <c r="B35" s="80" t="s">
        <v>1294</v>
      </c>
      <c r="C35" s="613">
        <f t="shared" si="17"/>
        <v>65000</v>
      </c>
      <c r="D35" s="613">
        <v>65000</v>
      </c>
      <c r="E35" s="613"/>
      <c r="F35" s="613">
        <f t="shared" si="18"/>
        <v>65000</v>
      </c>
      <c r="G35" s="613">
        <f t="shared" si="21"/>
        <v>65000</v>
      </c>
      <c r="H35" s="613">
        <v>15894</v>
      </c>
      <c r="I35" s="614">
        <f>H35/G35*100</f>
        <v>24.452307692307691</v>
      </c>
      <c r="J35" s="613">
        <f t="shared" si="19"/>
        <v>0</v>
      </c>
      <c r="K35" s="613">
        <f t="shared" si="19"/>
        <v>0</v>
      </c>
      <c r="L35" s="615"/>
      <c r="M35" s="613">
        <f>N35+Q35</f>
        <v>65000</v>
      </c>
      <c r="N35" s="613">
        <v>65000</v>
      </c>
      <c r="O35" s="613"/>
      <c r="P35" s="615">
        <f>O35/N35*100</f>
        <v>0</v>
      </c>
      <c r="Q35" s="613"/>
      <c r="R35" s="613"/>
      <c r="S35" s="613"/>
      <c r="T35" s="613">
        <f>U35+X35</f>
        <v>0</v>
      </c>
      <c r="U35" s="613">
        <v>0</v>
      </c>
      <c r="V35" s="613"/>
      <c r="W35" s="615"/>
      <c r="X35" s="613"/>
      <c r="Y35" s="613"/>
      <c r="Z35" s="613"/>
      <c r="AA35" s="613">
        <f t="shared" si="15"/>
        <v>15894</v>
      </c>
      <c r="AB35" s="615">
        <f>AA35/F35*100</f>
        <v>24.452307692307691</v>
      </c>
      <c r="AC35" s="604"/>
      <c r="AD35" s="604"/>
      <c r="AE35" s="604"/>
      <c r="AF35" s="604"/>
      <c r="AH35" s="606">
        <f t="shared" si="2"/>
        <v>0</v>
      </c>
      <c r="AI35" s="606">
        <f t="shared" si="8"/>
        <v>0</v>
      </c>
      <c r="AJ35" s="605"/>
      <c r="BA35" s="605">
        <f t="shared" si="16"/>
        <v>0</v>
      </c>
      <c r="BB35" s="617"/>
      <c r="BC35" s="617"/>
      <c r="BN35" s="606">
        <f t="shared" si="10"/>
        <v>0</v>
      </c>
      <c r="BO35" s="605">
        <f t="shared" si="11"/>
        <v>0</v>
      </c>
      <c r="BP35" s="605">
        <f t="shared" si="12"/>
        <v>0</v>
      </c>
    </row>
    <row r="36" spans="1:68" s="616" customFormat="1" ht="12.75">
      <c r="A36" s="611"/>
      <c r="B36" s="80"/>
      <c r="C36" s="613">
        <f>E36</f>
        <v>94600</v>
      </c>
      <c r="D36" s="613"/>
      <c r="E36" s="613">
        <v>94600</v>
      </c>
      <c r="F36" s="613">
        <v>94600</v>
      </c>
      <c r="G36" s="613">
        <v>94600</v>
      </c>
      <c r="H36" s="613">
        <v>24055</v>
      </c>
      <c r="I36" s="614"/>
      <c r="J36" s="613"/>
      <c r="K36" s="613"/>
      <c r="L36" s="615"/>
      <c r="M36" s="613"/>
      <c r="N36" s="613"/>
      <c r="O36" s="613"/>
      <c r="P36" s="615"/>
      <c r="Q36" s="613"/>
      <c r="R36" s="613"/>
      <c r="S36" s="613"/>
      <c r="T36" s="613"/>
      <c r="U36" s="613"/>
      <c r="V36" s="613"/>
      <c r="W36" s="615"/>
      <c r="X36" s="613"/>
      <c r="Y36" s="613"/>
      <c r="Z36" s="613"/>
      <c r="AA36" s="613">
        <f t="shared" si="15"/>
        <v>24055</v>
      </c>
      <c r="AB36" s="615">
        <f>AA36/F36*100</f>
        <v>25.428118393234673</v>
      </c>
      <c r="AC36" s="604"/>
      <c r="AD36" s="604"/>
      <c r="AE36" s="604"/>
      <c r="AF36" s="604"/>
      <c r="AH36" s="606"/>
      <c r="AI36" s="606"/>
      <c r="AJ36" s="605"/>
      <c r="BA36" s="605"/>
      <c r="BB36" s="617"/>
      <c r="BC36" s="617"/>
      <c r="BN36" s="606"/>
      <c r="BO36" s="605"/>
      <c r="BP36" s="605"/>
    </row>
    <row r="37" spans="1:68" s="616" customFormat="1" ht="42.75" customHeight="1">
      <c r="A37" s="611"/>
      <c r="B37" s="80" t="s">
        <v>1184</v>
      </c>
      <c r="C37" s="613">
        <f t="shared" si="17"/>
        <v>210000</v>
      </c>
      <c r="D37" s="613">
        <v>210000</v>
      </c>
      <c r="E37" s="613"/>
      <c r="F37" s="613">
        <f t="shared" si="18"/>
        <v>210000</v>
      </c>
      <c r="G37" s="613">
        <v>210000</v>
      </c>
      <c r="H37" s="613">
        <f t="shared" si="19"/>
        <v>0</v>
      </c>
      <c r="I37" s="614">
        <v>0</v>
      </c>
      <c r="J37" s="613">
        <f t="shared" si="19"/>
        <v>0</v>
      </c>
      <c r="K37" s="613">
        <f t="shared" si="19"/>
        <v>0</v>
      </c>
      <c r="L37" s="615">
        <f t="shared" si="19"/>
        <v>0</v>
      </c>
      <c r="M37" s="613"/>
      <c r="N37" s="613"/>
      <c r="O37" s="613"/>
      <c r="P37" s="615"/>
      <c r="Q37" s="613"/>
      <c r="R37" s="613"/>
      <c r="S37" s="613"/>
      <c r="T37" s="613"/>
      <c r="U37" s="613"/>
      <c r="V37" s="613"/>
      <c r="W37" s="615"/>
      <c r="X37" s="613"/>
      <c r="Y37" s="613"/>
      <c r="Z37" s="613"/>
      <c r="AA37" s="613">
        <f t="shared" si="15"/>
        <v>0</v>
      </c>
      <c r="AB37" s="615">
        <v>0</v>
      </c>
      <c r="AC37" s="604"/>
      <c r="AD37" s="604"/>
      <c r="AE37" s="604"/>
      <c r="AF37" s="604"/>
      <c r="AH37" s="606">
        <f t="shared" si="2"/>
        <v>210000</v>
      </c>
      <c r="AI37" s="606">
        <f t="shared" si="8"/>
        <v>0</v>
      </c>
      <c r="AJ37" s="605"/>
      <c r="BA37" s="605">
        <f t="shared" si="16"/>
        <v>0</v>
      </c>
      <c r="BB37" s="617">
        <v>210000</v>
      </c>
      <c r="BC37" s="617"/>
      <c r="BN37" s="606">
        <f t="shared" si="10"/>
        <v>210000</v>
      </c>
      <c r="BO37" s="605">
        <f t="shared" si="11"/>
        <v>0</v>
      </c>
      <c r="BP37" s="605">
        <f t="shared" si="12"/>
        <v>-210000</v>
      </c>
    </row>
    <row r="38" spans="1:68" s="600" customFormat="1" ht="12.75">
      <c r="A38" s="133" t="s">
        <v>61</v>
      </c>
      <c r="B38" s="79" t="s">
        <v>1295</v>
      </c>
      <c r="C38" s="601">
        <f>C39+C56</f>
        <v>1417679</v>
      </c>
      <c r="D38" s="601">
        <f t="shared" ref="D38:V38" si="27">D39+D56</f>
        <v>1417679</v>
      </c>
      <c r="E38" s="601">
        <f t="shared" si="27"/>
        <v>0</v>
      </c>
      <c r="F38" s="601">
        <f t="shared" si="27"/>
        <v>1417679</v>
      </c>
      <c r="G38" s="601">
        <f t="shared" si="27"/>
        <v>1417679</v>
      </c>
      <c r="H38" s="601">
        <f t="shared" si="27"/>
        <v>318357</v>
      </c>
      <c r="I38" s="602">
        <f>H38/G38*100</f>
        <v>22.456211878711613</v>
      </c>
      <c r="J38" s="601">
        <f t="shared" si="27"/>
        <v>0</v>
      </c>
      <c r="K38" s="601">
        <f t="shared" si="27"/>
        <v>0</v>
      </c>
      <c r="L38" s="601">
        <f t="shared" si="27"/>
        <v>0</v>
      </c>
      <c r="M38" s="601">
        <f t="shared" si="27"/>
        <v>1417679</v>
      </c>
      <c r="N38" s="601">
        <f t="shared" si="27"/>
        <v>1417679</v>
      </c>
      <c r="O38" s="601">
        <f t="shared" si="27"/>
        <v>101474</v>
      </c>
      <c r="P38" s="603">
        <f t="shared" si="27"/>
        <v>13.331489881230027</v>
      </c>
      <c r="Q38" s="601">
        <f t="shared" si="27"/>
        <v>0</v>
      </c>
      <c r="R38" s="601">
        <f t="shared" si="27"/>
        <v>0</v>
      </c>
      <c r="S38" s="601">
        <f t="shared" si="27"/>
        <v>0</v>
      </c>
      <c r="T38" s="601">
        <f t="shared" si="27"/>
        <v>0</v>
      </c>
      <c r="U38" s="601">
        <f t="shared" si="27"/>
        <v>0</v>
      </c>
      <c r="V38" s="601">
        <f t="shared" si="27"/>
        <v>0</v>
      </c>
      <c r="W38" s="601"/>
      <c r="X38" s="601">
        <f>X39+X56</f>
        <v>0</v>
      </c>
      <c r="Y38" s="601">
        <f>Y39+Y56</f>
        <v>0</v>
      </c>
      <c r="Z38" s="601">
        <f>Z39+Z56</f>
        <v>0</v>
      </c>
      <c r="AA38" s="601">
        <f t="shared" si="15"/>
        <v>318357</v>
      </c>
      <c r="AB38" s="603">
        <f>AA38/F38*100</f>
        <v>22.456211878711613</v>
      </c>
      <c r="AC38" s="628">
        <f t="shared" ref="AC38:AC59" si="28">C38-N38</f>
        <v>0</v>
      </c>
      <c r="AD38" s="604"/>
      <c r="AE38" s="604"/>
      <c r="AF38" s="604"/>
      <c r="AH38" s="605">
        <f t="shared" si="2"/>
        <v>0</v>
      </c>
      <c r="AI38" s="606">
        <f t="shared" si="8"/>
        <v>0</v>
      </c>
      <c r="AJ38" s="605"/>
      <c r="BA38" s="605">
        <f t="shared" si="16"/>
        <v>0</v>
      </c>
      <c r="BB38" s="629"/>
      <c r="BC38" s="629"/>
      <c r="BN38" s="606">
        <f t="shared" si="10"/>
        <v>0</v>
      </c>
      <c r="BO38" s="605">
        <f t="shared" si="11"/>
        <v>0</v>
      </c>
      <c r="BP38" s="605">
        <f t="shared" si="12"/>
        <v>0</v>
      </c>
    </row>
    <row r="39" spans="1:68" s="600" customFormat="1" ht="12.75">
      <c r="A39" s="627">
        <v>1</v>
      </c>
      <c r="B39" s="80" t="s">
        <v>1296</v>
      </c>
      <c r="C39" s="613">
        <f t="shared" si="17"/>
        <v>900598</v>
      </c>
      <c r="D39" s="613">
        <v>900598</v>
      </c>
      <c r="E39" s="613"/>
      <c r="F39" s="613">
        <f t="shared" si="18"/>
        <v>900598</v>
      </c>
      <c r="G39" s="613">
        <f t="shared" si="21"/>
        <v>900598</v>
      </c>
      <c r="H39" s="613">
        <v>254943</v>
      </c>
      <c r="I39" s="614">
        <f>H39/G39*100</f>
        <v>28.30819077990402</v>
      </c>
      <c r="J39" s="613">
        <f t="shared" si="19"/>
        <v>0</v>
      </c>
      <c r="K39" s="613">
        <f t="shared" si="19"/>
        <v>0</v>
      </c>
      <c r="L39" s="613">
        <f t="shared" si="19"/>
        <v>0</v>
      </c>
      <c r="M39" s="613">
        <f>N39+Q39</f>
        <v>900598</v>
      </c>
      <c r="N39" s="613">
        <f>D39</f>
        <v>900598</v>
      </c>
      <c r="O39" s="613">
        <v>76411</v>
      </c>
      <c r="P39" s="615">
        <f>O39/N39*100</f>
        <v>8.4844736497305124</v>
      </c>
      <c r="Q39" s="613">
        <f>SUM(Q40:Q53)</f>
        <v>0</v>
      </c>
      <c r="R39" s="613">
        <f>SUM(R40:R53)</f>
        <v>0</v>
      </c>
      <c r="S39" s="613">
        <f>SUM(S40:S55)</f>
        <v>0</v>
      </c>
      <c r="T39" s="613">
        <f>U39+X39</f>
        <v>0</v>
      </c>
      <c r="U39" s="613">
        <f>R39</f>
        <v>0</v>
      </c>
      <c r="V39" s="613"/>
      <c r="W39" s="615"/>
      <c r="X39" s="613">
        <f>SUM(X40:X53)</f>
        <v>0</v>
      </c>
      <c r="Y39" s="613">
        <f>SUM(Y40:Y53)</f>
        <v>0</v>
      </c>
      <c r="Z39" s="613">
        <f>SUM(Z40:Z55)</f>
        <v>0</v>
      </c>
      <c r="AA39" s="613">
        <f t="shared" si="15"/>
        <v>254943</v>
      </c>
      <c r="AB39" s="615">
        <f>AA39/F39*100</f>
        <v>28.30819077990402</v>
      </c>
      <c r="AC39" s="628">
        <f t="shared" si="28"/>
        <v>0</v>
      </c>
      <c r="AD39" s="604"/>
      <c r="AE39" s="604"/>
      <c r="AF39" s="604"/>
      <c r="AH39" s="605">
        <f t="shared" si="2"/>
        <v>0</v>
      </c>
      <c r="AI39" s="605">
        <f t="shared" si="8"/>
        <v>0</v>
      </c>
      <c r="AJ39" s="605"/>
      <c r="BA39" s="605">
        <f t="shared" si="16"/>
        <v>0</v>
      </c>
      <c r="BB39" s="629"/>
      <c r="BC39" s="629"/>
      <c r="BN39" s="606">
        <f t="shared" si="10"/>
        <v>0</v>
      </c>
      <c r="BO39" s="605">
        <f t="shared" si="11"/>
        <v>0</v>
      </c>
      <c r="BP39" s="605">
        <f t="shared" si="12"/>
        <v>0</v>
      </c>
    </row>
    <row r="40" spans="1:68" s="610" customFormat="1" ht="12.75" hidden="1">
      <c r="A40" s="618" t="s">
        <v>550</v>
      </c>
      <c r="B40" s="612" t="s">
        <v>1297</v>
      </c>
      <c r="C40" s="613">
        <f t="shared" si="17"/>
        <v>45193</v>
      </c>
      <c r="D40" s="613">
        <f>46060-2000+633+500</f>
        <v>45193</v>
      </c>
      <c r="E40" s="613"/>
      <c r="F40" s="613">
        <f t="shared" si="18"/>
        <v>45193</v>
      </c>
      <c r="G40" s="613">
        <f t="shared" si="21"/>
        <v>45193</v>
      </c>
      <c r="H40" s="613">
        <f t="shared" si="19"/>
        <v>0</v>
      </c>
      <c r="I40" s="614">
        <f t="shared" si="19"/>
        <v>0</v>
      </c>
      <c r="J40" s="613">
        <f t="shared" si="19"/>
        <v>0</v>
      </c>
      <c r="K40" s="613">
        <f t="shared" si="19"/>
        <v>0</v>
      </c>
      <c r="L40" s="613">
        <f t="shared" si="19"/>
        <v>0</v>
      </c>
      <c r="M40" s="613">
        <f>N40</f>
        <v>45193</v>
      </c>
      <c r="N40" s="613">
        <f>C40</f>
        <v>45193</v>
      </c>
      <c r="O40" s="613"/>
      <c r="P40" s="615">
        <f>O40/N40*100</f>
        <v>0</v>
      </c>
      <c r="Q40" s="613"/>
      <c r="R40" s="613"/>
      <c r="S40" s="613"/>
      <c r="T40" s="613">
        <f>U40</f>
        <v>0</v>
      </c>
      <c r="U40" s="613">
        <f>Q40</f>
        <v>0</v>
      </c>
      <c r="V40" s="613"/>
      <c r="W40" s="615"/>
      <c r="X40" s="613"/>
      <c r="Y40" s="613"/>
      <c r="Z40" s="613"/>
      <c r="AA40" s="613">
        <f t="shared" si="15"/>
        <v>0</v>
      </c>
      <c r="AB40" s="615">
        <f t="shared" ref="AB40:AB63" si="29">AA40/M40*100</f>
        <v>0</v>
      </c>
      <c r="AC40" s="628">
        <f t="shared" si="28"/>
        <v>0</v>
      </c>
      <c r="AD40" s="609"/>
      <c r="AE40" s="609"/>
      <c r="AF40" s="609"/>
      <c r="AH40" s="605">
        <f t="shared" si="2"/>
        <v>0</v>
      </c>
      <c r="AI40" s="605">
        <f t="shared" si="8"/>
        <v>0</v>
      </c>
      <c r="AJ40" s="605"/>
      <c r="BA40" s="605">
        <f t="shared" si="16"/>
        <v>0</v>
      </c>
      <c r="BB40" s="620"/>
      <c r="BC40" s="620"/>
      <c r="BN40" s="606">
        <f t="shared" si="10"/>
        <v>0</v>
      </c>
      <c r="BO40" s="605">
        <f t="shared" si="11"/>
        <v>0</v>
      </c>
      <c r="BP40" s="605">
        <f t="shared" si="12"/>
        <v>0</v>
      </c>
    </row>
    <row r="41" spans="1:68" s="610" customFormat="1" ht="12.75" hidden="1">
      <c r="A41" s="618" t="s">
        <v>550</v>
      </c>
      <c r="B41" s="619" t="s">
        <v>707</v>
      </c>
      <c r="C41" s="613">
        <f t="shared" si="17"/>
        <v>3683</v>
      </c>
      <c r="D41" s="613">
        <f>4933-1250</f>
        <v>3683</v>
      </c>
      <c r="E41" s="613"/>
      <c r="F41" s="613">
        <f t="shared" si="18"/>
        <v>3683</v>
      </c>
      <c r="G41" s="613">
        <f t="shared" si="21"/>
        <v>3683</v>
      </c>
      <c r="H41" s="613">
        <f t="shared" si="19"/>
        <v>0</v>
      </c>
      <c r="I41" s="614">
        <f t="shared" si="19"/>
        <v>0</v>
      </c>
      <c r="J41" s="613">
        <f t="shared" si="19"/>
        <v>0</v>
      </c>
      <c r="K41" s="613">
        <f t="shared" si="19"/>
        <v>0</v>
      </c>
      <c r="L41" s="613">
        <f t="shared" si="19"/>
        <v>0</v>
      </c>
      <c r="M41" s="613">
        <f>D41</f>
        <v>3683</v>
      </c>
      <c r="N41" s="613">
        <f t="shared" ref="N41:N52" si="30">M41</f>
        <v>3683</v>
      </c>
      <c r="O41" s="613"/>
      <c r="P41" s="615">
        <f>O41/N41*100</f>
        <v>0</v>
      </c>
      <c r="Q41" s="613"/>
      <c r="R41" s="613"/>
      <c r="S41" s="613"/>
      <c r="T41" s="613">
        <f>R41</f>
        <v>0</v>
      </c>
      <c r="U41" s="613">
        <f>T41</f>
        <v>0</v>
      </c>
      <c r="V41" s="613"/>
      <c r="W41" s="615"/>
      <c r="X41" s="613"/>
      <c r="Y41" s="613"/>
      <c r="Z41" s="613"/>
      <c r="AA41" s="613">
        <f t="shared" si="15"/>
        <v>0</v>
      </c>
      <c r="AB41" s="615">
        <f t="shared" si="29"/>
        <v>0</v>
      </c>
      <c r="AC41" s="628">
        <f t="shared" si="28"/>
        <v>0</v>
      </c>
      <c r="AD41" s="609"/>
      <c r="AE41" s="609"/>
      <c r="AF41" s="609"/>
      <c r="AH41" s="605">
        <f t="shared" si="2"/>
        <v>0</v>
      </c>
      <c r="AI41" s="605">
        <f t="shared" si="8"/>
        <v>0</v>
      </c>
      <c r="AJ41" s="605"/>
      <c r="BA41" s="605">
        <f t="shared" si="16"/>
        <v>0</v>
      </c>
      <c r="BB41" s="620"/>
      <c r="BC41" s="620"/>
      <c r="BN41" s="606">
        <f t="shared" si="10"/>
        <v>0</v>
      </c>
      <c r="BO41" s="605">
        <f t="shared" si="11"/>
        <v>0</v>
      </c>
      <c r="BP41" s="605">
        <f t="shared" si="12"/>
        <v>0</v>
      </c>
    </row>
    <row r="42" spans="1:68" s="610" customFormat="1" ht="12.75" hidden="1">
      <c r="A42" s="618" t="s">
        <v>550</v>
      </c>
      <c r="B42" s="630" t="s">
        <v>155</v>
      </c>
      <c r="C42" s="613">
        <f t="shared" si="17"/>
        <v>1145</v>
      </c>
      <c r="D42" s="613">
        <v>1145</v>
      </c>
      <c r="E42" s="613"/>
      <c r="F42" s="613">
        <f t="shared" si="18"/>
        <v>1145</v>
      </c>
      <c r="G42" s="613">
        <f t="shared" si="21"/>
        <v>1145</v>
      </c>
      <c r="H42" s="613">
        <f t="shared" si="19"/>
        <v>0</v>
      </c>
      <c r="I42" s="614">
        <f t="shared" si="19"/>
        <v>0</v>
      </c>
      <c r="J42" s="613">
        <f t="shared" si="19"/>
        <v>0</v>
      </c>
      <c r="K42" s="613">
        <f t="shared" si="19"/>
        <v>0</v>
      </c>
      <c r="L42" s="613">
        <f t="shared" si="19"/>
        <v>0</v>
      </c>
      <c r="M42" s="613">
        <f>D42</f>
        <v>1145</v>
      </c>
      <c r="N42" s="613">
        <f t="shared" si="30"/>
        <v>1145</v>
      </c>
      <c r="O42" s="613"/>
      <c r="P42" s="615">
        <f>O42/N42*100</f>
        <v>0</v>
      </c>
      <c r="Q42" s="613"/>
      <c r="R42" s="613"/>
      <c r="S42" s="613"/>
      <c r="T42" s="613">
        <f>R42</f>
        <v>0</v>
      </c>
      <c r="U42" s="613">
        <f>T42</f>
        <v>0</v>
      </c>
      <c r="V42" s="613"/>
      <c r="W42" s="615"/>
      <c r="X42" s="613"/>
      <c r="Y42" s="613"/>
      <c r="Z42" s="613"/>
      <c r="AA42" s="613">
        <f t="shared" si="15"/>
        <v>0</v>
      </c>
      <c r="AB42" s="615">
        <f t="shared" si="29"/>
        <v>0</v>
      </c>
      <c r="AC42" s="628">
        <f t="shared" si="28"/>
        <v>0</v>
      </c>
      <c r="AD42" s="609"/>
      <c r="AE42" s="609"/>
      <c r="AF42" s="609"/>
      <c r="AH42" s="605">
        <f t="shared" si="2"/>
        <v>0</v>
      </c>
      <c r="AI42" s="605">
        <f t="shared" si="8"/>
        <v>0</v>
      </c>
      <c r="AJ42" s="605"/>
      <c r="BA42" s="605">
        <f t="shared" si="16"/>
        <v>0</v>
      </c>
      <c r="BB42" s="620"/>
      <c r="BC42" s="620"/>
      <c r="BN42" s="606">
        <f t="shared" si="10"/>
        <v>0</v>
      </c>
      <c r="BO42" s="605">
        <f t="shared" si="11"/>
        <v>0</v>
      </c>
      <c r="BP42" s="605">
        <f t="shared" si="12"/>
        <v>0</v>
      </c>
    </row>
    <row r="43" spans="1:68" s="610" customFormat="1" ht="38.25" hidden="1">
      <c r="A43" s="618" t="s">
        <v>550</v>
      </c>
      <c r="B43" s="619" t="s">
        <v>117</v>
      </c>
      <c r="C43" s="613">
        <f t="shared" si="17"/>
        <v>29632</v>
      </c>
      <c r="D43" s="613">
        <v>29632</v>
      </c>
      <c r="E43" s="613"/>
      <c r="F43" s="613">
        <f t="shared" si="18"/>
        <v>29632</v>
      </c>
      <c r="G43" s="613">
        <f t="shared" si="21"/>
        <v>29632</v>
      </c>
      <c r="H43" s="613">
        <f t="shared" si="19"/>
        <v>0</v>
      </c>
      <c r="I43" s="614">
        <f t="shared" si="19"/>
        <v>0</v>
      </c>
      <c r="J43" s="613">
        <f t="shared" si="19"/>
        <v>0</v>
      </c>
      <c r="K43" s="613">
        <f t="shared" si="19"/>
        <v>0</v>
      </c>
      <c r="L43" s="613">
        <f t="shared" si="19"/>
        <v>0</v>
      </c>
      <c r="M43" s="613">
        <f>D43</f>
        <v>29632</v>
      </c>
      <c r="N43" s="613">
        <f t="shared" si="30"/>
        <v>29632</v>
      </c>
      <c r="O43" s="613"/>
      <c r="P43" s="615">
        <f t="shared" ref="P43:P52" si="31">O43/N43*100</f>
        <v>0</v>
      </c>
      <c r="Q43" s="613"/>
      <c r="R43" s="613"/>
      <c r="S43" s="613"/>
      <c r="T43" s="613">
        <f>R43</f>
        <v>0</v>
      </c>
      <c r="U43" s="613">
        <f>T43</f>
        <v>0</v>
      </c>
      <c r="V43" s="613"/>
      <c r="W43" s="615"/>
      <c r="X43" s="613"/>
      <c r="Y43" s="613"/>
      <c r="Z43" s="613"/>
      <c r="AA43" s="613">
        <f t="shared" si="15"/>
        <v>0</v>
      </c>
      <c r="AB43" s="615">
        <f t="shared" si="29"/>
        <v>0</v>
      </c>
      <c r="AC43" s="628">
        <f t="shared" si="28"/>
        <v>0</v>
      </c>
      <c r="AD43" s="609"/>
      <c r="AE43" s="609"/>
      <c r="AF43" s="609"/>
      <c r="AH43" s="605">
        <f t="shared" si="2"/>
        <v>0</v>
      </c>
      <c r="AI43" s="605">
        <f t="shared" si="8"/>
        <v>0</v>
      </c>
      <c r="AJ43" s="605"/>
      <c r="BA43" s="605">
        <f t="shared" si="16"/>
        <v>0</v>
      </c>
      <c r="BB43" s="620"/>
      <c r="BC43" s="620"/>
      <c r="BN43" s="606">
        <f t="shared" si="10"/>
        <v>0</v>
      </c>
      <c r="BO43" s="605">
        <f t="shared" si="11"/>
        <v>0</v>
      </c>
      <c r="BP43" s="605">
        <f t="shared" si="12"/>
        <v>0</v>
      </c>
    </row>
    <row r="44" spans="1:68" s="610" customFormat="1" ht="25.5" hidden="1">
      <c r="A44" s="618" t="s">
        <v>550</v>
      </c>
      <c r="B44" s="619" t="s">
        <v>197</v>
      </c>
      <c r="C44" s="613">
        <f t="shared" si="17"/>
        <v>16932</v>
      </c>
      <c r="D44" s="613">
        <v>16932</v>
      </c>
      <c r="E44" s="613"/>
      <c r="F44" s="613">
        <f t="shared" si="18"/>
        <v>16932</v>
      </c>
      <c r="G44" s="613">
        <f t="shared" si="21"/>
        <v>16932</v>
      </c>
      <c r="H44" s="613">
        <f t="shared" si="19"/>
        <v>0</v>
      </c>
      <c r="I44" s="614">
        <f t="shared" si="19"/>
        <v>0</v>
      </c>
      <c r="J44" s="613">
        <f t="shared" si="19"/>
        <v>0</v>
      </c>
      <c r="K44" s="613">
        <f t="shared" si="19"/>
        <v>0</v>
      </c>
      <c r="L44" s="613">
        <f t="shared" si="19"/>
        <v>0</v>
      </c>
      <c r="M44" s="613">
        <f>D44</f>
        <v>16932</v>
      </c>
      <c r="N44" s="613">
        <f t="shared" si="30"/>
        <v>16932</v>
      </c>
      <c r="O44" s="613"/>
      <c r="P44" s="615">
        <f t="shared" si="31"/>
        <v>0</v>
      </c>
      <c r="Q44" s="613"/>
      <c r="R44" s="613"/>
      <c r="S44" s="613"/>
      <c r="T44" s="613">
        <f>R44</f>
        <v>0</v>
      </c>
      <c r="U44" s="613">
        <f>T44</f>
        <v>0</v>
      </c>
      <c r="V44" s="613"/>
      <c r="W44" s="615"/>
      <c r="X44" s="613"/>
      <c r="Y44" s="613"/>
      <c r="Z44" s="613"/>
      <c r="AA44" s="613">
        <f t="shared" si="15"/>
        <v>0</v>
      </c>
      <c r="AB44" s="615">
        <f t="shared" si="29"/>
        <v>0</v>
      </c>
      <c r="AC44" s="628">
        <f t="shared" si="28"/>
        <v>0</v>
      </c>
      <c r="AD44" s="609"/>
      <c r="AE44" s="609"/>
      <c r="AF44" s="609"/>
      <c r="AH44" s="605">
        <f t="shared" si="2"/>
        <v>0</v>
      </c>
      <c r="AI44" s="605">
        <f t="shared" si="8"/>
        <v>0</v>
      </c>
      <c r="AJ44" s="605"/>
      <c r="BA44" s="605">
        <f t="shared" si="16"/>
        <v>0</v>
      </c>
      <c r="BB44" s="620"/>
      <c r="BC44" s="620"/>
      <c r="BN44" s="606">
        <f t="shared" si="10"/>
        <v>0</v>
      </c>
      <c r="BO44" s="605">
        <f t="shared" si="11"/>
        <v>0</v>
      </c>
      <c r="BP44" s="605">
        <f t="shared" si="12"/>
        <v>0</v>
      </c>
    </row>
    <row r="45" spans="1:68" s="610" customFormat="1" ht="51" hidden="1">
      <c r="A45" s="618" t="s">
        <v>550</v>
      </c>
      <c r="B45" s="619" t="s">
        <v>165</v>
      </c>
      <c r="C45" s="613">
        <f t="shared" si="17"/>
        <v>22350</v>
      </c>
      <c r="D45" s="613">
        <v>22350</v>
      </c>
      <c r="E45" s="613">
        <f>1350</f>
        <v>1350</v>
      </c>
      <c r="F45" s="613">
        <f t="shared" si="18"/>
        <v>22350</v>
      </c>
      <c r="G45" s="613">
        <f t="shared" si="21"/>
        <v>22350</v>
      </c>
      <c r="H45" s="613">
        <f t="shared" si="19"/>
        <v>0</v>
      </c>
      <c r="I45" s="614">
        <f t="shared" si="19"/>
        <v>0</v>
      </c>
      <c r="J45" s="613">
        <f t="shared" si="19"/>
        <v>0</v>
      </c>
      <c r="K45" s="613">
        <f t="shared" si="19"/>
        <v>0</v>
      </c>
      <c r="L45" s="613">
        <f t="shared" si="19"/>
        <v>0</v>
      </c>
      <c r="M45" s="613">
        <f>N45</f>
        <v>22350</v>
      </c>
      <c r="N45" s="613">
        <f>C45</f>
        <v>22350</v>
      </c>
      <c r="O45" s="613"/>
      <c r="P45" s="615">
        <f t="shared" si="31"/>
        <v>0</v>
      </c>
      <c r="Q45" s="613"/>
      <c r="R45" s="613"/>
      <c r="S45" s="613"/>
      <c r="T45" s="613">
        <f>U45</f>
        <v>0</v>
      </c>
      <c r="U45" s="613">
        <f>Q45</f>
        <v>0</v>
      </c>
      <c r="V45" s="613"/>
      <c r="W45" s="615"/>
      <c r="X45" s="613"/>
      <c r="Y45" s="613"/>
      <c r="Z45" s="613"/>
      <c r="AA45" s="613">
        <f t="shared" si="15"/>
        <v>0</v>
      </c>
      <c r="AB45" s="615">
        <f t="shared" si="29"/>
        <v>0</v>
      </c>
      <c r="AC45" s="628">
        <f t="shared" si="28"/>
        <v>0</v>
      </c>
      <c r="AD45" s="609"/>
      <c r="AE45" s="609"/>
      <c r="AF45" s="609"/>
      <c r="AH45" s="605">
        <f t="shared" si="2"/>
        <v>0</v>
      </c>
      <c r="AI45" s="605">
        <f t="shared" si="8"/>
        <v>0</v>
      </c>
      <c r="AJ45" s="605"/>
      <c r="BA45" s="605">
        <f t="shared" si="16"/>
        <v>0</v>
      </c>
      <c r="BB45" s="620"/>
      <c r="BC45" s="620"/>
      <c r="BN45" s="606">
        <f t="shared" si="10"/>
        <v>0</v>
      </c>
      <c r="BO45" s="605">
        <f t="shared" si="11"/>
        <v>0</v>
      </c>
      <c r="BP45" s="605">
        <f t="shared" si="12"/>
        <v>0</v>
      </c>
    </row>
    <row r="46" spans="1:68" s="610" customFormat="1" ht="25.5" hidden="1">
      <c r="A46" s="618" t="s">
        <v>550</v>
      </c>
      <c r="B46" s="619" t="s">
        <v>174</v>
      </c>
      <c r="C46" s="613">
        <f t="shared" si="17"/>
        <v>19259.712</v>
      </c>
      <c r="D46" s="613">
        <f>17000+2259.712</f>
        <v>19259.712</v>
      </c>
      <c r="E46" s="613">
        <v>5650</v>
      </c>
      <c r="F46" s="613">
        <f t="shared" si="18"/>
        <v>19259.712</v>
      </c>
      <c r="G46" s="613">
        <f t="shared" si="21"/>
        <v>19259.712</v>
      </c>
      <c r="H46" s="613">
        <f t="shared" si="19"/>
        <v>0</v>
      </c>
      <c r="I46" s="614">
        <f t="shared" si="19"/>
        <v>0</v>
      </c>
      <c r="J46" s="613">
        <f t="shared" si="19"/>
        <v>0</v>
      </c>
      <c r="K46" s="613">
        <f t="shared" si="19"/>
        <v>0</v>
      </c>
      <c r="L46" s="613">
        <f t="shared" si="19"/>
        <v>0</v>
      </c>
      <c r="M46" s="613">
        <f>N46</f>
        <v>19259.712</v>
      </c>
      <c r="N46" s="613">
        <f>C46</f>
        <v>19259.712</v>
      </c>
      <c r="O46" s="613"/>
      <c r="P46" s="615">
        <f t="shared" si="31"/>
        <v>0</v>
      </c>
      <c r="Q46" s="613"/>
      <c r="R46" s="613"/>
      <c r="S46" s="613"/>
      <c r="T46" s="613">
        <f>U46</f>
        <v>0</v>
      </c>
      <c r="U46" s="613">
        <f>Q46</f>
        <v>0</v>
      </c>
      <c r="V46" s="613"/>
      <c r="W46" s="615"/>
      <c r="X46" s="613"/>
      <c r="Y46" s="613"/>
      <c r="Z46" s="613"/>
      <c r="AA46" s="613">
        <f t="shared" si="15"/>
        <v>0</v>
      </c>
      <c r="AB46" s="615">
        <f t="shared" si="29"/>
        <v>0</v>
      </c>
      <c r="AC46" s="628">
        <f t="shared" si="28"/>
        <v>0</v>
      </c>
      <c r="AD46" s="609"/>
      <c r="AE46" s="609"/>
      <c r="AF46" s="609"/>
      <c r="AH46" s="605">
        <f t="shared" si="2"/>
        <v>0</v>
      </c>
      <c r="AI46" s="605">
        <f t="shared" si="8"/>
        <v>0</v>
      </c>
      <c r="AJ46" s="605"/>
      <c r="BA46" s="605">
        <f t="shared" si="16"/>
        <v>0</v>
      </c>
      <c r="BB46" s="620"/>
      <c r="BC46" s="620"/>
      <c r="BN46" s="606">
        <f t="shared" si="10"/>
        <v>0</v>
      </c>
      <c r="BO46" s="605">
        <f t="shared" si="11"/>
        <v>0</v>
      </c>
      <c r="BP46" s="605">
        <f t="shared" si="12"/>
        <v>0</v>
      </c>
    </row>
    <row r="47" spans="1:68" s="610" customFormat="1" ht="25.5" hidden="1">
      <c r="A47" s="618" t="s">
        <v>550</v>
      </c>
      <c r="B47" s="619" t="s">
        <v>181</v>
      </c>
      <c r="C47" s="613">
        <f t="shared" si="17"/>
        <v>13300</v>
      </c>
      <c r="D47" s="613">
        <v>13300</v>
      </c>
      <c r="E47" s="613"/>
      <c r="F47" s="613">
        <f t="shared" si="18"/>
        <v>13300</v>
      </c>
      <c r="G47" s="613">
        <f t="shared" si="21"/>
        <v>13300</v>
      </c>
      <c r="H47" s="613">
        <f t="shared" si="19"/>
        <v>0</v>
      </c>
      <c r="I47" s="614">
        <f t="shared" si="19"/>
        <v>0</v>
      </c>
      <c r="J47" s="613">
        <f t="shared" si="19"/>
        <v>0</v>
      </c>
      <c r="K47" s="613">
        <f t="shared" si="19"/>
        <v>0</v>
      </c>
      <c r="L47" s="613">
        <f t="shared" si="19"/>
        <v>0</v>
      </c>
      <c r="M47" s="613">
        <f>D47</f>
        <v>13300</v>
      </c>
      <c r="N47" s="613">
        <f t="shared" si="30"/>
        <v>13300</v>
      </c>
      <c r="O47" s="613"/>
      <c r="P47" s="615">
        <f t="shared" si="31"/>
        <v>0</v>
      </c>
      <c r="Q47" s="613"/>
      <c r="R47" s="613"/>
      <c r="S47" s="613"/>
      <c r="T47" s="613">
        <f>R47</f>
        <v>0</v>
      </c>
      <c r="U47" s="613">
        <f>T47</f>
        <v>0</v>
      </c>
      <c r="V47" s="613"/>
      <c r="W47" s="615"/>
      <c r="X47" s="613"/>
      <c r="Y47" s="613"/>
      <c r="Z47" s="613"/>
      <c r="AA47" s="613">
        <f t="shared" si="15"/>
        <v>0</v>
      </c>
      <c r="AB47" s="615">
        <f t="shared" si="29"/>
        <v>0</v>
      </c>
      <c r="AC47" s="628">
        <f t="shared" si="28"/>
        <v>0</v>
      </c>
      <c r="AD47" s="609"/>
      <c r="AE47" s="609"/>
      <c r="AF47" s="609"/>
      <c r="AH47" s="605">
        <f t="shared" si="2"/>
        <v>0</v>
      </c>
      <c r="AI47" s="605">
        <f t="shared" si="8"/>
        <v>0</v>
      </c>
      <c r="AJ47" s="605"/>
      <c r="BA47" s="605">
        <f t="shared" si="16"/>
        <v>0</v>
      </c>
      <c r="BB47" s="620"/>
      <c r="BC47" s="620"/>
      <c r="BN47" s="606">
        <f t="shared" si="10"/>
        <v>0</v>
      </c>
      <c r="BO47" s="605">
        <f t="shared" si="11"/>
        <v>0</v>
      </c>
      <c r="BP47" s="605">
        <f t="shared" si="12"/>
        <v>0</v>
      </c>
    </row>
    <row r="48" spans="1:68" s="610" customFormat="1" ht="12.75" hidden="1">
      <c r="A48" s="618" t="s">
        <v>550</v>
      </c>
      <c r="B48" s="619" t="s">
        <v>1298</v>
      </c>
      <c r="C48" s="613">
        <f t="shared" si="17"/>
        <v>9890</v>
      </c>
      <c r="D48" s="613">
        <f>7000+2890</f>
        <v>9890</v>
      </c>
      <c r="E48" s="613"/>
      <c r="F48" s="613">
        <f t="shared" si="18"/>
        <v>19780</v>
      </c>
      <c r="G48" s="613">
        <f t="shared" si="21"/>
        <v>19780</v>
      </c>
      <c r="H48" s="613">
        <f t="shared" si="19"/>
        <v>0</v>
      </c>
      <c r="I48" s="614">
        <f t="shared" si="19"/>
        <v>0</v>
      </c>
      <c r="J48" s="613">
        <f t="shared" si="19"/>
        <v>0</v>
      </c>
      <c r="K48" s="613">
        <f t="shared" si="19"/>
        <v>0</v>
      </c>
      <c r="L48" s="613">
        <f t="shared" si="19"/>
        <v>0</v>
      </c>
      <c r="M48" s="613">
        <v>9890</v>
      </c>
      <c r="N48" s="613">
        <f t="shared" si="30"/>
        <v>9890</v>
      </c>
      <c r="O48" s="613"/>
      <c r="P48" s="615">
        <f t="shared" si="31"/>
        <v>0</v>
      </c>
      <c r="Q48" s="613"/>
      <c r="R48" s="613"/>
      <c r="S48" s="613"/>
      <c r="T48" s="613">
        <v>9890</v>
      </c>
      <c r="U48" s="613">
        <f>T48</f>
        <v>9890</v>
      </c>
      <c r="V48" s="613"/>
      <c r="W48" s="615"/>
      <c r="X48" s="613"/>
      <c r="Y48" s="613"/>
      <c r="Z48" s="613"/>
      <c r="AA48" s="613">
        <f t="shared" si="15"/>
        <v>0</v>
      </c>
      <c r="AB48" s="615">
        <f t="shared" si="29"/>
        <v>0</v>
      </c>
      <c r="AC48" s="628">
        <f t="shared" si="28"/>
        <v>0</v>
      </c>
      <c r="AD48" s="609"/>
      <c r="AE48" s="609"/>
      <c r="AF48" s="609"/>
      <c r="AH48" s="605">
        <f t="shared" si="2"/>
        <v>0</v>
      </c>
      <c r="AI48" s="605">
        <f t="shared" si="8"/>
        <v>-9890</v>
      </c>
      <c r="AJ48" s="605"/>
      <c r="BA48" s="605">
        <f t="shared" si="16"/>
        <v>-9890</v>
      </c>
      <c r="BB48" s="620"/>
      <c r="BC48" s="620"/>
      <c r="BN48" s="606">
        <f t="shared" si="10"/>
        <v>0</v>
      </c>
      <c r="BO48" s="605">
        <f t="shared" si="11"/>
        <v>-9890</v>
      </c>
      <c r="BP48" s="605">
        <f t="shared" si="12"/>
        <v>-9890</v>
      </c>
    </row>
    <row r="49" spans="1:68" s="610" customFormat="1" ht="12.75" hidden="1">
      <c r="A49" s="618" t="s">
        <v>550</v>
      </c>
      <c r="B49" s="619" t="s">
        <v>62</v>
      </c>
      <c r="C49" s="613">
        <f t="shared" si="17"/>
        <v>22000</v>
      </c>
      <c r="D49" s="613">
        <v>22000</v>
      </c>
      <c r="E49" s="613">
        <v>3000</v>
      </c>
      <c r="F49" s="613">
        <f t="shared" si="18"/>
        <v>50000</v>
      </c>
      <c r="G49" s="613">
        <f t="shared" si="21"/>
        <v>50000</v>
      </c>
      <c r="H49" s="613">
        <f t="shared" si="19"/>
        <v>0</v>
      </c>
      <c r="I49" s="614">
        <f t="shared" si="19"/>
        <v>0</v>
      </c>
      <c r="J49" s="613">
        <f t="shared" si="19"/>
        <v>0</v>
      </c>
      <c r="K49" s="613">
        <f t="shared" si="19"/>
        <v>0</v>
      </c>
      <c r="L49" s="613">
        <f t="shared" si="19"/>
        <v>0</v>
      </c>
      <c r="M49" s="613">
        <v>25000</v>
      </c>
      <c r="N49" s="613">
        <f t="shared" si="30"/>
        <v>25000</v>
      </c>
      <c r="O49" s="613"/>
      <c r="P49" s="615">
        <f t="shared" si="31"/>
        <v>0</v>
      </c>
      <c r="Q49" s="613"/>
      <c r="R49" s="613"/>
      <c r="S49" s="613"/>
      <c r="T49" s="613">
        <v>25000</v>
      </c>
      <c r="U49" s="613">
        <f>T49</f>
        <v>25000</v>
      </c>
      <c r="V49" s="613"/>
      <c r="W49" s="615"/>
      <c r="X49" s="613"/>
      <c r="Y49" s="613"/>
      <c r="Z49" s="613"/>
      <c r="AA49" s="613">
        <f t="shared" si="15"/>
        <v>0</v>
      </c>
      <c r="AB49" s="615">
        <f t="shared" si="29"/>
        <v>0</v>
      </c>
      <c r="AC49" s="628">
        <f t="shared" si="28"/>
        <v>-3000</v>
      </c>
      <c r="AD49" s="609"/>
      <c r="AE49" s="609"/>
      <c r="AF49" s="609"/>
      <c r="AH49" s="605">
        <f t="shared" si="2"/>
        <v>-3000</v>
      </c>
      <c r="AI49" s="605">
        <f t="shared" si="8"/>
        <v>-28000</v>
      </c>
      <c r="AJ49" s="605"/>
      <c r="BA49" s="605">
        <f t="shared" si="16"/>
        <v>-28000</v>
      </c>
      <c r="BB49" s="620"/>
      <c r="BC49" s="620"/>
      <c r="BN49" s="606">
        <f t="shared" si="10"/>
        <v>0</v>
      </c>
      <c r="BO49" s="605">
        <f t="shared" si="11"/>
        <v>-28000</v>
      </c>
      <c r="BP49" s="605">
        <f t="shared" si="12"/>
        <v>-28000</v>
      </c>
    </row>
    <row r="50" spans="1:68" s="610" customFormat="1" ht="25.5" hidden="1">
      <c r="A50" s="618" t="s">
        <v>550</v>
      </c>
      <c r="B50" s="619" t="s">
        <v>189</v>
      </c>
      <c r="C50" s="613">
        <f t="shared" si="17"/>
        <v>36500</v>
      </c>
      <c r="D50" s="613">
        <f>35500+1000</f>
        <v>36500</v>
      </c>
      <c r="E50" s="613">
        <v>10000</v>
      </c>
      <c r="F50" s="613">
        <f t="shared" si="18"/>
        <v>93000</v>
      </c>
      <c r="G50" s="613">
        <f t="shared" si="21"/>
        <v>93000</v>
      </c>
      <c r="H50" s="613">
        <f t="shared" si="19"/>
        <v>0</v>
      </c>
      <c r="I50" s="614">
        <f t="shared" si="19"/>
        <v>0</v>
      </c>
      <c r="J50" s="613">
        <f t="shared" si="19"/>
        <v>0</v>
      </c>
      <c r="K50" s="613">
        <f t="shared" si="19"/>
        <v>0</v>
      </c>
      <c r="L50" s="613">
        <f t="shared" si="19"/>
        <v>0</v>
      </c>
      <c r="M50" s="613">
        <v>46500</v>
      </c>
      <c r="N50" s="613">
        <v>46500</v>
      </c>
      <c r="O50" s="613"/>
      <c r="P50" s="615">
        <f t="shared" si="31"/>
        <v>0</v>
      </c>
      <c r="Q50" s="613"/>
      <c r="R50" s="613"/>
      <c r="S50" s="613"/>
      <c r="T50" s="613">
        <v>46500</v>
      </c>
      <c r="U50" s="613">
        <v>46500</v>
      </c>
      <c r="V50" s="613"/>
      <c r="W50" s="615"/>
      <c r="X50" s="613"/>
      <c r="Y50" s="613"/>
      <c r="Z50" s="613"/>
      <c r="AA50" s="613">
        <f t="shared" si="15"/>
        <v>0</v>
      </c>
      <c r="AB50" s="615">
        <f t="shared" si="29"/>
        <v>0</v>
      </c>
      <c r="AC50" s="628">
        <f t="shared" si="28"/>
        <v>-10000</v>
      </c>
      <c r="AD50" s="609"/>
      <c r="AE50" s="609"/>
      <c r="AF50" s="609"/>
      <c r="AH50" s="605">
        <f t="shared" si="2"/>
        <v>-10000</v>
      </c>
      <c r="AI50" s="605">
        <f t="shared" si="8"/>
        <v>-56500</v>
      </c>
      <c r="AJ50" s="605"/>
      <c r="BA50" s="605">
        <f t="shared" si="16"/>
        <v>-56500</v>
      </c>
      <c r="BB50" s="620"/>
      <c r="BC50" s="620"/>
      <c r="BN50" s="606">
        <f t="shared" si="10"/>
        <v>0</v>
      </c>
      <c r="BO50" s="605">
        <f t="shared" si="11"/>
        <v>-56500</v>
      </c>
      <c r="BP50" s="605">
        <f t="shared" si="12"/>
        <v>-56500</v>
      </c>
    </row>
    <row r="51" spans="1:68" s="600" customFormat="1" ht="25.5" hidden="1">
      <c r="A51" s="618" t="s">
        <v>550</v>
      </c>
      <c r="B51" s="273" t="s">
        <v>1299</v>
      </c>
      <c r="C51" s="613">
        <f t="shared" si="17"/>
        <v>10000</v>
      </c>
      <c r="D51" s="613">
        <v>10000</v>
      </c>
      <c r="E51" s="613"/>
      <c r="F51" s="613">
        <f t="shared" si="18"/>
        <v>10000</v>
      </c>
      <c r="G51" s="613">
        <f t="shared" si="21"/>
        <v>10000</v>
      </c>
      <c r="H51" s="613">
        <f t="shared" si="19"/>
        <v>0</v>
      </c>
      <c r="I51" s="614">
        <f t="shared" si="19"/>
        <v>0</v>
      </c>
      <c r="J51" s="613">
        <f t="shared" si="19"/>
        <v>0</v>
      </c>
      <c r="K51" s="613">
        <f t="shared" si="19"/>
        <v>0</v>
      </c>
      <c r="L51" s="613">
        <f t="shared" si="19"/>
        <v>0</v>
      </c>
      <c r="M51" s="613">
        <f>D51</f>
        <v>10000</v>
      </c>
      <c r="N51" s="613">
        <f t="shared" si="30"/>
        <v>10000</v>
      </c>
      <c r="O51" s="613"/>
      <c r="P51" s="615">
        <f t="shared" si="31"/>
        <v>0</v>
      </c>
      <c r="Q51" s="613"/>
      <c r="R51" s="613"/>
      <c r="S51" s="613"/>
      <c r="T51" s="613">
        <f>R51</f>
        <v>0</v>
      </c>
      <c r="U51" s="613">
        <f>T51</f>
        <v>0</v>
      </c>
      <c r="V51" s="613"/>
      <c r="W51" s="615"/>
      <c r="X51" s="613"/>
      <c r="Y51" s="613"/>
      <c r="Z51" s="613"/>
      <c r="AA51" s="613">
        <f t="shared" si="15"/>
        <v>0</v>
      </c>
      <c r="AB51" s="615">
        <f t="shared" si="29"/>
        <v>0</v>
      </c>
      <c r="AC51" s="628">
        <f t="shared" si="28"/>
        <v>0</v>
      </c>
      <c r="AD51" s="604"/>
      <c r="AE51" s="604"/>
      <c r="AF51" s="604"/>
      <c r="AH51" s="605">
        <f t="shared" si="2"/>
        <v>0</v>
      </c>
      <c r="AI51" s="605">
        <f t="shared" si="8"/>
        <v>0</v>
      </c>
      <c r="AJ51" s="605"/>
      <c r="BA51" s="605">
        <f t="shared" si="16"/>
        <v>0</v>
      </c>
      <c r="BB51" s="629"/>
      <c r="BC51" s="629"/>
      <c r="BN51" s="606">
        <f t="shared" si="10"/>
        <v>0</v>
      </c>
      <c r="BO51" s="605">
        <f t="shared" si="11"/>
        <v>0</v>
      </c>
      <c r="BP51" s="605">
        <f t="shared" si="12"/>
        <v>0</v>
      </c>
    </row>
    <row r="52" spans="1:68" s="600" customFormat="1" ht="38.25" hidden="1">
      <c r="A52" s="618" t="s">
        <v>550</v>
      </c>
      <c r="B52" s="273" t="s">
        <v>1300</v>
      </c>
      <c r="C52" s="613">
        <f t="shared" si="17"/>
        <v>43315.288</v>
      </c>
      <c r="D52" s="613">
        <f>43703+237-624.712</f>
        <v>43315.288</v>
      </c>
      <c r="E52" s="613"/>
      <c r="F52" s="613">
        <f t="shared" si="18"/>
        <v>43315.288</v>
      </c>
      <c r="G52" s="613">
        <f t="shared" si="21"/>
        <v>43315.288</v>
      </c>
      <c r="H52" s="613">
        <f t="shared" si="19"/>
        <v>0</v>
      </c>
      <c r="I52" s="614">
        <f t="shared" si="19"/>
        <v>0</v>
      </c>
      <c r="J52" s="613">
        <f t="shared" si="19"/>
        <v>0</v>
      </c>
      <c r="K52" s="613">
        <f t="shared" si="19"/>
        <v>0</v>
      </c>
      <c r="L52" s="613">
        <f t="shared" si="19"/>
        <v>0</v>
      </c>
      <c r="M52" s="613">
        <f>D52</f>
        <v>43315.288</v>
      </c>
      <c r="N52" s="613">
        <f t="shared" si="30"/>
        <v>43315.288</v>
      </c>
      <c r="O52" s="613"/>
      <c r="P52" s="615">
        <f t="shared" si="31"/>
        <v>0</v>
      </c>
      <c r="Q52" s="613"/>
      <c r="R52" s="613"/>
      <c r="S52" s="613"/>
      <c r="T52" s="613">
        <f>R52</f>
        <v>0</v>
      </c>
      <c r="U52" s="613">
        <f>T52</f>
        <v>0</v>
      </c>
      <c r="V52" s="613"/>
      <c r="W52" s="615"/>
      <c r="X52" s="613"/>
      <c r="Y52" s="613"/>
      <c r="Z52" s="613"/>
      <c r="AA52" s="613">
        <f t="shared" si="15"/>
        <v>0</v>
      </c>
      <c r="AB52" s="615">
        <f t="shared" si="29"/>
        <v>0</v>
      </c>
      <c r="AC52" s="628">
        <f t="shared" si="28"/>
        <v>0</v>
      </c>
      <c r="AD52" s="604"/>
      <c r="AE52" s="604"/>
      <c r="AF52" s="604"/>
      <c r="AH52" s="605">
        <f t="shared" si="2"/>
        <v>0</v>
      </c>
      <c r="AI52" s="605">
        <f t="shared" si="8"/>
        <v>0</v>
      </c>
      <c r="AJ52" s="605"/>
      <c r="BA52" s="605">
        <f t="shared" si="16"/>
        <v>0</v>
      </c>
      <c r="BB52" s="629"/>
      <c r="BC52" s="629"/>
      <c r="BN52" s="606">
        <f t="shared" si="10"/>
        <v>0</v>
      </c>
      <c r="BO52" s="605">
        <f t="shared" si="11"/>
        <v>0</v>
      </c>
      <c r="BP52" s="605">
        <f t="shared" si="12"/>
        <v>0</v>
      </c>
    </row>
    <row r="53" spans="1:68" s="600" customFormat="1" ht="12.75" hidden="1">
      <c r="A53" s="618" t="s">
        <v>550</v>
      </c>
      <c r="B53" s="273" t="s">
        <v>1301</v>
      </c>
      <c r="C53" s="613">
        <f t="shared" si="17"/>
        <v>0</v>
      </c>
      <c r="D53" s="613"/>
      <c r="E53" s="613">
        <v>225000</v>
      </c>
      <c r="F53" s="613">
        <f t="shared" si="18"/>
        <v>450000</v>
      </c>
      <c r="G53" s="613">
        <f t="shared" si="21"/>
        <v>450000</v>
      </c>
      <c r="H53" s="613">
        <f t="shared" si="19"/>
        <v>0</v>
      </c>
      <c r="I53" s="614">
        <f t="shared" si="19"/>
        <v>0</v>
      </c>
      <c r="J53" s="613">
        <f t="shared" si="19"/>
        <v>0</v>
      </c>
      <c r="K53" s="613">
        <f t="shared" si="19"/>
        <v>0</v>
      </c>
      <c r="L53" s="613">
        <f t="shared" si="19"/>
        <v>0</v>
      </c>
      <c r="M53" s="613">
        <v>225000</v>
      </c>
      <c r="N53" s="613">
        <v>225000</v>
      </c>
      <c r="O53" s="613"/>
      <c r="P53" s="615"/>
      <c r="Q53" s="613"/>
      <c r="R53" s="613"/>
      <c r="S53" s="613"/>
      <c r="T53" s="613">
        <v>225000</v>
      </c>
      <c r="U53" s="613">
        <v>225000</v>
      </c>
      <c r="V53" s="613"/>
      <c r="W53" s="615"/>
      <c r="X53" s="613"/>
      <c r="Y53" s="613"/>
      <c r="Z53" s="613"/>
      <c r="AA53" s="613">
        <f t="shared" si="15"/>
        <v>0</v>
      </c>
      <c r="AB53" s="615">
        <f t="shared" si="29"/>
        <v>0</v>
      </c>
      <c r="AC53" s="628">
        <f t="shared" si="28"/>
        <v>-225000</v>
      </c>
      <c r="AD53" s="604"/>
      <c r="AE53" s="604"/>
      <c r="AF53" s="604"/>
      <c r="AH53" s="605">
        <f t="shared" si="2"/>
        <v>-225000</v>
      </c>
      <c r="AI53" s="605">
        <f t="shared" si="8"/>
        <v>-450000</v>
      </c>
      <c r="AJ53" s="605"/>
      <c r="BA53" s="605">
        <f t="shared" si="16"/>
        <v>-450000</v>
      </c>
      <c r="BB53" s="629"/>
      <c r="BC53" s="629"/>
      <c r="BN53" s="606">
        <f t="shared" si="10"/>
        <v>0</v>
      </c>
      <c r="BO53" s="605">
        <f t="shared" si="11"/>
        <v>-450000</v>
      </c>
      <c r="BP53" s="605">
        <f t="shared" si="12"/>
        <v>-450000</v>
      </c>
    </row>
    <row r="54" spans="1:68" s="600" customFormat="1" ht="25.5" hidden="1">
      <c r="A54" s="618" t="s">
        <v>550</v>
      </c>
      <c r="B54" s="273" t="s">
        <v>1302</v>
      </c>
      <c r="C54" s="613">
        <f t="shared" si="17"/>
        <v>0</v>
      </c>
      <c r="D54" s="613"/>
      <c r="E54" s="613">
        <v>18000</v>
      </c>
      <c r="F54" s="613">
        <f t="shared" si="18"/>
        <v>36000</v>
      </c>
      <c r="G54" s="613">
        <f t="shared" si="21"/>
        <v>36000</v>
      </c>
      <c r="H54" s="613">
        <f t="shared" si="19"/>
        <v>0</v>
      </c>
      <c r="I54" s="614">
        <f t="shared" si="19"/>
        <v>0</v>
      </c>
      <c r="J54" s="613">
        <f t="shared" si="19"/>
        <v>0</v>
      </c>
      <c r="K54" s="613">
        <f t="shared" si="19"/>
        <v>0</v>
      </c>
      <c r="L54" s="613">
        <f t="shared" si="19"/>
        <v>0</v>
      </c>
      <c r="M54" s="613">
        <f>N54+S54</f>
        <v>18000</v>
      </c>
      <c r="N54" s="613">
        <v>18000</v>
      </c>
      <c r="O54" s="613"/>
      <c r="P54" s="615"/>
      <c r="Q54" s="613"/>
      <c r="R54" s="613"/>
      <c r="S54" s="613"/>
      <c r="T54" s="613">
        <f>U54+Z54</f>
        <v>18000</v>
      </c>
      <c r="U54" s="613">
        <v>18000</v>
      </c>
      <c r="V54" s="613"/>
      <c r="W54" s="615"/>
      <c r="X54" s="613"/>
      <c r="Y54" s="613"/>
      <c r="Z54" s="613"/>
      <c r="AA54" s="613">
        <f t="shared" si="15"/>
        <v>0</v>
      </c>
      <c r="AB54" s="615">
        <f t="shared" si="29"/>
        <v>0</v>
      </c>
      <c r="AC54" s="628">
        <f t="shared" si="28"/>
        <v>-18000</v>
      </c>
      <c r="AD54" s="604"/>
      <c r="AE54" s="604"/>
      <c r="AF54" s="604"/>
      <c r="AH54" s="605">
        <f t="shared" si="2"/>
        <v>-18000</v>
      </c>
      <c r="AI54" s="605">
        <f t="shared" si="8"/>
        <v>-36000</v>
      </c>
      <c r="AJ54" s="605"/>
      <c r="BA54" s="605">
        <f t="shared" si="16"/>
        <v>-36000</v>
      </c>
      <c r="BB54" s="629"/>
      <c r="BC54" s="629"/>
      <c r="BN54" s="606">
        <f t="shared" si="10"/>
        <v>0</v>
      </c>
      <c r="BO54" s="605">
        <f t="shared" si="11"/>
        <v>-36000</v>
      </c>
      <c r="BP54" s="605">
        <f t="shared" si="12"/>
        <v>-36000</v>
      </c>
    </row>
    <row r="55" spans="1:68" s="600" customFormat="1" ht="25.5" hidden="1">
      <c r="A55" s="618" t="s">
        <v>550</v>
      </c>
      <c r="B55" s="273" t="s">
        <v>703</v>
      </c>
      <c r="C55" s="613">
        <f t="shared" si="17"/>
        <v>0</v>
      </c>
      <c r="D55" s="613"/>
      <c r="E55" s="613">
        <v>32032</v>
      </c>
      <c r="F55" s="613">
        <f t="shared" si="18"/>
        <v>64064</v>
      </c>
      <c r="G55" s="613">
        <f t="shared" si="21"/>
        <v>64064</v>
      </c>
      <c r="H55" s="613">
        <f t="shared" si="19"/>
        <v>0</v>
      </c>
      <c r="I55" s="614">
        <f t="shared" si="19"/>
        <v>0</v>
      </c>
      <c r="J55" s="613">
        <f t="shared" si="19"/>
        <v>0</v>
      </c>
      <c r="K55" s="613">
        <f t="shared" si="19"/>
        <v>0</v>
      </c>
      <c r="L55" s="613">
        <f t="shared" si="19"/>
        <v>0</v>
      </c>
      <c r="M55" s="613">
        <f>N55+S55</f>
        <v>32032</v>
      </c>
      <c r="N55" s="613">
        <v>32032</v>
      </c>
      <c r="O55" s="613"/>
      <c r="P55" s="615"/>
      <c r="Q55" s="613"/>
      <c r="R55" s="613"/>
      <c r="S55" s="613"/>
      <c r="T55" s="613">
        <f>U55+Z55</f>
        <v>32032</v>
      </c>
      <c r="U55" s="613">
        <v>32032</v>
      </c>
      <c r="V55" s="613"/>
      <c r="W55" s="615"/>
      <c r="X55" s="613"/>
      <c r="Y55" s="613"/>
      <c r="Z55" s="613"/>
      <c r="AA55" s="613">
        <f t="shared" si="15"/>
        <v>0</v>
      </c>
      <c r="AB55" s="615">
        <f t="shared" si="29"/>
        <v>0</v>
      </c>
      <c r="AC55" s="628">
        <f t="shared" si="28"/>
        <v>-32032</v>
      </c>
      <c r="AD55" s="604"/>
      <c r="AE55" s="604"/>
      <c r="AF55" s="604"/>
      <c r="AH55" s="605">
        <f t="shared" si="2"/>
        <v>-32032</v>
      </c>
      <c r="AI55" s="605">
        <f t="shared" si="8"/>
        <v>-64064</v>
      </c>
      <c r="AJ55" s="605"/>
      <c r="BA55" s="605">
        <f t="shared" si="16"/>
        <v>-64064</v>
      </c>
      <c r="BB55" s="629"/>
      <c r="BC55" s="629"/>
      <c r="BN55" s="606">
        <f t="shared" si="10"/>
        <v>0</v>
      </c>
      <c r="BO55" s="605">
        <f t="shared" si="11"/>
        <v>-64064</v>
      </c>
      <c r="BP55" s="605">
        <f t="shared" si="12"/>
        <v>-64064</v>
      </c>
    </row>
    <row r="56" spans="1:68" s="600" customFormat="1" ht="12.75">
      <c r="A56" s="631">
        <v>2</v>
      </c>
      <c r="B56" s="632" t="s">
        <v>535</v>
      </c>
      <c r="C56" s="633">
        <f t="shared" si="17"/>
        <v>517081</v>
      </c>
      <c r="D56" s="633">
        <v>517081</v>
      </c>
      <c r="E56" s="633">
        <f>E57+E58</f>
        <v>0</v>
      </c>
      <c r="F56" s="633">
        <f t="shared" si="18"/>
        <v>517081</v>
      </c>
      <c r="G56" s="633">
        <f t="shared" si="21"/>
        <v>517081</v>
      </c>
      <c r="H56" s="633">
        <v>63414</v>
      </c>
      <c r="I56" s="634">
        <f>H56/F56*100</f>
        <v>12.263842608798235</v>
      </c>
      <c r="J56" s="633">
        <f t="shared" ref="J56:L56" si="32">Q56+X56</f>
        <v>0</v>
      </c>
      <c r="K56" s="633">
        <f t="shared" si="32"/>
        <v>0</v>
      </c>
      <c r="L56" s="633">
        <f t="shared" si="32"/>
        <v>0</v>
      </c>
      <c r="M56" s="633">
        <f>N56+Q56</f>
        <v>517081</v>
      </c>
      <c r="N56" s="633">
        <f>D56</f>
        <v>517081</v>
      </c>
      <c r="O56" s="633">
        <v>25063</v>
      </c>
      <c r="P56" s="635">
        <f>O56/N56*100</f>
        <v>4.8470162314995138</v>
      </c>
      <c r="Q56" s="633">
        <f>SUM(Q57:Q58)</f>
        <v>0</v>
      </c>
      <c r="R56" s="633">
        <f>SUM(R57:R58)</f>
        <v>0</v>
      </c>
      <c r="S56" s="633">
        <f>SUM(S57:S58)</f>
        <v>0</v>
      </c>
      <c r="T56" s="633">
        <f>U56+X56</f>
        <v>0</v>
      </c>
      <c r="U56" s="633">
        <f>R56</f>
        <v>0</v>
      </c>
      <c r="V56" s="633"/>
      <c r="W56" s="635"/>
      <c r="X56" s="633">
        <f>SUM(X57:X58)</f>
        <v>0</v>
      </c>
      <c r="Y56" s="633">
        <f>SUM(Y57:Y58)</f>
        <v>0</v>
      </c>
      <c r="Z56" s="633">
        <f>SUM(Z57:Z58)</f>
        <v>0</v>
      </c>
      <c r="AA56" s="633">
        <f t="shared" si="15"/>
        <v>63414</v>
      </c>
      <c r="AB56" s="635">
        <f>AA56/F56*100</f>
        <v>12.263842608798235</v>
      </c>
      <c r="AC56" s="636">
        <f t="shared" si="28"/>
        <v>0</v>
      </c>
      <c r="AD56" s="637"/>
      <c r="AE56" s="637"/>
      <c r="AF56" s="637"/>
      <c r="AH56" s="605">
        <f t="shared" si="2"/>
        <v>0</v>
      </c>
      <c r="AI56" s="605">
        <f t="shared" si="8"/>
        <v>0</v>
      </c>
      <c r="AJ56" s="605"/>
      <c r="BA56" s="605">
        <f t="shared" si="16"/>
        <v>0</v>
      </c>
      <c r="BB56" s="629"/>
      <c r="BC56" s="629"/>
      <c r="BN56" s="606">
        <f t="shared" si="10"/>
        <v>0</v>
      </c>
      <c r="BO56" s="605">
        <f t="shared" si="11"/>
        <v>0</v>
      </c>
      <c r="BP56" s="605">
        <f t="shared" si="12"/>
        <v>0</v>
      </c>
    </row>
    <row r="57" spans="1:68" s="644" customFormat="1" ht="38.25" hidden="1">
      <c r="A57" s="638" t="s">
        <v>550</v>
      </c>
      <c r="B57" s="639" t="s">
        <v>1109</v>
      </c>
      <c r="C57" s="640">
        <f t="shared" si="17"/>
        <v>244657</v>
      </c>
      <c r="D57" s="640">
        <f>285086-40429</f>
        <v>244657</v>
      </c>
      <c r="E57" s="640"/>
      <c r="F57" s="640">
        <f>285086-40429</f>
        <v>244657</v>
      </c>
      <c r="G57" s="640">
        <f>F57-40429</f>
        <v>204228</v>
      </c>
      <c r="H57" s="640">
        <v>138372.43799999999</v>
      </c>
      <c r="I57" s="641">
        <f>H57/G57*100</f>
        <v>67.753901521828539</v>
      </c>
      <c r="J57" s="640"/>
      <c r="K57" s="640"/>
      <c r="L57" s="640"/>
      <c r="M57" s="640">
        <f>285086-40429</f>
        <v>244657</v>
      </c>
      <c r="N57" s="640">
        <f>M57-40429</f>
        <v>204228</v>
      </c>
      <c r="O57" s="640">
        <v>138372.43799999999</v>
      </c>
      <c r="P57" s="641">
        <f>O57/N57*100</f>
        <v>67.753901521828539</v>
      </c>
      <c r="Q57" s="640"/>
      <c r="R57" s="640"/>
      <c r="S57" s="640"/>
      <c r="T57" s="640">
        <f>285086-40429</f>
        <v>244657</v>
      </c>
      <c r="U57" s="640">
        <f>T57-40429</f>
        <v>204228</v>
      </c>
      <c r="V57" s="640">
        <v>138372.43799999999</v>
      </c>
      <c r="W57" s="641">
        <f>V57/U57*100</f>
        <v>67.753901521828539</v>
      </c>
      <c r="X57" s="640"/>
      <c r="Y57" s="640"/>
      <c r="Z57" s="640"/>
      <c r="AA57" s="640">
        <f t="shared" ref="AA57:AA63" si="33">O57+R57</f>
        <v>138372.43799999999</v>
      </c>
      <c r="AB57" s="641">
        <f t="shared" si="29"/>
        <v>56.55772694016521</v>
      </c>
      <c r="AC57" s="642">
        <f t="shared" si="28"/>
        <v>40429</v>
      </c>
      <c r="AD57" s="643"/>
      <c r="AE57" s="643"/>
      <c r="AF57" s="643"/>
      <c r="BA57" s="605">
        <f t="shared" si="16"/>
        <v>0</v>
      </c>
      <c r="BN57" s="645">
        <f t="shared" ref="BN57:BN70" si="34">BA57-SUM(BB57:BK57)</f>
        <v>0</v>
      </c>
    </row>
    <row r="58" spans="1:68" s="644" customFormat="1" ht="25.5" hidden="1">
      <c r="A58" s="618" t="s">
        <v>550</v>
      </c>
      <c r="B58" s="273" t="s">
        <v>1110</v>
      </c>
      <c r="C58" s="613">
        <f t="shared" si="17"/>
        <v>108266</v>
      </c>
      <c r="D58" s="613">
        <v>108266</v>
      </c>
      <c r="E58" s="613"/>
      <c r="F58" s="613">
        <v>108266</v>
      </c>
      <c r="G58" s="613">
        <f>F58</f>
        <v>108266</v>
      </c>
      <c r="H58" s="613">
        <v>62886.319000000003</v>
      </c>
      <c r="I58" s="615">
        <f>H58/G58*100</f>
        <v>58.085011915098008</v>
      </c>
      <c r="J58" s="613"/>
      <c r="K58" s="613"/>
      <c r="L58" s="613"/>
      <c r="M58" s="613">
        <v>108266</v>
      </c>
      <c r="N58" s="613">
        <f>M58</f>
        <v>108266</v>
      </c>
      <c r="O58" s="613">
        <v>62886.319000000003</v>
      </c>
      <c r="P58" s="615">
        <f>O58/N58*100</f>
        <v>58.085011915098008</v>
      </c>
      <c r="Q58" s="613"/>
      <c r="R58" s="613"/>
      <c r="S58" s="613"/>
      <c r="T58" s="613">
        <v>108266</v>
      </c>
      <c r="U58" s="613">
        <f>T58</f>
        <v>108266</v>
      </c>
      <c r="V58" s="613">
        <v>62886.319000000003</v>
      </c>
      <c r="W58" s="615">
        <f>V58/U58*100</f>
        <v>58.085011915098008</v>
      </c>
      <c r="X58" s="613"/>
      <c r="Y58" s="613"/>
      <c r="Z58" s="613"/>
      <c r="AA58" s="613">
        <f t="shared" si="33"/>
        <v>62886.319000000003</v>
      </c>
      <c r="AB58" s="615">
        <f t="shared" si="29"/>
        <v>58.085011915098008</v>
      </c>
      <c r="AC58" s="646">
        <f t="shared" si="28"/>
        <v>0</v>
      </c>
      <c r="AD58" s="647"/>
      <c r="AE58" s="647"/>
      <c r="AF58" s="647"/>
      <c r="BA58" s="605">
        <f t="shared" si="16"/>
        <v>0</v>
      </c>
      <c r="BN58" s="645">
        <f t="shared" si="34"/>
        <v>0</v>
      </c>
    </row>
    <row r="59" spans="1:68" hidden="1">
      <c r="A59" s="648">
        <v>3</v>
      </c>
      <c r="B59" s="570" t="s">
        <v>1303</v>
      </c>
      <c r="C59" s="613">
        <f t="shared" si="17"/>
        <v>0</v>
      </c>
      <c r="D59" s="649">
        <f>D60+D63</f>
        <v>0</v>
      </c>
      <c r="E59" s="649">
        <f>E60+E63</f>
        <v>0</v>
      </c>
      <c r="F59" s="649" t="e">
        <f>F60+F63</f>
        <v>#REF!</v>
      </c>
      <c r="G59" s="649">
        <f>G60+G63</f>
        <v>26314</v>
      </c>
      <c r="H59" s="649">
        <f>H60+H63</f>
        <v>26314</v>
      </c>
      <c r="I59" s="650">
        <f>H59/G59*100</f>
        <v>100</v>
      </c>
      <c r="J59" s="649" t="e">
        <f>F59-G59</f>
        <v>#REF!</v>
      </c>
      <c r="K59" s="649">
        <v>436243</v>
      </c>
      <c r="L59" s="650" t="e">
        <f>K59/J59*100</f>
        <v>#REF!</v>
      </c>
      <c r="M59" s="649">
        <f>M60+M63</f>
        <v>291906</v>
      </c>
      <c r="N59" s="649">
        <f>N60+N63</f>
        <v>26314</v>
      </c>
      <c r="O59" s="649">
        <f>O60+O63</f>
        <v>26314</v>
      </c>
      <c r="P59" s="650">
        <f>O59/N59*100</f>
        <v>100</v>
      </c>
      <c r="Q59" s="649">
        <f>M59-N59</f>
        <v>265592</v>
      </c>
      <c r="R59" s="649">
        <v>436243</v>
      </c>
      <c r="S59" s="650">
        <f>R59/Q59*100</f>
        <v>164.25306485135093</v>
      </c>
      <c r="T59" s="649">
        <f>T60+T63</f>
        <v>291906</v>
      </c>
      <c r="U59" s="649">
        <f>U60+U63</f>
        <v>26314</v>
      </c>
      <c r="V59" s="649">
        <f>V60+V63</f>
        <v>26314</v>
      </c>
      <c r="W59" s="650">
        <f>V59/U59*100</f>
        <v>100</v>
      </c>
      <c r="X59" s="649">
        <f>T59-U59</f>
        <v>265592</v>
      </c>
      <c r="Y59" s="649">
        <v>436243</v>
      </c>
      <c r="Z59" s="650">
        <f>Y59/X59*100</f>
        <v>164.25306485135093</v>
      </c>
      <c r="AA59" s="649">
        <f t="shared" si="33"/>
        <v>462557</v>
      </c>
      <c r="AB59" s="650">
        <f t="shared" si="29"/>
        <v>158.46094290627806</v>
      </c>
      <c r="AC59" s="651">
        <f t="shared" si="28"/>
        <v>-26314</v>
      </c>
      <c r="AD59" s="652"/>
      <c r="AE59" s="652"/>
      <c r="AF59" s="652"/>
      <c r="BA59" s="605" t="e">
        <f t="shared" si="16"/>
        <v>#REF!</v>
      </c>
      <c r="BN59" s="645" t="e">
        <f t="shared" si="34"/>
        <v>#REF!</v>
      </c>
    </row>
    <row r="60" spans="1:68" hidden="1">
      <c r="A60" s="653" t="s">
        <v>1304</v>
      </c>
      <c r="B60" s="654" t="s">
        <v>535</v>
      </c>
      <c r="C60" s="613">
        <f t="shared" si="17"/>
        <v>0</v>
      </c>
      <c r="D60" s="640">
        <f>SUM(D61:D62)</f>
        <v>0</v>
      </c>
      <c r="E60" s="640">
        <f>SUM(E61:E62)</f>
        <v>0</v>
      </c>
      <c r="F60" s="640" t="e">
        <f>G60+J60</f>
        <v>#REF!</v>
      </c>
      <c r="G60" s="640"/>
      <c r="H60" s="640"/>
      <c r="I60" s="641">
        <f>SUM(I61:I62)</f>
        <v>0</v>
      </c>
      <c r="J60" s="640" t="e">
        <f>#REF!</f>
        <v>#REF!</v>
      </c>
      <c r="K60" s="640">
        <v>175719</v>
      </c>
      <c r="L60" s="641" t="e">
        <f>K60/J60*100</f>
        <v>#REF!</v>
      </c>
      <c r="M60" s="640">
        <f>N60+Q60</f>
        <v>0</v>
      </c>
      <c r="N60" s="640"/>
      <c r="O60" s="640"/>
      <c r="P60" s="641">
        <f>SUM(P61:P62)</f>
        <v>0</v>
      </c>
      <c r="Q60" s="640">
        <f>C60</f>
        <v>0</v>
      </c>
      <c r="R60" s="640">
        <v>175719</v>
      </c>
      <c r="S60" s="641" t="e">
        <f>R60/Q60*100</f>
        <v>#DIV/0!</v>
      </c>
      <c r="T60" s="640">
        <f>U60+X60</f>
        <v>0</v>
      </c>
      <c r="U60" s="640"/>
      <c r="V60" s="640"/>
      <c r="W60" s="641">
        <f>SUM(W61:W62)</f>
        <v>0</v>
      </c>
      <c r="X60" s="640">
        <f>Q60</f>
        <v>0</v>
      </c>
      <c r="Y60" s="640">
        <v>175719</v>
      </c>
      <c r="Z60" s="641" t="e">
        <f>Y60/X60*100</f>
        <v>#DIV/0!</v>
      </c>
      <c r="AA60" s="640">
        <f t="shared" si="33"/>
        <v>175719</v>
      </c>
      <c r="AB60" s="641" t="e">
        <f t="shared" si="29"/>
        <v>#DIV/0!</v>
      </c>
      <c r="BA60" s="605" t="e">
        <f t="shared" si="16"/>
        <v>#REF!</v>
      </c>
      <c r="BN60" s="645" t="e">
        <f t="shared" si="34"/>
        <v>#REF!</v>
      </c>
    </row>
    <row r="61" spans="1:68" hidden="1">
      <c r="A61" s="618">
        <v>1</v>
      </c>
      <c r="B61" s="273" t="s">
        <v>1305</v>
      </c>
      <c r="C61" s="613">
        <f t="shared" si="17"/>
        <v>0</v>
      </c>
      <c r="D61" s="613"/>
      <c r="E61" s="613"/>
      <c r="F61" s="613">
        <f>G61+J61</f>
        <v>76548</v>
      </c>
      <c r="G61" s="655"/>
      <c r="H61" s="613"/>
      <c r="I61" s="615">
        <f>H61/J61*100</f>
        <v>0</v>
      </c>
      <c r="J61" s="613">
        <v>76548</v>
      </c>
      <c r="K61" s="613"/>
      <c r="L61" s="613"/>
      <c r="M61" s="613">
        <f>N61+Q61</f>
        <v>76548</v>
      </c>
      <c r="N61" s="655"/>
      <c r="O61" s="613"/>
      <c r="P61" s="615">
        <f>O61/Q61*100</f>
        <v>0</v>
      </c>
      <c r="Q61" s="613">
        <v>76548</v>
      </c>
      <c r="R61" s="613"/>
      <c r="S61" s="613"/>
      <c r="T61" s="613">
        <f>U61+X61</f>
        <v>76548</v>
      </c>
      <c r="U61" s="655"/>
      <c r="V61" s="613"/>
      <c r="W61" s="615">
        <f>V61/X61*100</f>
        <v>0</v>
      </c>
      <c r="X61" s="613">
        <v>76548</v>
      </c>
      <c r="Y61" s="613"/>
      <c r="Z61" s="613"/>
      <c r="AA61" s="613">
        <f t="shared" si="33"/>
        <v>0</v>
      </c>
      <c r="AB61" s="615">
        <f t="shared" si="29"/>
        <v>0</v>
      </c>
      <c r="BA61" s="605">
        <f t="shared" si="16"/>
        <v>-76548</v>
      </c>
      <c r="BN61" s="645">
        <f t="shared" si="34"/>
        <v>-76548</v>
      </c>
    </row>
    <row r="62" spans="1:68" hidden="1">
      <c r="A62" s="618">
        <v>2</v>
      </c>
      <c r="B62" s="273" t="s">
        <v>1306</v>
      </c>
      <c r="C62" s="613">
        <f t="shared" si="17"/>
        <v>0</v>
      </c>
      <c r="D62" s="613"/>
      <c r="E62" s="613"/>
      <c r="F62" s="613">
        <v>170000</v>
      </c>
      <c r="G62" s="613"/>
      <c r="H62" s="613"/>
      <c r="I62" s="615">
        <f>H62/J62*100</f>
        <v>0</v>
      </c>
      <c r="J62" s="613">
        <f>170000-26314</f>
        <v>143686</v>
      </c>
      <c r="K62" s="613"/>
      <c r="L62" s="613"/>
      <c r="M62" s="613">
        <v>170000</v>
      </c>
      <c r="N62" s="613"/>
      <c r="O62" s="613"/>
      <c r="P62" s="615">
        <f>O62/Q62*100</f>
        <v>0</v>
      </c>
      <c r="Q62" s="613">
        <f>170000-26314</f>
        <v>143686</v>
      </c>
      <c r="R62" s="613"/>
      <c r="S62" s="613"/>
      <c r="T62" s="613">
        <v>170000</v>
      </c>
      <c r="U62" s="613"/>
      <c r="V62" s="613"/>
      <c r="W62" s="615">
        <f>V62/X62*100</f>
        <v>0</v>
      </c>
      <c r="X62" s="613">
        <f>170000-26314</f>
        <v>143686</v>
      </c>
      <c r="Y62" s="613"/>
      <c r="Z62" s="613"/>
      <c r="AA62" s="613">
        <f t="shared" si="33"/>
        <v>0</v>
      </c>
      <c r="AB62" s="615">
        <f t="shared" si="29"/>
        <v>0</v>
      </c>
      <c r="BA62" s="605">
        <f t="shared" si="16"/>
        <v>-170000</v>
      </c>
      <c r="BN62" s="645">
        <f t="shared" si="34"/>
        <v>-170000</v>
      </c>
    </row>
    <row r="63" spans="1:68" hidden="1">
      <c r="A63" s="465" t="s">
        <v>1307</v>
      </c>
      <c r="B63" s="80" t="s">
        <v>687</v>
      </c>
      <c r="C63" s="613">
        <f t="shared" si="17"/>
        <v>0</v>
      </c>
      <c r="D63" s="613">
        <f>SUM(D64:D65)</f>
        <v>0</v>
      </c>
      <c r="E63" s="613">
        <f>SUM(E64:E65)</f>
        <v>0</v>
      </c>
      <c r="F63" s="613">
        <f>SUM(F64:F65)</f>
        <v>291906</v>
      </c>
      <c r="G63" s="613">
        <v>26314</v>
      </c>
      <c r="H63" s="613">
        <v>26314</v>
      </c>
      <c r="I63" s="613">
        <f>SUM(I64:I65)</f>
        <v>0</v>
      </c>
      <c r="J63" s="613">
        <f>F63-G63</f>
        <v>265592</v>
      </c>
      <c r="K63" s="613">
        <v>189625</v>
      </c>
      <c r="L63" s="615">
        <f>K63/J63*100</f>
        <v>71.397105334498022</v>
      </c>
      <c r="M63" s="613">
        <f>SUM(M64:M65)</f>
        <v>291906</v>
      </c>
      <c r="N63" s="613">
        <v>26314</v>
      </c>
      <c r="O63" s="613">
        <v>26314</v>
      </c>
      <c r="P63" s="613">
        <f>SUM(P64:P65)</f>
        <v>0</v>
      </c>
      <c r="Q63" s="613">
        <f>M63-N63</f>
        <v>265592</v>
      </c>
      <c r="R63" s="613">
        <v>189625</v>
      </c>
      <c r="S63" s="615">
        <f>R63/Q63*100</f>
        <v>71.397105334498022</v>
      </c>
      <c r="T63" s="613">
        <f>SUM(T64:T65)</f>
        <v>291906</v>
      </c>
      <c r="U63" s="613">
        <v>26314</v>
      </c>
      <c r="V63" s="613">
        <v>26314</v>
      </c>
      <c r="W63" s="613">
        <f>SUM(W64:W65)</f>
        <v>0</v>
      </c>
      <c r="X63" s="613">
        <f>T63-U63</f>
        <v>265592</v>
      </c>
      <c r="Y63" s="613">
        <v>189625</v>
      </c>
      <c r="Z63" s="615">
        <f>Y63/X63*100</f>
        <v>71.397105334498022</v>
      </c>
      <c r="AA63" s="640">
        <f t="shared" si="33"/>
        <v>215939</v>
      </c>
      <c r="AB63" s="615">
        <f t="shared" si="29"/>
        <v>73.975526368077396</v>
      </c>
      <c r="BA63" s="605">
        <f t="shared" si="16"/>
        <v>-291906</v>
      </c>
      <c r="BN63" s="645">
        <f t="shared" si="34"/>
        <v>-291906</v>
      </c>
    </row>
    <row r="64" spans="1:68" s="644" customFormat="1" hidden="1">
      <c r="A64" s="618" t="s">
        <v>550</v>
      </c>
      <c r="B64" s="273" t="s">
        <v>1308</v>
      </c>
      <c r="C64" s="613">
        <f t="shared" si="17"/>
        <v>0</v>
      </c>
      <c r="D64" s="613"/>
      <c r="E64" s="613"/>
      <c r="F64" s="613">
        <f>G64+J64</f>
        <v>68076</v>
      </c>
      <c r="G64" s="613"/>
      <c r="H64" s="613"/>
      <c r="I64" s="615"/>
      <c r="J64" s="613">
        <v>68076</v>
      </c>
      <c r="K64" s="613"/>
      <c r="L64" s="613"/>
      <c r="M64" s="613">
        <f>N64+Q64</f>
        <v>68076</v>
      </c>
      <c r="N64" s="613"/>
      <c r="O64" s="613"/>
      <c r="P64" s="615"/>
      <c r="Q64" s="613">
        <v>68076</v>
      </c>
      <c r="R64" s="613"/>
      <c r="S64" s="613"/>
      <c r="T64" s="613">
        <f>U64+X64</f>
        <v>68076</v>
      </c>
      <c r="U64" s="613"/>
      <c r="V64" s="613"/>
      <c r="W64" s="615"/>
      <c r="X64" s="613">
        <v>68076</v>
      </c>
      <c r="Y64" s="613"/>
      <c r="Z64" s="613"/>
      <c r="AA64" s="613"/>
      <c r="AB64" s="615"/>
      <c r="BA64" s="605">
        <f t="shared" si="16"/>
        <v>-68076</v>
      </c>
      <c r="BN64" s="645">
        <f t="shared" si="34"/>
        <v>-68076</v>
      </c>
    </row>
    <row r="65" spans="1:66" s="644" customFormat="1" hidden="1">
      <c r="A65" s="618" t="s">
        <v>550</v>
      </c>
      <c r="B65" s="273" t="s">
        <v>1306</v>
      </c>
      <c r="C65" s="613">
        <f t="shared" si="17"/>
        <v>0</v>
      </c>
      <c r="D65" s="613"/>
      <c r="E65" s="613"/>
      <c r="F65" s="613">
        <f>143810+80020</f>
        <v>223830</v>
      </c>
      <c r="G65" s="613"/>
      <c r="H65" s="613"/>
      <c r="I65" s="615"/>
      <c r="J65" s="613">
        <v>223830</v>
      </c>
      <c r="K65" s="613"/>
      <c r="L65" s="613"/>
      <c r="M65" s="613">
        <f>143810+80020</f>
        <v>223830</v>
      </c>
      <c r="N65" s="613"/>
      <c r="O65" s="613"/>
      <c r="P65" s="615"/>
      <c r="Q65" s="613">
        <v>223830</v>
      </c>
      <c r="R65" s="613"/>
      <c r="S65" s="613"/>
      <c r="T65" s="613">
        <f>143810+80020</f>
        <v>223830</v>
      </c>
      <c r="U65" s="613"/>
      <c r="V65" s="613"/>
      <c r="W65" s="615"/>
      <c r="X65" s="613">
        <v>223830</v>
      </c>
      <c r="Y65" s="613"/>
      <c r="Z65" s="613"/>
      <c r="AA65" s="613"/>
      <c r="AB65" s="615"/>
      <c r="BA65" s="605">
        <f t="shared" si="16"/>
        <v>-223830</v>
      </c>
      <c r="BN65" s="645">
        <f t="shared" si="34"/>
        <v>-223830</v>
      </c>
    </row>
    <row r="66" spans="1:66" s="644" customFormat="1" hidden="1">
      <c r="A66" s="656">
        <v>4</v>
      </c>
      <c r="B66" s="508" t="s">
        <v>1309</v>
      </c>
      <c r="C66" s="613">
        <f t="shared" si="17"/>
        <v>0</v>
      </c>
      <c r="D66" s="649"/>
      <c r="E66" s="649"/>
      <c r="F66" s="649"/>
      <c r="G66" s="649"/>
      <c r="H66" s="649"/>
      <c r="I66" s="650"/>
      <c r="J66" s="649"/>
      <c r="K66" s="649"/>
      <c r="L66" s="649"/>
      <c r="M66" s="649"/>
      <c r="N66" s="649"/>
      <c r="O66" s="649"/>
      <c r="P66" s="650"/>
      <c r="Q66" s="649"/>
      <c r="R66" s="649"/>
      <c r="S66" s="649"/>
      <c r="T66" s="649"/>
      <c r="U66" s="649"/>
      <c r="V66" s="649"/>
      <c r="W66" s="650"/>
      <c r="X66" s="649"/>
      <c r="Y66" s="649"/>
      <c r="Z66" s="649"/>
      <c r="AA66" s="649"/>
      <c r="AB66" s="650"/>
      <c r="BA66" s="605">
        <f t="shared" si="16"/>
        <v>0</v>
      </c>
      <c r="BN66" s="645">
        <f t="shared" si="34"/>
        <v>0</v>
      </c>
    </row>
    <row r="67" spans="1:66">
      <c r="BA67" s="605">
        <f t="shared" si="16"/>
        <v>0</v>
      </c>
      <c r="BN67" s="645">
        <f t="shared" si="34"/>
        <v>0</v>
      </c>
    </row>
    <row r="68" spans="1:66">
      <c r="BA68" s="605">
        <f t="shared" si="16"/>
        <v>0</v>
      </c>
      <c r="BN68" s="645">
        <f t="shared" si="34"/>
        <v>0</v>
      </c>
    </row>
    <row r="69" spans="1:66">
      <c r="G69" s="658">
        <f>G9+J9</f>
        <v>3655309</v>
      </c>
      <c r="BA69" s="605">
        <f t="shared" si="16"/>
        <v>0</v>
      </c>
      <c r="BN69" s="645">
        <f t="shared" si="34"/>
        <v>0</v>
      </c>
    </row>
    <row r="70" spans="1:66">
      <c r="BA70" s="605">
        <f t="shared" si="16"/>
        <v>0</v>
      </c>
      <c r="BN70" s="645">
        <f t="shared" si="34"/>
        <v>0</v>
      </c>
    </row>
    <row r="71" spans="1:66">
      <c r="BC71" s="590">
        <v>3332609</v>
      </c>
      <c r="BD71" s="592">
        <f>BC71-F9</f>
        <v>-322700</v>
      </c>
      <c r="BG71" s="593">
        <f>BC14+BF14+BD14+BI14+BJ14+BL14+BF11</f>
        <v>248100</v>
      </c>
      <c r="BH71" s="593">
        <f>BG71+BB37</f>
        <v>458100</v>
      </c>
    </row>
    <row r="72" spans="1:66">
      <c r="BB72" s="593">
        <f>BA14-BB73</f>
        <v>-6100</v>
      </c>
    </row>
    <row r="73" spans="1:66">
      <c r="H73" s="658"/>
      <c r="BB73" s="593">
        <f>SUM(BB14:BM29)</f>
        <v>1518700</v>
      </c>
    </row>
    <row r="75" spans="1:66">
      <c r="K75" s="658"/>
      <c r="R75" s="658"/>
      <c r="Y75" s="658"/>
    </row>
  </sheetData>
  <mergeCells count="22">
    <mergeCell ref="A1:AF1"/>
    <mergeCell ref="A2:AF2"/>
    <mergeCell ref="A3:AF3"/>
    <mergeCell ref="A4:AB4"/>
    <mergeCell ref="A5:A7"/>
    <mergeCell ref="B5:B7"/>
    <mergeCell ref="C5:E6"/>
    <mergeCell ref="F5:L5"/>
    <mergeCell ref="M5:S5"/>
    <mergeCell ref="T5:Z5"/>
    <mergeCell ref="F6:F7"/>
    <mergeCell ref="G6:I6"/>
    <mergeCell ref="J6:L6"/>
    <mergeCell ref="M6:M7"/>
    <mergeCell ref="AF5:AF7"/>
    <mergeCell ref="N6:P6"/>
    <mergeCell ref="U6:W6"/>
    <mergeCell ref="X6:Z6"/>
    <mergeCell ref="AA5:AA7"/>
    <mergeCell ref="AB5:AB7"/>
    <mergeCell ref="Q6:S6"/>
    <mergeCell ref="T6:T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4"/>
  <sheetViews>
    <sheetView workbookViewId="0">
      <selection activeCell="L14" sqref="L14"/>
    </sheetView>
  </sheetViews>
  <sheetFormatPr defaultColWidth="9.140625" defaultRowHeight="18.75"/>
  <cols>
    <col min="1" max="1" width="3.7109375" style="87" customWidth="1"/>
    <col min="2" max="2" width="32.7109375" style="88" customWidth="1"/>
    <col min="3" max="3" width="7.28515625" style="89" customWidth="1"/>
    <col min="4" max="4" width="7.28515625" style="89" hidden="1" customWidth="1"/>
    <col min="5" max="5" width="7.85546875" style="89" hidden="1" customWidth="1"/>
    <col min="6" max="6" width="11.42578125" style="90" customWidth="1"/>
    <col min="7" max="8" width="9.7109375" style="91" customWidth="1"/>
    <col min="9" max="9" width="9.140625" style="91" customWidth="1"/>
    <col min="10" max="10" width="8.7109375" style="91" customWidth="1"/>
    <col min="11" max="11" width="8.140625" style="91" customWidth="1"/>
    <col min="12" max="12" width="7.7109375" style="91" customWidth="1"/>
    <col min="13" max="13" width="8.85546875" style="91" customWidth="1"/>
    <col min="14" max="14" width="8.7109375" style="91" customWidth="1"/>
    <col min="15" max="15" width="10.140625" style="91" customWidth="1"/>
    <col min="16" max="16" width="9.140625" style="91" customWidth="1"/>
    <col min="17" max="17" width="9.5703125" style="91" customWidth="1"/>
    <col min="18" max="18" width="9.28515625" style="91" customWidth="1"/>
    <col min="19" max="19" width="7.85546875" style="329" customWidth="1"/>
    <col min="20" max="20" width="7.140625" style="329" hidden="1" customWidth="1"/>
    <col min="21" max="21" width="9.28515625" style="91" customWidth="1"/>
    <col min="22" max="22" width="9.140625" style="91" customWidth="1"/>
    <col min="23" max="23" width="8.7109375" style="329" customWidth="1"/>
    <col min="24" max="24" width="9" style="329" hidden="1" customWidth="1"/>
    <col min="25" max="25" width="10.85546875" style="87" customWidth="1"/>
    <col min="26" max="26" width="8" style="91" hidden="1" customWidth="1"/>
    <col min="27" max="27" width="9.85546875" style="91" hidden="1" customWidth="1"/>
    <col min="28" max="28" width="9" style="91" hidden="1" customWidth="1"/>
    <col min="29" max="29" width="8.140625" style="91" hidden="1" customWidth="1"/>
    <col min="30" max="30" width="8.140625" style="85" hidden="1" customWidth="1"/>
    <col min="31" max="31" width="8.7109375" style="85" hidden="1" customWidth="1"/>
    <col min="32" max="32" width="9" style="85" hidden="1" customWidth="1"/>
    <col min="33" max="33" width="9.140625" style="85" hidden="1" customWidth="1"/>
    <col min="34" max="34" width="8.7109375" style="85" hidden="1" customWidth="1"/>
    <col min="35" max="35" width="8.85546875" style="85" hidden="1" customWidth="1"/>
    <col min="36" max="36" width="7.7109375" style="85" hidden="1" customWidth="1"/>
    <col min="37" max="37" width="8.85546875" style="85" hidden="1" customWidth="1"/>
    <col min="38" max="38" width="7.42578125" style="85" hidden="1" customWidth="1"/>
    <col min="39" max="39" width="8.7109375" style="85" hidden="1" customWidth="1"/>
    <col min="40" max="40" width="7.140625" style="92" hidden="1" customWidth="1"/>
    <col min="41" max="41" width="8.28515625" style="92" hidden="1" customWidth="1"/>
    <col min="42" max="42" width="11.140625" style="379" hidden="1" customWidth="1"/>
    <col min="43" max="43" width="12.85546875" style="85" hidden="1" customWidth="1"/>
    <col min="44" max="45" width="0" style="85" hidden="1" customWidth="1"/>
    <col min="46" max="46" width="10.28515625" style="85" hidden="1" customWidth="1"/>
    <col min="47" max="47" width="0" style="85" hidden="1" customWidth="1"/>
    <col min="48" max="48" width="11" style="85" hidden="1" customWidth="1"/>
    <col min="49" max="49" width="0" style="85" hidden="1" customWidth="1"/>
    <col min="50" max="51" width="9.7109375" style="85" hidden="1" customWidth="1"/>
    <col min="52" max="53" width="0" style="85" hidden="1" customWidth="1"/>
    <col min="54" max="55" width="11.28515625" style="85" customWidth="1"/>
    <col min="56" max="16384" width="9.140625" style="85"/>
  </cols>
  <sheetData>
    <row r="1" spans="1:57" s="21" customFormat="1" ht="18" customHeight="1">
      <c r="A1" s="807" t="s">
        <v>708</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row>
    <row r="2" spans="1:57" s="21" customFormat="1" ht="34.5" customHeight="1">
      <c r="A2" s="771" t="s">
        <v>1190</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BC2" s="22">
        <f>J12-900598</f>
        <v>-85000.255000000005</v>
      </c>
    </row>
    <row r="3" spans="1:57" s="21" customFormat="1" ht="15.75">
      <c r="A3" s="772" t="str">
        <f>'B 1'!A4:J4</f>
        <v>(Kèm theo Tờ trình số             /TTr-SKHĐT  ngày     tháng 12  năm 2021 của Sở Kế hoạch và Đầu tư  tỉnh Đắk Lắk)</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row>
    <row r="4" spans="1:57" s="21" customFormat="1" ht="12">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row>
    <row r="5" spans="1:57" s="21" customFormat="1" ht="12.75" customHeight="1">
      <c r="A5" s="774" t="s">
        <v>74</v>
      </c>
      <c r="B5" s="808" t="s">
        <v>1191</v>
      </c>
      <c r="C5" s="774" t="s">
        <v>4</v>
      </c>
      <c r="D5" s="774" t="s">
        <v>600</v>
      </c>
      <c r="E5" s="774" t="s">
        <v>5</v>
      </c>
      <c r="F5" s="774" t="s">
        <v>75</v>
      </c>
      <c r="G5" s="774"/>
      <c r="H5" s="774"/>
      <c r="I5" s="774" t="s">
        <v>1177</v>
      </c>
      <c r="J5" s="774"/>
      <c r="K5" s="774"/>
      <c r="L5" s="774"/>
      <c r="M5" s="774"/>
      <c r="N5" s="774"/>
      <c r="O5" s="774" t="s">
        <v>1186</v>
      </c>
      <c r="P5" s="774"/>
      <c r="Q5" s="774" t="s">
        <v>606</v>
      </c>
      <c r="R5" s="774"/>
      <c r="S5" s="774"/>
      <c r="T5" s="774"/>
      <c r="U5" s="774" t="s">
        <v>1189</v>
      </c>
      <c r="V5" s="774"/>
      <c r="W5" s="774"/>
      <c r="X5" s="774"/>
      <c r="Y5" s="774">
        <f>BC7</f>
        <v>-687177</v>
      </c>
      <c r="Z5" s="789" t="s">
        <v>76</v>
      </c>
      <c r="AA5" s="789" t="s">
        <v>48</v>
      </c>
      <c r="AB5" s="789" t="s">
        <v>49</v>
      </c>
      <c r="AC5" s="789" t="s">
        <v>50</v>
      </c>
      <c r="AD5" s="789" t="s">
        <v>51</v>
      </c>
      <c r="AE5" s="789" t="s">
        <v>52</v>
      </c>
      <c r="AF5" s="789" t="s">
        <v>53</v>
      </c>
      <c r="AG5" s="789" t="s">
        <v>54</v>
      </c>
      <c r="AH5" s="789" t="s">
        <v>577</v>
      </c>
      <c r="AI5" s="789" t="s">
        <v>7</v>
      </c>
      <c r="AJ5" s="793" t="s">
        <v>77</v>
      </c>
      <c r="AK5" s="793"/>
      <c r="AL5" s="793"/>
      <c r="AM5" s="793" t="s">
        <v>78</v>
      </c>
      <c r="AN5" s="793"/>
      <c r="AO5" s="793"/>
      <c r="AP5" s="789" t="s">
        <v>7</v>
      </c>
    </row>
    <row r="6" spans="1:57" s="21" customFormat="1" ht="16.5" customHeight="1">
      <c r="A6" s="774"/>
      <c r="B6" s="775"/>
      <c r="C6" s="774"/>
      <c r="D6" s="774"/>
      <c r="E6" s="774"/>
      <c r="F6" s="774"/>
      <c r="G6" s="774"/>
      <c r="H6" s="774"/>
      <c r="I6" s="774"/>
      <c r="J6" s="774"/>
      <c r="K6" s="774"/>
      <c r="L6" s="774"/>
      <c r="M6" s="774"/>
      <c r="N6" s="774"/>
      <c r="O6" s="774"/>
      <c r="P6" s="774"/>
      <c r="Q6" s="774"/>
      <c r="R6" s="774"/>
      <c r="S6" s="774"/>
      <c r="T6" s="774"/>
      <c r="U6" s="774"/>
      <c r="V6" s="774"/>
      <c r="W6" s="774"/>
      <c r="X6" s="774"/>
      <c r="Y6" s="774"/>
      <c r="Z6" s="790"/>
      <c r="AA6" s="790"/>
      <c r="AB6" s="790"/>
      <c r="AC6" s="790"/>
      <c r="AD6" s="790"/>
      <c r="AE6" s="790"/>
      <c r="AF6" s="790"/>
      <c r="AG6" s="790"/>
      <c r="AH6" s="790"/>
      <c r="AI6" s="790"/>
      <c r="AJ6" s="793"/>
      <c r="AK6" s="793"/>
      <c r="AL6" s="793"/>
      <c r="AM6" s="793"/>
      <c r="AN6" s="793"/>
      <c r="AO6" s="793"/>
      <c r="AP6" s="790"/>
    </row>
    <row r="7" spans="1:57" s="21" customFormat="1" ht="44.25" customHeight="1">
      <c r="A7" s="774"/>
      <c r="B7" s="775"/>
      <c r="C7" s="774"/>
      <c r="D7" s="774"/>
      <c r="E7" s="774"/>
      <c r="F7" s="774" t="s">
        <v>79</v>
      </c>
      <c r="G7" s="777" t="s">
        <v>9</v>
      </c>
      <c r="H7" s="777"/>
      <c r="I7" s="777" t="s">
        <v>602</v>
      </c>
      <c r="J7" s="777"/>
      <c r="K7" s="809" t="s">
        <v>1187</v>
      </c>
      <c r="L7" s="809"/>
      <c r="M7" s="809" t="s">
        <v>1188</v>
      </c>
      <c r="N7" s="809"/>
      <c r="O7" s="774"/>
      <c r="P7" s="774"/>
      <c r="Q7" s="774"/>
      <c r="R7" s="774"/>
      <c r="S7" s="774"/>
      <c r="T7" s="774"/>
      <c r="U7" s="774"/>
      <c r="V7" s="774"/>
      <c r="W7" s="774"/>
      <c r="X7" s="774"/>
      <c r="Y7" s="774"/>
      <c r="Z7" s="790"/>
      <c r="AA7" s="790"/>
      <c r="AB7" s="790"/>
      <c r="AC7" s="790"/>
      <c r="AD7" s="790" t="s">
        <v>12</v>
      </c>
      <c r="AE7" s="790"/>
      <c r="AF7" s="790"/>
      <c r="AG7" s="790"/>
      <c r="AH7" s="790"/>
      <c r="AI7" s="790"/>
      <c r="AJ7" s="778" t="s">
        <v>12</v>
      </c>
      <c r="AK7" s="778"/>
      <c r="AL7" s="778"/>
      <c r="AM7" s="778" t="s">
        <v>12</v>
      </c>
      <c r="AN7" s="778"/>
      <c r="AO7" s="778"/>
      <c r="AP7" s="790"/>
      <c r="BB7" s="697">
        <v>1144727</v>
      </c>
      <c r="BC7" s="698">
        <f>BB7-V12</f>
        <v>-687177</v>
      </c>
      <c r="BD7" s="22">
        <f>V12-W12</f>
        <v>1771600</v>
      </c>
    </row>
    <row r="8" spans="1:57" s="21" customFormat="1" ht="44.25" customHeight="1">
      <c r="A8" s="774"/>
      <c r="B8" s="775"/>
      <c r="C8" s="774"/>
      <c r="D8" s="774"/>
      <c r="E8" s="774"/>
      <c r="F8" s="774"/>
      <c r="G8" s="774" t="s">
        <v>11</v>
      </c>
      <c r="H8" s="774" t="s">
        <v>80</v>
      </c>
      <c r="I8" s="774" t="s">
        <v>11</v>
      </c>
      <c r="J8" s="774" t="s">
        <v>80</v>
      </c>
      <c r="K8" s="774" t="s">
        <v>11</v>
      </c>
      <c r="L8" s="774" t="s">
        <v>80</v>
      </c>
      <c r="M8" s="774" t="s">
        <v>11</v>
      </c>
      <c r="N8" s="774" t="s">
        <v>80</v>
      </c>
      <c r="O8" s="774" t="s">
        <v>11</v>
      </c>
      <c r="P8" s="774" t="s">
        <v>80</v>
      </c>
      <c r="Q8" s="774" t="s">
        <v>11</v>
      </c>
      <c r="R8" s="774" t="s">
        <v>12</v>
      </c>
      <c r="S8" s="774"/>
      <c r="T8" s="774"/>
      <c r="U8" s="774" t="s">
        <v>11</v>
      </c>
      <c r="V8" s="774" t="s">
        <v>12</v>
      </c>
      <c r="W8" s="774"/>
      <c r="X8" s="774"/>
      <c r="Y8" s="774"/>
      <c r="Z8" s="790"/>
      <c r="AA8" s="790"/>
      <c r="AB8" s="790"/>
      <c r="AC8" s="790"/>
      <c r="AD8" s="790" t="s">
        <v>81</v>
      </c>
      <c r="AE8" s="790"/>
      <c r="AF8" s="790"/>
      <c r="AG8" s="790"/>
      <c r="AH8" s="790"/>
      <c r="AI8" s="790"/>
      <c r="AJ8" s="779" t="s">
        <v>81</v>
      </c>
      <c r="AK8" s="778" t="s">
        <v>82</v>
      </c>
      <c r="AL8" s="778"/>
      <c r="AM8" s="779" t="s">
        <v>81</v>
      </c>
      <c r="AN8" s="872" t="s">
        <v>82</v>
      </c>
      <c r="AO8" s="872"/>
      <c r="AP8" s="790"/>
      <c r="BB8" s="567">
        <f>254943-L12</f>
        <v>-8.000000030733645E-3</v>
      </c>
    </row>
    <row r="9" spans="1:57" s="21" customFormat="1" ht="12.75">
      <c r="A9" s="774"/>
      <c r="B9" s="775"/>
      <c r="C9" s="774"/>
      <c r="D9" s="774"/>
      <c r="E9" s="774"/>
      <c r="F9" s="774"/>
      <c r="G9" s="774"/>
      <c r="H9" s="774"/>
      <c r="I9" s="774"/>
      <c r="J9" s="774"/>
      <c r="K9" s="774"/>
      <c r="L9" s="774"/>
      <c r="M9" s="774"/>
      <c r="N9" s="774"/>
      <c r="O9" s="774"/>
      <c r="P9" s="774"/>
      <c r="Q9" s="774"/>
      <c r="R9" s="774" t="s">
        <v>81</v>
      </c>
      <c r="S9" s="810" t="s">
        <v>82</v>
      </c>
      <c r="T9" s="810"/>
      <c r="U9" s="774"/>
      <c r="V9" s="774" t="s">
        <v>81</v>
      </c>
      <c r="W9" s="810" t="s">
        <v>82</v>
      </c>
      <c r="X9" s="810"/>
      <c r="Y9" s="774"/>
      <c r="Z9" s="790"/>
      <c r="AA9" s="790"/>
      <c r="AB9" s="790"/>
      <c r="AC9" s="790"/>
      <c r="AD9" s="790"/>
      <c r="AE9" s="790"/>
      <c r="AF9" s="790"/>
      <c r="AG9" s="790"/>
      <c r="AH9" s="790"/>
      <c r="AI9" s="790"/>
      <c r="AJ9" s="779"/>
      <c r="AK9" s="794" t="s">
        <v>83</v>
      </c>
      <c r="AL9" s="795" t="s">
        <v>84</v>
      </c>
      <c r="AM9" s="779"/>
      <c r="AN9" s="794" t="s">
        <v>83</v>
      </c>
      <c r="AO9" s="795" t="s">
        <v>84</v>
      </c>
      <c r="AP9" s="790"/>
      <c r="BB9" s="21" t="s">
        <v>1335</v>
      </c>
    </row>
    <row r="10" spans="1:57" s="21" customFormat="1" ht="60.75" customHeight="1">
      <c r="A10" s="774"/>
      <c r="B10" s="775"/>
      <c r="C10" s="774"/>
      <c r="D10" s="774"/>
      <c r="E10" s="774"/>
      <c r="F10" s="774"/>
      <c r="G10" s="774"/>
      <c r="H10" s="774"/>
      <c r="I10" s="774"/>
      <c r="J10" s="774"/>
      <c r="K10" s="774"/>
      <c r="L10" s="774"/>
      <c r="M10" s="774"/>
      <c r="N10" s="774"/>
      <c r="O10" s="774"/>
      <c r="P10" s="774"/>
      <c r="Q10" s="774"/>
      <c r="R10" s="774"/>
      <c r="S10" s="693" t="s">
        <v>607</v>
      </c>
      <c r="T10" s="693" t="s">
        <v>84</v>
      </c>
      <c r="U10" s="774"/>
      <c r="V10" s="774"/>
      <c r="W10" s="693" t="s">
        <v>607</v>
      </c>
      <c r="X10" s="693" t="s">
        <v>84</v>
      </c>
      <c r="Y10" s="774"/>
      <c r="Z10" s="791"/>
      <c r="AA10" s="791"/>
      <c r="AB10" s="791"/>
      <c r="AC10" s="791"/>
      <c r="AD10" s="791"/>
      <c r="AE10" s="791"/>
      <c r="AF10" s="791"/>
      <c r="AG10" s="791"/>
      <c r="AH10" s="791"/>
      <c r="AI10" s="791"/>
      <c r="AJ10" s="779"/>
      <c r="AK10" s="794"/>
      <c r="AL10" s="795"/>
      <c r="AM10" s="779"/>
      <c r="AN10" s="794"/>
      <c r="AO10" s="795"/>
      <c r="AP10" s="791"/>
    </row>
    <row r="11" spans="1:57" s="180" customFormat="1" ht="16.5" customHeight="1">
      <c r="A11" s="23">
        <v>1</v>
      </c>
      <c r="B11" s="23">
        <v>2</v>
      </c>
      <c r="C11" s="23">
        <v>3</v>
      </c>
      <c r="D11" s="23"/>
      <c r="E11" s="23">
        <v>4</v>
      </c>
      <c r="F11" s="23">
        <v>5</v>
      </c>
      <c r="G11" s="23">
        <v>6</v>
      </c>
      <c r="H11" s="23">
        <v>7</v>
      </c>
      <c r="I11" s="23"/>
      <c r="J11" s="23"/>
      <c r="K11" s="23"/>
      <c r="L11" s="23"/>
      <c r="M11" s="23"/>
      <c r="N11" s="23"/>
      <c r="O11" s="23"/>
      <c r="P11" s="23"/>
      <c r="Q11" s="23"/>
      <c r="R11" s="23"/>
      <c r="S11" s="326"/>
      <c r="T11" s="326"/>
      <c r="U11" s="23"/>
      <c r="V11" s="23"/>
      <c r="W11" s="326"/>
      <c r="X11" s="326"/>
      <c r="Y11" s="23"/>
      <c r="Z11" s="394">
        <v>8</v>
      </c>
      <c r="AA11" s="23">
        <v>9</v>
      </c>
      <c r="AB11" s="23">
        <v>10</v>
      </c>
      <c r="AC11" s="23">
        <v>11</v>
      </c>
      <c r="AD11" s="23">
        <v>12</v>
      </c>
      <c r="AE11" s="23">
        <v>13</v>
      </c>
      <c r="AF11" s="23">
        <v>14</v>
      </c>
      <c r="AG11" s="23">
        <v>15</v>
      </c>
      <c r="AH11" s="23">
        <v>16</v>
      </c>
      <c r="AI11" s="23">
        <v>17</v>
      </c>
      <c r="AJ11" s="23">
        <v>17</v>
      </c>
      <c r="AK11" s="23">
        <v>18</v>
      </c>
      <c r="AL11" s="23">
        <v>19</v>
      </c>
      <c r="AM11" s="23">
        <v>20</v>
      </c>
      <c r="AN11" s="23">
        <v>21</v>
      </c>
      <c r="AO11" s="23">
        <v>22</v>
      </c>
      <c r="AP11" s="23">
        <v>23</v>
      </c>
      <c r="AS11" s="266" t="e">
        <f>AM12-1882777</f>
        <v>#REF!</v>
      </c>
      <c r="AT11" s="22">
        <f t="shared" ref="AT11:AT104" si="0">V11-AH11</f>
        <v>-16</v>
      </c>
      <c r="BB11" s="496">
        <f t="shared" ref="BB11" si="1">R11-J11</f>
        <v>0</v>
      </c>
      <c r="BC11" s="496">
        <f t="shared" ref="BC11:BC12" si="2">H12-P12</f>
        <v>5293694.726999999</v>
      </c>
      <c r="BE11" s="266">
        <f>V12-W12</f>
        <v>1771600</v>
      </c>
    </row>
    <row r="12" spans="1:57" s="21" customFormat="1" ht="26.25" customHeight="1">
      <c r="A12" s="24"/>
      <c r="B12" s="24" t="s">
        <v>13</v>
      </c>
      <c r="C12" s="25"/>
      <c r="D12" s="25"/>
      <c r="E12" s="25"/>
      <c r="F12" s="26"/>
      <c r="G12" s="27">
        <f t="shared" ref="G12:S12" si="3">G13+G19+G22+G27+G91+G104+G97+G101</f>
        <v>10921987.092999998</v>
      </c>
      <c r="H12" s="27">
        <f t="shared" si="3"/>
        <v>8977165.8599999994</v>
      </c>
      <c r="I12" s="27">
        <f t="shared" si="3"/>
        <v>962597.745</v>
      </c>
      <c r="J12" s="27">
        <f t="shared" si="3"/>
        <v>815597.745</v>
      </c>
      <c r="K12" s="27">
        <f t="shared" si="3"/>
        <v>254943.00800000003</v>
      </c>
      <c r="L12" s="27">
        <f t="shared" si="3"/>
        <v>254943.00800000003</v>
      </c>
      <c r="M12" s="27">
        <f t="shared" si="3"/>
        <v>941792.745</v>
      </c>
      <c r="N12" s="27">
        <f t="shared" si="3"/>
        <v>804792.745</v>
      </c>
      <c r="O12" s="27">
        <f t="shared" si="3"/>
        <v>4370283.1330000004</v>
      </c>
      <c r="P12" s="27">
        <f t="shared" si="3"/>
        <v>3683471.1330000004</v>
      </c>
      <c r="Q12" s="27">
        <f t="shared" si="3"/>
        <v>6637747.4709999999</v>
      </c>
      <c r="R12" s="27">
        <f t="shared" si="3"/>
        <v>6093513.4709999999</v>
      </c>
      <c r="S12" s="27">
        <f t="shared" si="3"/>
        <v>357314.21100000001</v>
      </c>
      <c r="T12" s="27" t="e">
        <f>T13+T19+T22+T27+T91+T104+T97+#REF!+T101+#REF!</f>
        <v>#REF!</v>
      </c>
      <c r="U12" s="27">
        <f>U13+U19+U22+U27+U91+U104+U97+U101</f>
        <v>1831904</v>
      </c>
      <c r="V12" s="27">
        <f>V13+V19+V22+V27+V91+V104+V97+V101</f>
        <v>1831904</v>
      </c>
      <c r="W12" s="27">
        <f>W13+W19+W22+W27+W91+W104+W97+W101</f>
        <v>60304</v>
      </c>
      <c r="X12" s="27" t="e">
        <f>X13+X19+X22+X27+X91+X104+X97+#REF!+X101+#REF!</f>
        <v>#REF!</v>
      </c>
      <c r="Y12" s="687"/>
      <c r="Z12" s="395" t="e">
        <f>Z13+#REF!+#REF!+#REF!+#REF!+#REF!+#REF!+#REF!</f>
        <v>#REF!</v>
      </c>
      <c r="AA12" s="27" t="e">
        <f>AA13+#REF!+#REF!+#REF!+#REF!+#REF!+#REF!+#REF!</f>
        <v>#REF!</v>
      </c>
      <c r="AB12" s="27" t="e">
        <f>AB13+#REF!+#REF!+#REF!+#REF!+#REF!+#REF!+#REF!</f>
        <v>#REF!</v>
      </c>
      <c r="AC12" s="27" t="e">
        <f>AC13+#REF!+#REF!+#REF!+#REF!+#REF!+#REF!+#REF!</f>
        <v>#REF!</v>
      </c>
      <c r="AD12" s="27" t="e">
        <f>AD13+#REF!+#REF!+#REF!+#REF!+#REF!+#REF!+#REF!</f>
        <v>#REF!</v>
      </c>
      <c r="AE12" s="27" t="e">
        <f>AE13+#REF!+#REF!+#REF!+#REF!+#REF!+#REF!+#REF!</f>
        <v>#REF!</v>
      </c>
      <c r="AF12" s="27" t="e">
        <f>AF13+#REF!+#REF!+#REF!+#REF!+#REF!+#REF!+#REF!</f>
        <v>#REF!</v>
      </c>
      <c r="AG12" s="27" t="e">
        <f>AG13+#REF!+#REF!+#REF!+#REF!+#REF!+#REF!+#REF!</f>
        <v>#REF!</v>
      </c>
      <c r="AH12" s="27" t="e">
        <f>AH13+#REF!+#REF!+#REF!+#REF!+#REF!+#REF!+#REF!</f>
        <v>#REF!</v>
      </c>
      <c r="AI12" s="27" t="e">
        <f>AI13+#REF!+#REF!+#REF!</f>
        <v>#REF!</v>
      </c>
      <c r="AJ12" s="27" t="e">
        <f>AJ13+#REF!+#REF!+#REF!</f>
        <v>#REF!</v>
      </c>
      <c r="AK12" s="27" t="e">
        <f>AK13+#REF!+#REF!+#REF!</f>
        <v>#REF!</v>
      </c>
      <c r="AL12" s="27" t="e">
        <f>AL13+#REF!+#REF!+#REF!</f>
        <v>#REF!</v>
      </c>
      <c r="AM12" s="27" t="e">
        <f>AM13+#REF!+#REF!+#REF!</f>
        <v>#REF!</v>
      </c>
      <c r="AN12" s="27" t="e">
        <f>AN13+#REF!+#REF!+#REF!</f>
        <v>#REF!</v>
      </c>
      <c r="AO12" s="27" t="e">
        <f>AO13+#REF!+#REF!+#REF!</f>
        <v>#REF!</v>
      </c>
      <c r="AP12" s="28"/>
      <c r="AQ12" s="194" t="e">
        <f t="shared" ref="AQ12:AQ16" si="4">AH12-AM12</f>
        <v>#REF!</v>
      </c>
      <c r="AR12" s="22" t="e">
        <f>AG12-AH12</f>
        <v>#REF!</v>
      </c>
      <c r="AT12" s="27" t="e">
        <f>AT13+#REF!+#REF!+#REF!+#REF!</f>
        <v>#REF!</v>
      </c>
      <c r="AU12" s="22">
        <f t="shared" ref="AU12:AU104" si="5">J12-N12</f>
        <v>10805</v>
      </c>
      <c r="AV12" s="22">
        <v>5240806</v>
      </c>
      <c r="AW12" s="22" t="e">
        <f>AV12-#REF!</f>
        <v>#REF!</v>
      </c>
      <c r="AX12" s="22" t="e">
        <f>V12-V13-#REF!</f>
        <v>#REF!</v>
      </c>
      <c r="AZ12" s="22">
        <f>V13-'[17]BI-TH'!H25</f>
        <v>-1092730</v>
      </c>
      <c r="BA12" s="496">
        <f>R12-V12</f>
        <v>4261609.4709999999</v>
      </c>
      <c r="BB12" s="496">
        <f>U12-V12</f>
        <v>0</v>
      </c>
      <c r="BC12" s="496">
        <f t="shared" si="2"/>
        <v>84431</v>
      </c>
      <c r="BE12" s="22">
        <f>R12-J12</f>
        <v>5277915.7259999998</v>
      </c>
    </row>
    <row r="13" spans="1:57" s="33" customFormat="1" ht="30" customHeight="1">
      <c r="A13" s="65" t="s">
        <v>58</v>
      </c>
      <c r="B13" s="55" t="s">
        <v>1192</v>
      </c>
      <c r="C13" s="188"/>
      <c r="D13" s="31"/>
      <c r="E13" s="188"/>
      <c r="F13" s="57"/>
      <c r="G13" s="37">
        <f>G14+G17</f>
        <v>241000</v>
      </c>
      <c r="H13" s="37">
        <f t="shared" ref="H13:W13" si="6">H14+H17</f>
        <v>236000</v>
      </c>
      <c r="I13" s="37">
        <f t="shared" si="6"/>
        <v>35735</v>
      </c>
      <c r="J13" s="37">
        <f t="shared" si="6"/>
        <v>30735</v>
      </c>
      <c r="K13" s="37">
        <f t="shared" si="6"/>
        <v>8915.2970000000005</v>
      </c>
      <c r="L13" s="37">
        <f t="shared" si="6"/>
        <v>8915.2970000000005</v>
      </c>
      <c r="M13" s="37">
        <f t="shared" si="6"/>
        <v>35735</v>
      </c>
      <c r="N13" s="37">
        <f t="shared" si="6"/>
        <v>30735</v>
      </c>
      <c r="O13" s="37">
        <f t="shared" si="6"/>
        <v>156569</v>
      </c>
      <c r="P13" s="37">
        <f t="shared" si="6"/>
        <v>151569</v>
      </c>
      <c r="Q13" s="37">
        <f t="shared" si="6"/>
        <v>111735</v>
      </c>
      <c r="R13" s="37">
        <f t="shared" si="6"/>
        <v>106735</v>
      </c>
      <c r="S13" s="37">
        <f t="shared" si="6"/>
        <v>0</v>
      </c>
      <c r="T13" s="37">
        <f t="shared" si="6"/>
        <v>0</v>
      </c>
      <c r="U13" s="37">
        <f t="shared" si="6"/>
        <v>40000</v>
      </c>
      <c r="V13" s="37">
        <f t="shared" si="6"/>
        <v>40000</v>
      </c>
      <c r="W13" s="39">
        <f t="shared" si="6"/>
        <v>0</v>
      </c>
      <c r="X13" s="37">
        <f t="shared" ref="X13" si="7">SUM(X15:X16)</f>
        <v>0</v>
      </c>
      <c r="Y13" s="688"/>
      <c r="Z13" s="396" t="e">
        <f>Z15+Z34+Z58+Z62+Z78+Z87+#REF!+#REF!+#REF!+#REF!+#REF!+#REF!</f>
        <v>#REF!</v>
      </c>
      <c r="AA13" s="32" t="e">
        <f>AA15+AA34+AA58+AA62+AA78+AA87+#REF!+#REF!+#REF!+#REF!+#REF!+#REF!</f>
        <v>#REF!</v>
      </c>
      <c r="AB13" s="32" t="e">
        <f>AB15+AB34+AB58+AB62+AB78+AB87+#REF!+#REF!+#REF!+#REF!+#REF!+#REF!</f>
        <v>#REF!</v>
      </c>
      <c r="AC13" s="32" t="e">
        <f>AC15+AC34+AC58+AC62+AC78+AC87+#REF!+#REF!+#REF!+#REF!+#REF!+#REF!</f>
        <v>#REF!</v>
      </c>
      <c r="AD13" s="32" t="e">
        <f>AD15+AD34+AD58+AD62+AD78+AD87+#REF!+#REF!+#REF!+#REF!+#REF!+#REF!</f>
        <v>#REF!</v>
      </c>
      <c r="AE13" s="32" t="e">
        <f>AE15+AE34+AE58+AE62+AE78+AE87+#REF!+#REF!+#REF!+#REF!+#REF!+#REF!</f>
        <v>#REF!</v>
      </c>
      <c r="AF13" s="32" t="e">
        <f>AF15+AF34+AF58+AF62+AF78+AF87+#REF!+#REF!+#REF!+#REF!+#REF!+#REF!</f>
        <v>#REF!</v>
      </c>
      <c r="AG13" s="32" t="e">
        <f>AG15+AG34+AG58+AG62+AG78+AG87+#REF!+#REF!+#REF!+#REF!+#REF!+#REF!</f>
        <v>#REF!</v>
      </c>
      <c r="AH13" s="32" t="e">
        <f>AH15+AH34+AH58+AH62+AH78+AH87+#REF!+#REF!+#REF!+#REF!+#REF!+#REF!</f>
        <v>#REF!</v>
      </c>
      <c r="AI13" s="32" t="e">
        <f>AI15+AI34+AI58+AI62+AI78+AI87+#REF!+#REF!+#REF!+#REF!+#REF!</f>
        <v>#REF!</v>
      </c>
      <c r="AJ13" s="32" t="e">
        <f>AJ15+AJ34+AJ58+AJ62+AJ78+AJ87+#REF!+#REF!+#REF!+#REF!+#REF!</f>
        <v>#REF!</v>
      </c>
      <c r="AK13" s="32" t="e">
        <f>AK15+AK34+AK58+AK62+AK78+AK87+#REF!+#REF!+#REF!+#REF!+#REF!</f>
        <v>#REF!</v>
      </c>
      <c r="AL13" s="32" t="e">
        <f>AL15+AL34+AL58+AL62+AL78+AL87+#REF!+#REF!+#REF!+#REF!+#REF!</f>
        <v>#REF!</v>
      </c>
      <c r="AM13" s="32" t="e">
        <f>AM15+AM34+AM58+AM62+AM78+AM87+#REF!+#REF!+#REF!+#REF!+#REF!</f>
        <v>#REF!</v>
      </c>
      <c r="AN13" s="32" t="e">
        <f>AN15+AN34+AN58+AN62+AN78+AN87+#REF!+#REF!+#REF!+#REF!+#REF!</f>
        <v>#REF!</v>
      </c>
      <c r="AO13" s="32" t="e">
        <f>AO15+AO34+AO58+AO62+AO78+AO87+#REF!+#REF!+#REF!+#REF!+#REF!</f>
        <v>#REF!</v>
      </c>
      <c r="AP13" s="31"/>
      <c r="AQ13" s="194" t="e">
        <f t="shared" si="4"/>
        <v>#REF!</v>
      </c>
      <c r="AR13" s="22" t="e">
        <f t="shared" ref="AR13:AR35" si="8">AG13-AH13</f>
        <v>#REF!</v>
      </c>
      <c r="AT13" s="32" t="e">
        <f>AT15+AT34+AT58+AT62+AT78+AT87+#REF!+#REF!+#REF!+#REF!+#REF!</f>
        <v>#REF!</v>
      </c>
      <c r="AU13" s="22">
        <f t="shared" si="5"/>
        <v>0</v>
      </c>
      <c r="AX13" s="496">
        <f>R13+[17]BIII!AB14</f>
        <v>115083</v>
      </c>
      <c r="AY13" s="496">
        <f>V13+[17]BIII!AF14</f>
        <v>47348</v>
      </c>
      <c r="BA13" s="496">
        <f>R13-V13</f>
        <v>66735</v>
      </c>
      <c r="BB13" s="496">
        <f t="shared" ref="BB13:BB78" si="9">U13-V13</f>
        <v>0</v>
      </c>
      <c r="BC13" s="496">
        <f>H15-P15</f>
        <v>0</v>
      </c>
      <c r="BE13" s="22">
        <f t="shared" ref="BE13:BE104" si="10">R13-J13</f>
        <v>76000</v>
      </c>
    </row>
    <row r="14" spans="1:57" s="67" customFormat="1" ht="34.5" customHeight="1">
      <c r="A14" s="192" t="s">
        <v>16</v>
      </c>
      <c r="B14" s="60" t="s">
        <v>1216</v>
      </c>
      <c r="C14" s="61"/>
      <c r="D14" s="61"/>
      <c r="E14" s="61"/>
      <c r="F14" s="62"/>
      <c r="G14" s="39">
        <f>SUM(G15:G16)</f>
        <v>160000</v>
      </c>
      <c r="H14" s="39">
        <f>SUM(H15:H16)</f>
        <v>160000</v>
      </c>
      <c r="I14" s="39">
        <f t="shared" ref="I14:X14" si="11">SUM(I15:I16)</f>
        <v>30735</v>
      </c>
      <c r="J14" s="39">
        <f t="shared" si="11"/>
        <v>30735</v>
      </c>
      <c r="K14" s="39">
        <f t="shared" si="11"/>
        <v>8915.2970000000005</v>
      </c>
      <c r="L14" s="39">
        <f t="shared" si="11"/>
        <v>8915.2970000000005</v>
      </c>
      <c r="M14" s="39">
        <f t="shared" si="11"/>
        <v>30735</v>
      </c>
      <c r="N14" s="39">
        <f t="shared" si="11"/>
        <v>30735</v>
      </c>
      <c r="O14" s="39">
        <f t="shared" si="11"/>
        <v>151569</v>
      </c>
      <c r="P14" s="39">
        <f t="shared" si="11"/>
        <v>151569</v>
      </c>
      <c r="Q14" s="39">
        <f t="shared" si="11"/>
        <v>30735</v>
      </c>
      <c r="R14" s="39">
        <f t="shared" si="11"/>
        <v>30735</v>
      </c>
      <c r="S14" s="39">
        <f t="shared" si="11"/>
        <v>0</v>
      </c>
      <c r="T14" s="39">
        <f t="shared" si="11"/>
        <v>0</v>
      </c>
      <c r="U14" s="39">
        <f t="shared" si="11"/>
        <v>0</v>
      </c>
      <c r="V14" s="39">
        <f t="shared" si="11"/>
        <v>0</v>
      </c>
      <c r="W14" s="39">
        <f t="shared" si="11"/>
        <v>0</v>
      </c>
      <c r="X14" s="39">
        <f t="shared" si="11"/>
        <v>0</v>
      </c>
      <c r="Y14" s="689"/>
      <c r="Z14" s="398"/>
      <c r="AA14" s="39"/>
      <c r="AB14" s="39"/>
      <c r="AC14" s="39"/>
      <c r="AD14" s="578"/>
      <c r="AE14" s="578"/>
      <c r="AF14" s="578"/>
      <c r="AG14" s="578"/>
      <c r="AH14" s="578"/>
      <c r="AI14" s="578"/>
      <c r="AJ14" s="39"/>
      <c r="AK14" s="39"/>
      <c r="AL14" s="39"/>
      <c r="AM14" s="39"/>
      <c r="AN14" s="39"/>
      <c r="AO14" s="39"/>
      <c r="AP14" s="579"/>
      <c r="AQ14" s="580"/>
      <c r="AR14" s="581"/>
      <c r="AT14" s="581"/>
      <c r="AU14" s="581"/>
      <c r="BA14" s="577"/>
      <c r="BB14" s="496">
        <f t="shared" si="9"/>
        <v>0</v>
      </c>
      <c r="BC14" s="577"/>
      <c r="BE14" s="581"/>
    </row>
    <row r="15" spans="1:57" s="38" customFormat="1" ht="47.25" customHeight="1">
      <c r="A15" s="25" t="s">
        <v>96</v>
      </c>
      <c r="B15" s="46" t="s">
        <v>191</v>
      </c>
      <c r="C15" s="189" t="s">
        <v>192</v>
      </c>
      <c r="D15" s="24"/>
      <c r="E15" s="189"/>
      <c r="F15" s="48" t="s">
        <v>193</v>
      </c>
      <c r="G15" s="49">
        <v>80000</v>
      </c>
      <c r="H15" s="49">
        <v>80000</v>
      </c>
      <c r="I15" s="50">
        <v>30160</v>
      </c>
      <c r="J15" s="50">
        <v>30160</v>
      </c>
      <c r="K15" s="49">
        <v>8915.2970000000005</v>
      </c>
      <c r="L15" s="49">
        <v>8915.2970000000005</v>
      </c>
      <c r="M15" s="49">
        <f>I15</f>
        <v>30160</v>
      </c>
      <c r="N15" s="49">
        <f>J15</f>
        <v>30160</v>
      </c>
      <c r="O15" s="49">
        <f>P15</f>
        <v>80000</v>
      </c>
      <c r="P15" s="49">
        <f>H15-R15+J15</f>
        <v>80000</v>
      </c>
      <c r="Q15" s="50">
        <v>30160</v>
      </c>
      <c r="R15" s="50">
        <v>30160</v>
      </c>
      <c r="S15" s="39">
        <v>0</v>
      </c>
      <c r="T15" s="39"/>
      <c r="U15" s="37"/>
      <c r="V15" s="37"/>
      <c r="W15" s="39"/>
      <c r="X15" s="39"/>
      <c r="Y15" s="686" t="s">
        <v>717</v>
      </c>
      <c r="Z15" s="397">
        <f t="shared" ref="Z15:AP15" si="12">Z16+Z22+Z50</f>
        <v>676384</v>
      </c>
      <c r="AA15" s="37">
        <f t="shared" si="12"/>
        <v>2608095</v>
      </c>
      <c r="AB15" s="37">
        <f t="shared" si="12"/>
        <v>1297163</v>
      </c>
      <c r="AC15" s="37">
        <f t="shared" si="12"/>
        <v>313292</v>
      </c>
      <c r="AD15" s="37">
        <f t="shared" si="12"/>
        <v>997640</v>
      </c>
      <c r="AE15" s="37">
        <f t="shared" si="12"/>
        <v>10945660.135999998</v>
      </c>
      <c r="AF15" s="37">
        <f t="shared" si="12"/>
        <v>11872300.135999998</v>
      </c>
      <c r="AG15" s="37">
        <f t="shared" si="12"/>
        <v>7160829.6469999999</v>
      </c>
      <c r="AH15" s="37">
        <f t="shared" si="12"/>
        <v>7160817.6469999999</v>
      </c>
      <c r="AI15" s="37">
        <f t="shared" si="12"/>
        <v>0</v>
      </c>
      <c r="AJ15" s="37">
        <f t="shared" si="12"/>
        <v>1731915</v>
      </c>
      <c r="AK15" s="37">
        <f t="shared" si="12"/>
        <v>0</v>
      </c>
      <c r="AL15" s="37">
        <f t="shared" si="12"/>
        <v>0</v>
      </c>
      <c r="AM15" s="37">
        <f t="shared" si="12"/>
        <v>2665885.0180000002</v>
      </c>
      <c r="AN15" s="37">
        <f t="shared" si="12"/>
        <v>241648.94999999998</v>
      </c>
      <c r="AO15" s="37">
        <f t="shared" si="12"/>
        <v>0</v>
      </c>
      <c r="AP15" s="37">
        <f t="shared" si="12"/>
        <v>0</v>
      </c>
      <c r="AQ15" s="194">
        <f t="shared" si="4"/>
        <v>4494932.6289999997</v>
      </c>
      <c r="AR15" s="22">
        <f t="shared" si="8"/>
        <v>12</v>
      </c>
      <c r="AT15" s="37">
        <f>AT16+AT22+AT50</f>
        <v>-7157817.6469999999</v>
      </c>
      <c r="AU15" s="22">
        <f t="shared" si="5"/>
        <v>0</v>
      </c>
      <c r="AV15" s="38" t="e">
        <f>R12-#REF!</f>
        <v>#REF!</v>
      </c>
      <c r="BA15" s="496">
        <f t="shared" ref="BA15:BA104" si="13">R15-V15</f>
        <v>30160</v>
      </c>
      <c r="BB15" s="496">
        <f t="shared" si="9"/>
        <v>0</v>
      </c>
      <c r="BC15" s="496">
        <f t="shared" ref="BC15:BC95" si="14">H16-P16</f>
        <v>8431</v>
      </c>
      <c r="BE15" s="22">
        <f t="shared" si="10"/>
        <v>0</v>
      </c>
    </row>
    <row r="16" spans="1:57" s="44" customFormat="1" ht="36" customHeight="1">
      <c r="A16" s="25">
        <v>2</v>
      </c>
      <c r="B16" s="46" t="s">
        <v>195</v>
      </c>
      <c r="C16" s="189" t="s">
        <v>119</v>
      </c>
      <c r="D16" s="42"/>
      <c r="E16" s="190"/>
      <c r="F16" s="48" t="s">
        <v>487</v>
      </c>
      <c r="G16" s="49">
        <v>80000</v>
      </c>
      <c r="H16" s="49">
        <v>80000</v>
      </c>
      <c r="I16" s="50">
        <v>575</v>
      </c>
      <c r="J16" s="50">
        <v>575</v>
      </c>
      <c r="K16" s="39"/>
      <c r="L16" s="39"/>
      <c r="M16" s="49">
        <f>I16</f>
        <v>575</v>
      </c>
      <c r="N16" s="49">
        <f>J16</f>
        <v>575</v>
      </c>
      <c r="O16" s="49">
        <f>P16</f>
        <v>71569</v>
      </c>
      <c r="P16" s="49">
        <f>70994+575</f>
        <v>71569</v>
      </c>
      <c r="Q16" s="49">
        <v>575</v>
      </c>
      <c r="R16" s="49">
        <v>575</v>
      </c>
      <c r="S16" s="39">
        <v>0</v>
      </c>
      <c r="T16" s="39"/>
      <c r="U16" s="39"/>
      <c r="V16" s="39"/>
      <c r="W16" s="39"/>
      <c r="X16" s="39"/>
      <c r="Y16" s="483" t="s">
        <v>1215</v>
      </c>
      <c r="Z16" s="398">
        <f t="shared" ref="Z16:AO16" si="15">SUM(Z19:Z93)</f>
        <v>676384</v>
      </c>
      <c r="AA16" s="39">
        <f t="shared" si="15"/>
        <v>2335185</v>
      </c>
      <c r="AB16" s="39">
        <f t="shared" si="15"/>
        <v>1103286</v>
      </c>
      <c r="AC16" s="39">
        <f t="shared" si="15"/>
        <v>286842</v>
      </c>
      <c r="AD16" s="39">
        <f t="shared" si="15"/>
        <v>945057</v>
      </c>
      <c r="AE16" s="39">
        <f t="shared" si="15"/>
        <v>9384233.4109999985</v>
      </c>
      <c r="AF16" s="39">
        <f t="shared" si="15"/>
        <v>10258290.410999998</v>
      </c>
      <c r="AG16" s="39">
        <f t="shared" si="15"/>
        <v>5546909.9220000003</v>
      </c>
      <c r="AH16" s="39">
        <f t="shared" si="15"/>
        <v>5546897.9220000003</v>
      </c>
      <c r="AI16" s="39">
        <f t="shared" si="15"/>
        <v>0</v>
      </c>
      <c r="AJ16" s="39">
        <f t="shared" si="15"/>
        <v>1154610</v>
      </c>
      <c r="AK16" s="39">
        <f t="shared" si="15"/>
        <v>0</v>
      </c>
      <c r="AL16" s="39">
        <f t="shared" si="15"/>
        <v>0</v>
      </c>
      <c r="AM16" s="39">
        <f t="shared" si="15"/>
        <v>2035997.0180000002</v>
      </c>
      <c r="AN16" s="39">
        <f t="shared" si="15"/>
        <v>241648.94999999998</v>
      </c>
      <c r="AO16" s="39">
        <f t="shared" si="15"/>
        <v>0</v>
      </c>
      <c r="AP16" s="45"/>
      <c r="AQ16" s="22">
        <f t="shared" si="4"/>
        <v>3510900.9040000001</v>
      </c>
      <c r="AR16" s="22">
        <f t="shared" si="8"/>
        <v>12</v>
      </c>
      <c r="AT16" s="22">
        <f t="shared" si="0"/>
        <v>-5546897.9220000003</v>
      </c>
      <c r="AU16" s="22">
        <f t="shared" si="5"/>
        <v>0</v>
      </c>
      <c r="AV16" s="44">
        <v>52405240806</v>
      </c>
      <c r="BA16" s="496">
        <f t="shared" si="13"/>
        <v>575</v>
      </c>
      <c r="BB16" s="496">
        <f t="shared" si="9"/>
        <v>0</v>
      </c>
      <c r="BC16" s="496">
        <f>H19-P19</f>
        <v>100000</v>
      </c>
      <c r="BE16" s="22">
        <f t="shared" si="10"/>
        <v>0</v>
      </c>
    </row>
    <row r="17" spans="1:57" s="67" customFormat="1" ht="26.25" customHeight="1">
      <c r="A17" s="192" t="s">
        <v>17</v>
      </c>
      <c r="B17" s="60" t="s">
        <v>1221</v>
      </c>
      <c r="C17" s="61"/>
      <c r="D17" s="61"/>
      <c r="E17" s="61"/>
      <c r="F17" s="62"/>
      <c r="G17" s="39">
        <f>G18</f>
        <v>81000</v>
      </c>
      <c r="H17" s="39">
        <f t="shared" ref="H17:X17" si="16">H18</f>
        <v>76000</v>
      </c>
      <c r="I17" s="39">
        <f t="shared" si="16"/>
        <v>5000</v>
      </c>
      <c r="J17" s="39">
        <f t="shared" si="16"/>
        <v>0</v>
      </c>
      <c r="K17" s="39">
        <f t="shared" si="16"/>
        <v>0</v>
      </c>
      <c r="L17" s="39">
        <f t="shared" si="16"/>
        <v>0</v>
      </c>
      <c r="M17" s="39">
        <f t="shared" si="16"/>
        <v>5000</v>
      </c>
      <c r="N17" s="39">
        <f t="shared" si="16"/>
        <v>0</v>
      </c>
      <c r="O17" s="39">
        <f t="shared" si="16"/>
        <v>5000</v>
      </c>
      <c r="P17" s="39">
        <f t="shared" si="16"/>
        <v>0</v>
      </c>
      <c r="Q17" s="39">
        <f t="shared" si="16"/>
        <v>81000</v>
      </c>
      <c r="R17" s="39">
        <f t="shared" si="16"/>
        <v>76000</v>
      </c>
      <c r="S17" s="39">
        <f t="shared" si="16"/>
        <v>0</v>
      </c>
      <c r="T17" s="39">
        <f t="shared" si="16"/>
        <v>0</v>
      </c>
      <c r="U17" s="39">
        <f t="shared" si="16"/>
        <v>40000</v>
      </c>
      <c r="V17" s="39">
        <f t="shared" si="16"/>
        <v>40000</v>
      </c>
      <c r="W17" s="39">
        <f t="shared" si="16"/>
        <v>0</v>
      </c>
      <c r="X17" s="39">
        <f t="shared" si="16"/>
        <v>0</v>
      </c>
      <c r="Y17" s="689"/>
      <c r="Z17" s="398"/>
      <c r="AA17" s="39"/>
      <c r="AB17" s="39"/>
      <c r="AC17" s="39"/>
      <c r="AD17" s="578"/>
      <c r="AE17" s="578"/>
      <c r="AF17" s="578"/>
      <c r="AG17" s="578"/>
      <c r="AH17" s="578"/>
      <c r="AI17" s="578"/>
      <c r="AJ17" s="39"/>
      <c r="AK17" s="39"/>
      <c r="AL17" s="39"/>
      <c r="AM17" s="39"/>
      <c r="AN17" s="39"/>
      <c r="AO17" s="39"/>
      <c r="AP17" s="579"/>
      <c r="AQ17" s="580"/>
      <c r="AR17" s="581"/>
      <c r="AT17" s="581"/>
      <c r="AU17" s="581"/>
      <c r="BA17" s="577"/>
      <c r="BB17" s="496">
        <f t="shared" si="9"/>
        <v>0</v>
      </c>
      <c r="BC17" s="577"/>
      <c r="BE17" s="581">
        <f t="shared" si="10"/>
        <v>76000</v>
      </c>
    </row>
    <row r="18" spans="1:57" s="38" customFormat="1" ht="41.25" customHeight="1">
      <c r="A18" s="25" t="s">
        <v>96</v>
      </c>
      <c r="B18" s="46" t="s">
        <v>1239</v>
      </c>
      <c r="C18" s="465" t="s">
        <v>208</v>
      </c>
      <c r="D18" s="465" t="s">
        <v>1240</v>
      </c>
      <c r="E18" s="465"/>
      <c r="F18" s="465" t="s">
        <v>1238</v>
      </c>
      <c r="G18" s="582">
        <v>81000</v>
      </c>
      <c r="H18" s="582">
        <v>76000</v>
      </c>
      <c r="I18" s="50">
        <v>5000</v>
      </c>
      <c r="J18" s="50"/>
      <c r="K18" s="37"/>
      <c r="L18" s="37"/>
      <c r="M18" s="50">
        <v>5000</v>
      </c>
      <c r="N18" s="49"/>
      <c r="O18" s="50">
        <v>5000</v>
      </c>
      <c r="P18" s="49"/>
      <c r="Q18" s="582">
        <v>81000</v>
      </c>
      <c r="R18" s="582">
        <v>76000</v>
      </c>
      <c r="S18" s="39"/>
      <c r="T18" s="39"/>
      <c r="U18" s="49">
        <f>V18</f>
        <v>40000</v>
      </c>
      <c r="V18" s="49">
        <v>40000</v>
      </c>
      <c r="W18" s="39"/>
      <c r="X18" s="39"/>
      <c r="Y18" s="686" t="s">
        <v>718</v>
      </c>
      <c r="Z18" s="397"/>
      <c r="AA18" s="37"/>
      <c r="AB18" s="37"/>
      <c r="AC18" s="37"/>
      <c r="AD18" s="37"/>
      <c r="AE18" s="37"/>
      <c r="AF18" s="37"/>
      <c r="AG18" s="37"/>
      <c r="AH18" s="37"/>
      <c r="AI18" s="37"/>
      <c r="AJ18" s="37"/>
      <c r="AK18" s="37"/>
      <c r="AL18" s="37"/>
      <c r="AM18" s="37"/>
      <c r="AN18" s="37"/>
      <c r="AO18" s="37"/>
      <c r="AP18" s="37"/>
      <c r="AQ18" s="194"/>
      <c r="AR18" s="22"/>
      <c r="AT18" s="37"/>
      <c r="AU18" s="22"/>
      <c r="BA18" s="496"/>
      <c r="BB18" s="496">
        <f t="shared" si="9"/>
        <v>0</v>
      </c>
      <c r="BC18" s="496"/>
      <c r="BE18" s="22"/>
    </row>
    <row r="19" spans="1:57" s="21" customFormat="1" ht="27.75" customHeight="1">
      <c r="A19" s="65" t="s">
        <v>61</v>
      </c>
      <c r="B19" s="55" t="s">
        <v>1193</v>
      </c>
      <c r="C19" s="47"/>
      <c r="D19" s="47"/>
      <c r="E19" s="47"/>
      <c r="F19" s="57"/>
      <c r="G19" s="37">
        <f>G20</f>
        <v>104000</v>
      </c>
      <c r="H19" s="37">
        <f t="shared" ref="H19:X20" si="17">H20</f>
        <v>100000</v>
      </c>
      <c r="I19" s="37">
        <f t="shared" si="17"/>
        <v>4000</v>
      </c>
      <c r="J19" s="37">
        <f t="shared" si="17"/>
        <v>0</v>
      </c>
      <c r="K19" s="37">
        <f t="shared" si="17"/>
        <v>0</v>
      </c>
      <c r="L19" s="37">
        <f t="shared" si="17"/>
        <v>0</v>
      </c>
      <c r="M19" s="37">
        <f t="shared" si="17"/>
        <v>4000</v>
      </c>
      <c r="N19" s="37">
        <f t="shared" si="17"/>
        <v>0</v>
      </c>
      <c r="O19" s="37">
        <f t="shared" si="17"/>
        <v>4000</v>
      </c>
      <c r="P19" s="37">
        <f t="shared" si="17"/>
        <v>0</v>
      </c>
      <c r="Q19" s="37">
        <f t="shared" si="17"/>
        <v>104000</v>
      </c>
      <c r="R19" s="37">
        <f t="shared" si="17"/>
        <v>100000</v>
      </c>
      <c r="S19" s="37">
        <f t="shared" si="17"/>
        <v>0</v>
      </c>
      <c r="T19" s="37">
        <f t="shared" si="17"/>
        <v>0</v>
      </c>
      <c r="U19" s="37">
        <f t="shared" si="17"/>
        <v>40000</v>
      </c>
      <c r="V19" s="37">
        <f t="shared" si="17"/>
        <v>40000</v>
      </c>
      <c r="W19" s="39">
        <f t="shared" si="17"/>
        <v>0</v>
      </c>
      <c r="X19" s="37">
        <f t="shared" si="17"/>
        <v>0</v>
      </c>
      <c r="Y19" s="686"/>
      <c r="Z19" s="399">
        <v>24000</v>
      </c>
      <c r="AA19" s="49">
        <v>9320</v>
      </c>
      <c r="AB19" s="49">
        <v>7204</v>
      </c>
      <c r="AC19" s="49"/>
      <c r="AD19" s="50">
        <f>AA19-AB19-AC19</f>
        <v>2116</v>
      </c>
      <c r="AE19" s="50">
        <f>H19-Z19-AA19</f>
        <v>66680</v>
      </c>
      <c r="AF19" s="50">
        <f>G19-Z19-AB19-AC19</f>
        <v>72796</v>
      </c>
      <c r="AG19" s="50">
        <v>2116</v>
      </c>
      <c r="AH19" s="50">
        <f>AG19</f>
        <v>2116</v>
      </c>
      <c r="AI19" s="50"/>
      <c r="AJ19" s="50">
        <v>0</v>
      </c>
      <c r="AK19" s="50">
        <v>0</v>
      </c>
      <c r="AL19" s="50">
        <v>0</v>
      </c>
      <c r="AM19" s="50">
        <v>2116</v>
      </c>
      <c r="AN19" s="51">
        <v>0</v>
      </c>
      <c r="AO19" s="51">
        <v>0</v>
      </c>
      <c r="AP19" s="52"/>
      <c r="AQ19" s="22">
        <f>AH19-AM19</f>
        <v>0</v>
      </c>
      <c r="AR19" s="22">
        <f t="shared" si="8"/>
        <v>0</v>
      </c>
      <c r="AT19" s="22">
        <f t="shared" si="0"/>
        <v>37884</v>
      </c>
      <c r="AU19" s="22">
        <f t="shared" si="5"/>
        <v>0</v>
      </c>
      <c r="BA19" s="496">
        <f t="shared" si="13"/>
        <v>60000</v>
      </c>
      <c r="BB19" s="496">
        <f t="shared" si="9"/>
        <v>0</v>
      </c>
      <c r="BC19" s="496">
        <f>H93-P93</f>
        <v>0</v>
      </c>
      <c r="BE19" s="22">
        <f t="shared" si="10"/>
        <v>100000</v>
      </c>
    </row>
    <row r="20" spans="1:57" s="67" customFormat="1" ht="26.25" customHeight="1">
      <c r="A20" s="192" t="s">
        <v>16</v>
      </c>
      <c r="B20" s="60" t="s">
        <v>1221</v>
      </c>
      <c r="C20" s="61"/>
      <c r="D20" s="61"/>
      <c r="E20" s="61"/>
      <c r="F20" s="62"/>
      <c r="G20" s="39">
        <f>G21</f>
        <v>104000</v>
      </c>
      <c r="H20" s="39">
        <f t="shared" si="17"/>
        <v>100000</v>
      </c>
      <c r="I20" s="39">
        <f t="shared" si="17"/>
        <v>4000</v>
      </c>
      <c r="J20" s="39">
        <f t="shared" si="17"/>
        <v>0</v>
      </c>
      <c r="K20" s="39">
        <f t="shared" si="17"/>
        <v>0</v>
      </c>
      <c r="L20" s="39">
        <f t="shared" si="17"/>
        <v>0</v>
      </c>
      <c r="M20" s="39">
        <f t="shared" si="17"/>
        <v>4000</v>
      </c>
      <c r="N20" s="39">
        <f t="shared" si="17"/>
        <v>0</v>
      </c>
      <c r="O20" s="39">
        <f t="shared" si="17"/>
        <v>4000</v>
      </c>
      <c r="P20" s="39">
        <f t="shared" si="17"/>
        <v>0</v>
      </c>
      <c r="Q20" s="39">
        <f t="shared" si="17"/>
        <v>104000</v>
      </c>
      <c r="R20" s="39">
        <f t="shared" si="17"/>
        <v>100000</v>
      </c>
      <c r="S20" s="39">
        <f t="shared" si="17"/>
        <v>0</v>
      </c>
      <c r="T20" s="39">
        <f t="shared" si="17"/>
        <v>0</v>
      </c>
      <c r="U20" s="39">
        <f t="shared" si="17"/>
        <v>40000</v>
      </c>
      <c r="V20" s="39">
        <f t="shared" si="17"/>
        <v>40000</v>
      </c>
      <c r="W20" s="39">
        <f t="shared" si="17"/>
        <v>0</v>
      </c>
      <c r="X20" s="39">
        <f t="shared" si="17"/>
        <v>0</v>
      </c>
      <c r="Y20" s="689"/>
      <c r="Z20" s="398"/>
      <c r="AA20" s="39"/>
      <c r="AB20" s="39"/>
      <c r="AC20" s="39"/>
      <c r="AD20" s="578"/>
      <c r="AE20" s="578"/>
      <c r="AF20" s="578"/>
      <c r="AG20" s="578"/>
      <c r="AH20" s="578"/>
      <c r="AI20" s="578"/>
      <c r="AJ20" s="39"/>
      <c r="AK20" s="39"/>
      <c r="AL20" s="39"/>
      <c r="AM20" s="39"/>
      <c r="AN20" s="39"/>
      <c r="AO20" s="39"/>
      <c r="AP20" s="579"/>
      <c r="AQ20" s="580"/>
      <c r="AR20" s="581"/>
      <c r="AT20" s="581"/>
      <c r="AU20" s="581"/>
      <c r="BA20" s="577"/>
      <c r="BB20" s="496">
        <f t="shared" si="9"/>
        <v>0</v>
      </c>
      <c r="BC20" s="577"/>
      <c r="BE20" s="581">
        <f t="shared" si="10"/>
        <v>100000</v>
      </c>
    </row>
    <row r="21" spans="1:57" s="21" customFormat="1" ht="50.25" customHeight="1">
      <c r="A21" s="576">
        <v>1</v>
      </c>
      <c r="B21" s="80" t="s">
        <v>289</v>
      </c>
      <c r="C21" s="465" t="s">
        <v>476</v>
      </c>
      <c r="D21" s="47"/>
      <c r="E21" s="47"/>
      <c r="F21" s="465" t="s">
        <v>1238</v>
      </c>
      <c r="G21" s="582">
        <v>104000</v>
      </c>
      <c r="H21" s="582">
        <v>100000</v>
      </c>
      <c r="I21" s="49">
        <v>4000</v>
      </c>
      <c r="J21" s="49"/>
      <c r="K21" s="49"/>
      <c r="L21" s="49"/>
      <c r="M21" s="49">
        <v>4000</v>
      </c>
      <c r="N21" s="49"/>
      <c r="O21" s="49">
        <v>4000</v>
      </c>
      <c r="P21" s="49"/>
      <c r="Q21" s="582">
        <v>104000</v>
      </c>
      <c r="R21" s="582">
        <v>100000</v>
      </c>
      <c r="S21" s="49"/>
      <c r="T21" s="49"/>
      <c r="U21" s="49">
        <f>V21</f>
        <v>40000</v>
      </c>
      <c r="V21" s="49">
        <v>40000</v>
      </c>
      <c r="W21" s="53"/>
      <c r="X21" s="49"/>
      <c r="Y21" s="686" t="s">
        <v>718</v>
      </c>
      <c r="Z21" s="399"/>
      <c r="AA21" s="49"/>
      <c r="AB21" s="49"/>
      <c r="AC21" s="49"/>
      <c r="AD21" s="50"/>
      <c r="AE21" s="50"/>
      <c r="AF21" s="50"/>
      <c r="AG21" s="50"/>
      <c r="AH21" s="50"/>
      <c r="AI21" s="50"/>
      <c r="AJ21" s="49"/>
      <c r="AK21" s="49"/>
      <c r="AL21" s="49"/>
      <c r="AM21" s="49"/>
      <c r="AN21" s="49"/>
      <c r="AO21" s="49"/>
      <c r="AP21" s="52"/>
      <c r="AQ21" s="195"/>
      <c r="AR21" s="22"/>
      <c r="AT21" s="22"/>
      <c r="AU21" s="22"/>
      <c r="BA21" s="585"/>
      <c r="BB21" s="496">
        <f t="shared" si="9"/>
        <v>0</v>
      </c>
      <c r="BC21" s="585"/>
      <c r="BE21" s="22"/>
    </row>
    <row r="22" spans="1:57" s="44" customFormat="1" ht="30" customHeight="1">
      <c r="A22" s="34" t="s">
        <v>65</v>
      </c>
      <c r="B22" s="68" t="s">
        <v>1194</v>
      </c>
      <c r="C22" s="189"/>
      <c r="D22" s="42"/>
      <c r="E22" s="190"/>
      <c r="F22" s="57"/>
      <c r="G22" s="37">
        <f>G23+G25</f>
        <v>155000</v>
      </c>
      <c r="H22" s="37">
        <f t="shared" ref="H22:W22" si="18">H23+H25</f>
        <v>75851</v>
      </c>
      <c r="I22" s="37">
        <f t="shared" si="18"/>
        <v>4910</v>
      </c>
      <c r="J22" s="37">
        <f t="shared" si="18"/>
        <v>4910</v>
      </c>
      <c r="K22" s="37">
        <f t="shared" si="18"/>
        <v>0</v>
      </c>
      <c r="L22" s="37">
        <f t="shared" si="18"/>
        <v>0</v>
      </c>
      <c r="M22" s="37">
        <f t="shared" si="18"/>
        <v>4910</v>
      </c>
      <c r="N22" s="37">
        <f t="shared" si="18"/>
        <v>4910</v>
      </c>
      <c r="O22" s="37">
        <f t="shared" si="18"/>
        <v>45000</v>
      </c>
      <c r="P22" s="37">
        <f t="shared" si="18"/>
        <v>45000</v>
      </c>
      <c r="Q22" s="37">
        <f t="shared" si="18"/>
        <v>114910</v>
      </c>
      <c r="R22" s="37">
        <f t="shared" si="18"/>
        <v>35761</v>
      </c>
      <c r="S22" s="37">
        <f t="shared" si="18"/>
        <v>0</v>
      </c>
      <c r="T22" s="37">
        <f t="shared" si="18"/>
        <v>0</v>
      </c>
      <c r="U22" s="37">
        <f t="shared" si="18"/>
        <v>3000</v>
      </c>
      <c r="V22" s="37">
        <f t="shared" si="18"/>
        <v>3000</v>
      </c>
      <c r="W22" s="37">
        <f t="shared" si="18"/>
        <v>0</v>
      </c>
      <c r="X22" s="37">
        <f t="shared" ref="X22" si="19">X24</f>
        <v>0</v>
      </c>
      <c r="Y22" s="689"/>
      <c r="Z22" s="398">
        <f t="shared" ref="Z22:AO22" si="20">SUM(Z24:Z32)</f>
        <v>0</v>
      </c>
      <c r="AA22" s="39">
        <f t="shared" si="20"/>
        <v>172910</v>
      </c>
      <c r="AB22" s="39">
        <f t="shared" si="20"/>
        <v>136877</v>
      </c>
      <c r="AC22" s="39">
        <f t="shared" si="20"/>
        <v>26450</v>
      </c>
      <c r="AD22" s="39">
        <f t="shared" si="20"/>
        <v>9583</v>
      </c>
      <c r="AE22" s="39">
        <f t="shared" si="20"/>
        <v>1833817.7250000001</v>
      </c>
      <c r="AF22" s="39">
        <f t="shared" si="20"/>
        <v>1843400.7250000001</v>
      </c>
      <c r="AG22" s="39">
        <f t="shared" si="20"/>
        <v>1843310.7250000001</v>
      </c>
      <c r="AH22" s="39">
        <f t="shared" si="20"/>
        <v>1843310.7250000001</v>
      </c>
      <c r="AI22" s="39">
        <f t="shared" si="20"/>
        <v>0</v>
      </c>
      <c r="AJ22" s="39">
        <f t="shared" si="20"/>
        <v>4000</v>
      </c>
      <c r="AK22" s="39">
        <f t="shared" si="20"/>
        <v>0</v>
      </c>
      <c r="AL22" s="39">
        <f t="shared" si="20"/>
        <v>0</v>
      </c>
      <c r="AM22" s="39">
        <f t="shared" si="20"/>
        <v>13583</v>
      </c>
      <c r="AN22" s="39">
        <f t="shared" si="20"/>
        <v>0</v>
      </c>
      <c r="AO22" s="39">
        <f t="shared" si="20"/>
        <v>0</v>
      </c>
      <c r="AP22" s="52"/>
      <c r="AQ22" s="194">
        <f t="shared" ref="AQ22:AQ104" si="21">AH22-AM22</f>
        <v>1829727.7250000001</v>
      </c>
      <c r="AR22" s="22">
        <f t="shared" si="8"/>
        <v>0</v>
      </c>
      <c r="AT22" s="22">
        <f t="shared" si="0"/>
        <v>-1840310.7250000001</v>
      </c>
      <c r="AU22" s="22">
        <f t="shared" si="5"/>
        <v>0</v>
      </c>
      <c r="BA22" s="496">
        <f t="shared" si="13"/>
        <v>32761</v>
      </c>
      <c r="BB22" s="496">
        <f t="shared" si="9"/>
        <v>0</v>
      </c>
      <c r="BC22" s="496">
        <f>H24-P24</f>
        <v>0</v>
      </c>
      <c r="BE22" s="22">
        <f t="shared" si="10"/>
        <v>30851</v>
      </c>
    </row>
    <row r="23" spans="1:57" s="67" customFormat="1" ht="34.5" customHeight="1">
      <c r="A23" s="192" t="s">
        <v>16</v>
      </c>
      <c r="B23" s="60" t="s">
        <v>1216</v>
      </c>
      <c r="C23" s="61"/>
      <c r="D23" s="61"/>
      <c r="E23" s="61"/>
      <c r="F23" s="62"/>
      <c r="G23" s="39">
        <f>G24</f>
        <v>45000</v>
      </c>
      <c r="H23" s="39">
        <f t="shared" ref="H23:X23" si="22">H24</f>
        <v>45000</v>
      </c>
      <c r="I23" s="39">
        <f t="shared" si="22"/>
        <v>4910</v>
      </c>
      <c r="J23" s="39">
        <f t="shared" si="22"/>
        <v>4910</v>
      </c>
      <c r="K23" s="39">
        <f t="shared" si="22"/>
        <v>0</v>
      </c>
      <c r="L23" s="39">
        <f t="shared" si="22"/>
        <v>0</v>
      </c>
      <c r="M23" s="39">
        <f t="shared" si="22"/>
        <v>4910</v>
      </c>
      <c r="N23" s="39">
        <f t="shared" si="22"/>
        <v>4910</v>
      </c>
      <c r="O23" s="39">
        <f t="shared" si="22"/>
        <v>45000</v>
      </c>
      <c r="P23" s="39">
        <f t="shared" si="22"/>
        <v>45000</v>
      </c>
      <c r="Q23" s="39">
        <f t="shared" si="22"/>
        <v>4910</v>
      </c>
      <c r="R23" s="39">
        <f t="shared" si="22"/>
        <v>4910</v>
      </c>
      <c r="S23" s="39">
        <f t="shared" si="22"/>
        <v>0</v>
      </c>
      <c r="T23" s="39">
        <f t="shared" si="22"/>
        <v>0</v>
      </c>
      <c r="U23" s="39">
        <f t="shared" si="22"/>
        <v>0</v>
      </c>
      <c r="V23" s="39">
        <f t="shared" si="22"/>
        <v>0</v>
      </c>
      <c r="W23" s="39">
        <f t="shared" si="22"/>
        <v>0</v>
      </c>
      <c r="X23" s="39">
        <f t="shared" si="22"/>
        <v>0</v>
      </c>
      <c r="Y23" s="689"/>
      <c r="Z23" s="398"/>
      <c r="AA23" s="39"/>
      <c r="AB23" s="39"/>
      <c r="AC23" s="39"/>
      <c r="AD23" s="578"/>
      <c r="AE23" s="578"/>
      <c r="AF23" s="578"/>
      <c r="AG23" s="578"/>
      <c r="AH23" s="578"/>
      <c r="AI23" s="578"/>
      <c r="AJ23" s="39"/>
      <c r="AK23" s="39"/>
      <c r="AL23" s="39"/>
      <c r="AM23" s="39"/>
      <c r="AN23" s="39"/>
      <c r="AO23" s="39"/>
      <c r="AP23" s="579"/>
      <c r="AQ23" s="580"/>
      <c r="AR23" s="581"/>
      <c r="AT23" s="581"/>
      <c r="AU23" s="581"/>
      <c r="BA23" s="577"/>
      <c r="BB23" s="496">
        <f t="shared" si="9"/>
        <v>0</v>
      </c>
      <c r="BC23" s="577"/>
      <c r="BE23" s="581"/>
    </row>
    <row r="24" spans="1:57" s="21" customFormat="1" ht="34.5" customHeight="1">
      <c r="A24" s="25" t="s">
        <v>96</v>
      </c>
      <c r="B24" s="46" t="s">
        <v>186</v>
      </c>
      <c r="C24" s="47" t="s">
        <v>59</v>
      </c>
      <c r="D24" s="47"/>
      <c r="E24" s="47"/>
      <c r="F24" s="48" t="s">
        <v>187</v>
      </c>
      <c r="G24" s="49">
        <v>45000</v>
      </c>
      <c r="H24" s="49">
        <v>45000</v>
      </c>
      <c r="I24" s="50">
        <v>4910</v>
      </c>
      <c r="J24" s="50">
        <v>4910</v>
      </c>
      <c r="K24" s="49"/>
      <c r="L24" s="49"/>
      <c r="M24" s="49">
        <f>I24</f>
        <v>4910</v>
      </c>
      <c r="N24" s="49">
        <f>J24</f>
        <v>4910</v>
      </c>
      <c r="O24" s="49">
        <f>P24</f>
        <v>45000</v>
      </c>
      <c r="P24" s="49">
        <f>H24-R24+J24</f>
        <v>45000</v>
      </c>
      <c r="Q24" s="50">
        <v>4910</v>
      </c>
      <c r="R24" s="50">
        <v>4910</v>
      </c>
      <c r="S24" s="53">
        <v>0</v>
      </c>
      <c r="T24" s="53"/>
      <c r="U24" s="49"/>
      <c r="V24" s="49"/>
      <c r="W24" s="53"/>
      <c r="X24" s="53"/>
      <c r="Y24" s="686"/>
      <c r="Z24" s="399">
        <v>0</v>
      </c>
      <c r="AA24" s="49">
        <v>50400</v>
      </c>
      <c r="AB24" s="49">
        <v>27800</v>
      </c>
      <c r="AC24" s="49">
        <v>16500</v>
      </c>
      <c r="AD24" s="50">
        <f>AA24-AB24-AC24</f>
        <v>6100</v>
      </c>
      <c r="AE24" s="50">
        <f>H24-Z24-AA24</f>
        <v>-5400</v>
      </c>
      <c r="AF24" s="50">
        <f>AD24+AE24</f>
        <v>700</v>
      </c>
      <c r="AG24" s="50">
        <f>AH24</f>
        <v>6100</v>
      </c>
      <c r="AH24" s="50">
        <f>AD24</f>
        <v>6100</v>
      </c>
      <c r="AI24" s="50"/>
      <c r="AJ24" s="49"/>
      <c r="AK24" s="49">
        <v>0</v>
      </c>
      <c r="AL24" s="49">
        <v>0</v>
      </c>
      <c r="AM24" s="49">
        <v>6100</v>
      </c>
      <c r="AN24" s="53">
        <v>0</v>
      </c>
      <c r="AO24" s="53">
        <v>0</v>
      </c>
      <c r="AP24" s="52"/>
      <c r="AQ24" s="195">
        <f t="shared" si="21"/>
        <v>0</v>
      </c>
      <c r="AR24" s="22">
        <f t="shared" si="8"/>
        <v>0</v>
      </c>
      <c r="AT24" s="22">
        <f>V24-AH24</f>
        <v>-6100</v>
      </c>
      <c r="AU24" s="22">
        <f t="shared" si="5"/>
        <v>0</v>
      </c>
      <c r="BA24" s="496">
        <f t="shared" si="13"/>
        <v>4910</v>
      </c>
      <c r="BB24" s="496">
        <f t="shared" si="9"/>
        <v>0</v>
      </c>
      <c r="BC24" s="496">
        <f>H27-P27</f>
        <v>3662720.727</v>
      </c>
      <c r="BE24" s="22">
        <f t="shared" si="10"/>
        <v>0</v>
      </c>
    </row>
    <row r="25" spans="1:57" s="67" customFormat="1" ht="26.25" customHeight="1">
      <c r="A25" s="192" t="s">
        <v>17</v>
      </c>
      <c r="B25" s="60" t="s">
        <v>1250</v>
      </c>
      <c r="C25" s="61"/>
      <c r="D25" s="61"/>
      <c r="E25" s="61"/>
      <c r="F25" s="62"/>
      <c r="G25" s="39">
        <f>G26</f>
        <v>110000</v>
      </c>
      <c r="H25" s="39">
        <f t="shared" ref="H25:W25" si="23">H26</f>
        <v>30851</v>
      </c>
      <c r="I25" s="39">
        <f t="shared" si="23"/>
        <v>0</v>
      </c>
      <c r="J25" s="39">
        <f t="shared" si="23"/>
        <v>0</v>
      </c>
      <c r="K25" s="39">
        <f t="shared" si="23"/>
        <v>0</v>
      </c>
      <c r="L25" s="39">
        <f t="shared" si="23"/>
        <v>0</v>
      </c>
      <c r="M25" s="39">
        <f t="shared" si="23"/>
        <v>0</v>
      </c>
      <c r="N25" s="39">
        <f t="shared" si="23"/>
        <v>0</v>
      </c>
      <c r="O25" s="39">
        <f t="shared" si="23"/>
        <v>0</v>
      </c>
      <c r="P25" s="39">
        <f t="shared" si="23"/>
        <v>0</v>
      </c>
      <c r="Q25" s="39">
        <f t="shared" si="23"/>
        <v>110000</v>
      </c>
      <c r="R25" s="39">
        <f t="shared" si="23"/>
        <v>30851</v>
      </c>
      <c r="S25" s="39">
        <f t="shared" si="23"/>
        <v>0</v>
      </c>
      <c r="T25" s="39">
        <f t="shared" si="23"/>
        <v>0</v>
      </c>
      <c r="U25" s="39">
        <f t="shared" si="23"/>
        <v>3000</v>
      </c>
      <c r="V25" s="39">
        <f t="shared" si="23"/>
        <v>3000</v>
      </c>
      <c r="W25" s="39">
        <f t="shared" si="23"/>
        <v>0</v>
      </c>
      <c r="X25" s="39">
        <f>SUM(X26:X104)</f>
        <v>0</v>
      </c>
      <c r="Y25" s="689"/>
      <c r="Z25" s="398"/>
      <c r="AA25" s="39"/>
      <c r="AB25" s="39"/>
      <c r="AC25" s="39"/>
      <c r="AD25" s="578"/>
      <c r="AE25" s="578"/>
      <c r="AF25" s="578"/>
      <c r="AG25" s="578"/>
      <c r="AH25" s="578"/>
      <c r="AI25" s="578"/>
      <c r="AJ25" s="39"/>
      <c r="AK25" s="39"/>
      <c r="AL25" s="39"/>
      <c r="AM25" s="39"/>
      <c r="AN25" s="39"/>
      <c r="AO25" s="39"/>
      <c r="AP25" s="579"/>
      <c r="AQ25" s="580"/>
      <c r="AR25" s="581"/>
      <c r="AT25" s="581"/>
      <c r="AU25" s="581"/>
      <c r="BA25" s="577"/>
      <c r="BB25" s="496">
        <f>U25-V25</f>
        <v>0</v>
      </c>
      <c r="BC25" s="577"/>
      <c r="BE25" s="581">
        <f t="shared" si="10"/>
        <v>30851</v>
      </c>
    </row>
    <row r="26" spans="1:57" s="21" customFormat="1" ht="42.75" customHeight="1">
      <c r="A26" s="95" t="s">
        <v>96</v>
      </c>
      <c r="B26" s="448" t="s">
        <v>1334</v>
      </c>
      <c r="C26" s="465" t="s">
        <v>59</v>
      </c>
      <c r="D26" s="47"/>
      <c r="E26" s="47"/>
      <c r="F26" s="465"/>
      <c r="G26" s="445">
        <v>110000</v>
      </c>
      <c r="H26" s="451">
        <v>30851</v>
      </c>
      <c r="I26" s="49"/>
      <c r="J26" s="49"/>
      <c r="K26" s="49"/>
      <c r="L26" s="49"/>
      <c r="M26" s="49"/>
      <c r="N26" s="49"/>
      <c r="O26" s="49"/>
      <c r="P26" s="49"/>
      <c r="Q26" s="445">
        <v>110000</v>
      </c>
      <c r="R26" s="451">
        <v>30851</v>
      </c>
      <c r="S26" s="53"/>
      <c r="T26" s="53"/>
      <c r="U26" s="451">
        <v>3000</v>
      </c>
      <c r="V26" s="451">
        <v>3000</v>
      </c>
      <c r="W26" s="53"/>
      <c r="X26" s="53"/>
      <c r="Y26" s="686" t="s">
        <v>718</v>
      </c>
      <c r="Z26" s="399"/>
      <c r="AA26" s="49"/>
      <c r="AB26" s="49"/>
      <c r="AC26" s="49"/>
      <c r="AD26" s="50"/>
      <c r="AE26" s="50"/>
      <c r="AF26" s="50"/>
      <c r="AG26" s="50"/>
      <c r="AH26" s="50"/>
      <c r="AI26" s="50"/>
      <c r="AJ26" s="50"/>
      <c r="AK26" s="50"/>
      <c r="AL26" s="50"/>
      <c r="AM26" s="50"/>
      <c r="AN26" s="51"/>
      <c r="AO26" s="39"/>
      <c r="AP26" s="58"/>
      <c r="AQ26" s="194"/>
      <c r="AR26" s="22"/>
      <c r="AT26" s="22"/>
      <c r="AU26" s="22"/>
      <c r="BA26" s="496"/>
      <c r="BB26" s="496">
        <f>U26-V26</f>
        <v>0</v>
      </c>
      <c r="BC26" s="496"/>
      <c r="BE26" s="22"/>
    </row>
    <row r="27" spans="1:57" s="21" customFormat="1" ht="26.25" customHeight="1">
      <c r="A27" s="34" t="s">
        <v>66</v>
      </c>
      <c r="B27" s="68" t="s">
        <v>1195</v>
      </c>
      <c r="C27" s="47"/>
      <c r="D27" s="47"/>
      <c r="E27" s="47"/>
      <c r="F27" s="57"/>
      <c r="G27" s="37">
        <f>G28+G56+G58+G78+G82+G85</f>
        <v>8816648.6209999993</v>
      </c>
      <c r="H27" s="37">
        <f t="shared" ref="H27:W27" si="24">H28+H56+H58+H78+H82+H85</f>
        <v>7008976.3880000003</v>
      </c>
      <c r="I27" s="37">
        <f t="shared" si="24"/>
        <v>842468.745</v>
      </c>
      <c r="J27" s="37">
        <f t="shared" si="24"/>
        <v>753468.745</v>
      </c>
      <c r="K27" s="37">
        <f t="shared" si="24"/>
        <v>246027.71100000004</v>
      </c>
      <c r="L27" s="37">
        <f t="shared" si="24"/>
        <v>246027.71100000004</v>
      </c>
      <c r="M27" s="37">
        <f t="shared" si="24"/>
        <v>829011.745</v>
      </c>
      <c r="N27" s="37">
        <f t="shared" si="24"/>
        <v>750011.745</v>
      </c>
      <c r="O27" s="37">
        <f t="shared" si="24"/>
        <v>3975067.6610000003</v>
      </c>
      <c r="P27" s="37">
        <f t="shared" si="24"/>
        <v>3346255.6610000003</v>
      </c>
      <c r="Q27" s="37">
        <f t="shared" si="24"/>
        <v>4823274.4709999999</v>
      </c>
      <c r="R27" s="37">
        <f t="shared" si="24"/>
        <v>4416189.4709999999</v>
      </c>
      <c r="S27" s="37">
        <f t="shared" si="24"/>
        <v>357314.21100000001</v>
      </c>
      <c r="T27" s="37">
        <f t="shared" si="24"/>
        <v>0</v>
      </c>
      <c r="U27" s="37">
        <f t="shared" si="24"/>
        <v>1408904</v>
      </c>
      <c r="V27" s="37">
        <f t="shared" si="24"/>
        <v>1408904</v>
      </c>
      <c r="W27" s="39">
        <f t="shared" si="24"/>
        <v>60304</v>
      </c>
      <c r="X27" s="53"/>
      <c r="Y27" s="686"/>
      <c r="Z27" s="399"/>
      <c r="AA27" s="49"/>
      <c r="AB27" s="49"/>
      <c r="AC27" s="49"/>
      <c r="AD27" s="50"/>
      <c r="AE27" s="50"/>
      <c r="AF27" s="50"/>
      <c r="AG27" s="50"/>
      <c r="AH27" s="50"/>
      <c r="AI27" s="50"/>
      <c r="AJ27" s="49"/>
      <c r="AK27" s="49"/>
      <c r="AL27" s="49"/>
      <c r="AM27" s="49"/>
      <c r="AN27" s="53"/>
      <c r="AO27" s="53"/>
      <c r="AP27" s="52"/>
      <c r="AQ27" s="195"/>
      <c r="AR27" s="22"/>
      <c r="AT27" s="22"/>
      <c r="AU27" s="22">
        <f t="shared" si="5"/>
        <v>3457</v>
      </c>
      <c r="BA27" s="496">
        <f t="shared" si="13"/>
        <v>3007285.4709999999</v>
      </c>
      <c r="BB27" s="496">
        <f t="shared" si="9"/>
        <v>0</v>
      </c>
      <c r="BC27" s="496">
        <f t="shared" si="14"/>
        <v>592917.72699999996</v>
      </c>
      <c r="BE27" s="22">
        <f t="shared" si="10"/>
        <v>3662720.7259999998</v>
      </c>
    </row>
    <row r="28" spans="1:57" s="21" customFormat="1" ht="28.5" customHeight="1">
      <c r="A28" s="34" t="s">
        <v>1196</v>
      </c>
      <c r="B28" s="55" t="s">
        <v>1197</v>
      </c>
      <c r="C28" s="47"/>
      <c r="D28" s="47"/>
      <c r="E28" s="47"/>
      <c r="F28" s="57"/>
      <c r="G28" s="37">
        <f>G29+G49+G51</f>
        <v>2912779.6209999998</v>
      </c>
      <c r="H28" s="37">
        <f t="shared" ref="H28:X28" si="25">H29+H49+H51</f>
        <v>1858626.7250000001</v>
      </c>
      <c r="I28" s="37">
        <f t="shared" si="25"/>
        <v>258176.745</v>
      </c>
      <c r="J28" s="37">
        <f t="shared" si="25"/>
        <v>241176.745</v>
      </c>
      <c r="K28" s="37">
        <f t="shared" si="25"/>
        <v>75777.135000000009</v>
      </c>
      <c r="L28" s="37">
        <f t="shared" si="25"/>
        <v>75777.135000000009</v>
      </c>
      <c r="M28" s="37">
        <f t="shared" si="25"/>
        <v>258176.745</v>
      </c>
      <c r="N28" s="37">
        <f t="shared" si="25"/>
        <v>241176.745</v>
      </c>
      <c r="O28" s="37">
        <f t="shared" si="25"/>
        <v>1582708.9980000001</v>
      </c>
      <c r="P28" s="37">
        <f t="shared" si="25"/>
        <v>1265708.9980000001</v>
      </c>
      <c r="Q28" s="37">
        <f t="shared" si="25"/>
        <v>857094.47199999995</v>
      </c>
      <c r="R28" s="37">
        <f t="shared" si="25"/>
        <v>834094.47199999995</v>
      </c>
      <c r="S28" s="37">
        <f t="shared" si="25"/>
        <v>107314.21200000001</v>
      </c>
      <c r="T28" s="37">
        <f t="shared" si="25"/>
        <v>0</v>
      </c>
      <c r="U28" s="37">
        <f t="shared" si="25"/>
        <v>305030.22499999998</v>
      </c>
      <c r="V28" s="37">
        <f t="shared" si="25"/>
        <v>305030.22499999998</v>
      </c>
      <c r="W28" s="39">
        <f t="shared" si="25"/>
        <v>8030.2249999999985</v>
      </c>
      <c r="X28" s="37">
        <f t="shared" si="25"/>
        <v>0</v>
      </c>
      <c r="Y28" s="686">
        <f t="shared" ref="Y28" si="26">Y29+Y49</f>
        <v>0</v>
      </c>
      <c r="Z28" s="399">
        <v>0</v>
      </c>
      <c r="AA28" s="49">
        <v>27000</v>
      </c>
      <c r="AB28" s="49">
        <v>24667</v>
      </c>
      <c r="AC28" s="49">
        <v>1700</v>
      </c>
      <c r="AD28" s="50">
        <f>AA28-AB28-AC28</f>
        <v>633</v>
      </c>
      <c r="AE28" s="50">
        <f>H28-Z28-AA28</f>
        <v>1831626.7250000001</v>
      </c>
      <c r="AF28" s="50">
        <f>AD28+AE28</f>
        <v>1832259.7250000001</v>
      </c>
      <c r="AG28" s="50">
        <f>AE28+AD28</f>
        <v>1832259.7250000001</v>
      </c>
      <c r="AH28" s="50">
        <f>AG28</f>
        <v>1832259.7250000001</v>
      </c>
      <c r="AI28" s="50"/>
      <c r="AJ28" s="49"/>
      <c r="AK28" s="49">
        <v>0</v>
      </c>
      <c r="AL28" s="49">
        <v>0</v>
      </c>
      <c r="AM28" s="49">
        <v>633</v>
      </c>
      <c r="AN28" s="53">
        <v>0</v>
      </c>
      <c r="AO28" s="53">
        <v>0</v>
      </c>
      <c r="AP28" s="52"/>
      <c r="AQ28" s="195">
        <f t="shared" si="21"/>
        <v>1831626.7250000001</v>
      </c>
      <c r="AR28" s="22">
        <f t="shared" si="8"/>
        <v>0</v>
      </c>
      <c r="AT28" s="22">
        <f t="shared" si="0"/>
        <v>-1527229.5</v>
      </c>
      <c r="AU28" s="22">
        <f t="shared" si="5"/>
        <v>0</v>
      </c>
      <c r="BA28" s="496">
        <f t="shared" si="13"/>
        <v>529064.24699999997</v>
      </c>
      <c r="BB28" s="496">
        <f t="shared" si="9"/>
        <v>0</v>
      </c>
      <c r="BC28" s="496">
        <f>H30-P30</f>
        <v>0</v>
      </c>
      <c r="BE28" s="22">
        <f t="shared" si="10"/>
        <v>592917.72699999996</v>
      </c>
    </row>
    <row r="29" spans="1:57" s="67" customFormat="1" ht="34.5" customHeight="1">
      <c r="A29" s="192" t="s">
        <v>16</v>
      </c>
      <c r="B29" s="60" t="s">
        <v>1216</v>
      </c>
      <c r="C29" s="61"/>
      <c r="D29" s="61"/>
      <c r="E29" s="61"/>
      <c r="F29" s="62"/>
      <c r="G29" s="39">
        <f>SUM(G30:G48)</f>
        <v>2361484.6209999998</v>
      </c>
      <c r="H29" s="39">
        <f t="shared" ref="H29:W29" si="27">SUM(H30:H48)</f>
        <v>1345610.7250000001</v>
      </c>
      <c r="I29" s="39">
        <f t="shared" si="27"/>
        <v>241176.745</v>
      </c>
      <c r="J29" s="39">
        <f t="shared" si="27"/>
        <v>241176.745</v>
      </c>
      <c r="K29" s="39">
        <f t="shared" si="27"/>
        <v>75777.135000000009</v>
      </c>
      <c r="L29" s="39">
        <f t="shared" si="27"/>
        <v>75777.135000000009</v>
      </c>
      <c r="M29" s="39">
        <f t="shared" si="27"/>
        <v>241176.745</v>
      </c>
      <c r="N29" s="39">
        <f t="shared" si="27"/>
        <v>241176.745</v>
      </c>
      <c r="O29" s="39">
        <f t="shared" si="27"/>
        <v>1528500.9980000001</v>
      </c>
      <c r="P29" s="39">
        <f t="shared" si="27"/>
        <v>1228500.9980000001</v>
      </c>
      <c r="Q29" s="39">
        <f t="shared" si="27"/>
        <v>358286.47199999995</v>
      </c>
      <c r="R29" s="39">
        <f t="shared" si="27"/>
        <v>358286.47199999995</v>
      </c>
      <c r="S29" s="39">
        <f t="shared" si="27"/>
        <v>90485.371000000014</v>
      </c>
      <c r="T29" s="39">
        <f t="shared" si="27"/>
        <v>0</v>
      </c>
      <c r="U29" s="39">
        <f t="shared" si="27"/>
        <v>93030.225000000006</v>
      </c>
      <c r="V29" s="39">
        <f t="shared" si="27"/>
        <v>93030.225000000006</v>
      </c>
      <c r="W29" s="39">
        <f t="shared" si="27"/>
        <v>8030.2249999999985</v>
      </c>
      <c r="X29" s="39">
        <f t="shared" ref="X29" si="28">SUM(X30:X31)</f>
        <v>0</v>
      </c>
      <c r="Y29" s="689"/>
      <c r="Z29" s="398"/>
      <c r="AA29" s="39"/>
      <c r="AB29" s="39"/>
      <c r="AC29" s="39"/>
      <c r="AD29" s="578"/>
      <c r="AE29" s="578"/>
      <c r="AF29" s="578"/>
      <c r="AG29" s="578"/>
      <c r="AH29" s="578"/>
      <c r="AI29" s="578"/>
      <c r="AJ29" s="39"/>
      <c r="AK29" s="39"/>
      <c r="AL29" s="39"/>
      <c r="AM29" s="39"/>
      <c r="AN29" s="39"/>
      <c r="AO29" s="39"/>
      <c r="AP29" s="579"/>
      <c r="AQ29" s="580"/>
      <c r="AR29" s="581"/>
      <c r="AT29" s="581"/>
      <c r="AU29" s="581"/>
      <c r="BA29" s="577"/>
      <c r="BB29" s="496">
        <f t="shared" si="9"/>
        <v>0</v>
      </c>
      <c r="BC29" s="577"/>
      <c r="BE29" s="581"/>
    </row>
    <row r="30" spans="1:57" s="21" customFormat="1" ht="36" customHeight="1">
      <c r="A30" s="25">
        <v>1</v>
      </c>
      <c r="B30" s="46" t="s">
        <v>157</v>
      </c>
      <c r="C30" s="47" t="s">
        <v>158</v>
      </c>
      <c r="D30" s="47"/>
      <c r="E30" s="47"/>
      <c r="F30" s="48" t="s">
        <v>159</v>
      </c>
      <c r="G30" s="49">
        <v>22000</v>
      </c>
      <c r="H30" s="49">
        <v>20000</v>
      </c>
      <c r="I30" s="50">
        <v>3622</v>
      </c>
      <c r="J30" s="50">
        <v>3622</v>
      </c>
      <c r="K30" s="49"/>
      <c r="L30" s="49"/>
      <c r="M30" s="49">
        <f t="shared" ref="M30:N48" si="29">I30</f>
        <v>3622</v>
      </c>
      <c r="N30" s="49">
        <f t="shared" si="29"/>
        <v>3622</v>
      </c>
      <c r="O30" s="49">
        <f t="shared" ref="O30:O44" si="30">P30</f>
        <v>20000</v>
      </c>
      <c r="P30" s="49">
        <f t="shared" ref="P30:P45" si="31">H30-R30+J30</f>
        <v>20000</v>
      </c>
      <c r="Q30" s="50">
        <v>3622</v>
      </c>
      <c r="R30" s="50">
        <v>3622</v>
      </c>
      <c r="S30" s="53">
        <v>0</v>
      </c>
      <c r="T30" s="53"/>
      <c r="U30" s="49"/>
      <c r="V30" s="49"/>
      <c r="W30" s="53"/>
      <c r="X30" s="53"/>
      <c r="Y30" s="686"/>
      <c r="Z30" s="399">
        <v>0</v>
      </c>
      <c r="AA30" s="49">
        <v>31114</v>
      </c>
      <c r="AB30" s="49">
        <v>26000</v>
      </c>
      <c r="AC30" s="49">
        <v>3800</v>
      </c>
      <c r="AD30" s="50">
        <f>AA30-AB30-AC30</f>
        <v>1314</v>
      </c>
      <c r="AE30" s="50">
        <f>H30-Z30-AA30</f>
        <v>-11114</v>
      </c>
      <c r="AF30" s="50">
        <f>AD30+AE30</f>
        <v>-9800</v>
      </c>
      <c r="AG30" s="50">
        <f>AH30</f>
        <v>1314</v>
      </c>
      <c r="AH30" s="50">
        <v>1314</v>
      </c>
      <c r="AI30" s="50"/>
      <c r="AJ30" s="49"/>
      <c r="AK30" s="49">
        <v>0</v>
      </c>
      <c r="AL30" s="49">
        <v>0</v>
      </c>
      <c r="AM30" s="49">
        <v>1314</v>
      </c>
      <c r="AN30" s="53">
        <v>0</v>
      </c>
      <c r="AO30" s="53">
        <v>0</v>
      </c>
      <c r="AP30" s="52"/>
      <c r="AQ30" s="195">
        <f t="shared" si="21"/>
        <v>0</v>
      </c>
      <c r="AR30" s="22">
        <f t="shared" si="8"/>
        <v>0</v>
      </c>
      <c r="AT30" s="22">
        <f t="shared" si="0"/>
        <v>-1314</v>
      </c>
      <c r="AU30" s="22">
        <f t="shared" si="5"/>
        <v>0</v>
      </c>
      <c r="BA30" s="496">
        <f t="shared" si="13"/>
        <v>3622</v>
      </c>
      <c r="BB30" s="496">
        <f t="shared" si="9"/>
        <v>0</v>
      </c>
      <c r="BC30" s="496">
        <f t="shared" si="14"/>
        <v>0</v>
      </c>
      <c r="BE30" s="22">
        <f t="shared" si="10"/>
        <v>0</v>
      </c>
    </row>
    <row r="31" spans="1:57" s="21" customFormat="1" ht="34.5" customHeight="1">
      <c r="A31" s="25">
        <v>2</v>
      </c>
      <c r="B31" s="46" t="s">
        <v>161</v>
      </c>
      <c r="C31" s="47" t="s">
        <v>162</v>
      </c>
      <c r="D31" s="47"/>
      <c r="E31" s="47"/>
      <c r="F31" s="48" t="s">
        <v>486</v>
      </c>
      <c r="G31" s="49">
        <v>84698</v>
      </c>
      <c r="H31" s="49">
        <v>45000</v>
      </c>
      <c r="I31" s="50">
        <v>6600</v>
      </c>
      <c r="J31" s="50">
        <v>6600</v>
      </c>
      <c r="K31" s="49">
        <v>1243.5419999999999</v>
      </c>
      <c r="L31" s="49">
        <v>1243.5419999999999</v>
      </c>
      <c r="M31" s="49">
        <f t="shared" si="29"/>
        <v>6600</v>
      </c>
      <c r="N31" s="49">
        <f t="shared" si="29"/>
        <v>6600</v>
      </c>
      <c r="O31" s="49">
        <f t="shared" si="30"/>
        <v>45000</v>
      </c>
      <c r="P31" s="49">
        <f t="shared" si="31"/>
        <v>45000</v>
      </c>
      <c r="Q31" s="50">
        <v>6600</v>
      </c>
      <c r="R31" s="50">
        <v>6600</v>
      </c>
      <c r="S31" s="53"/>
      <c r="T31" s="53"/>
      <c r="U31" s="49"/>
      <c r="V31" s="49"/>
      <c r="W31" s="53"/>
      <c r="X31" s="53"/>
      <c r="Y31" s="686"/>
      <c r="Z31" s="399">
        <v>0</v>
      </c>
      <c r="AA31" s="49">
        <v>28396</v>
      </c>
      <c r="AB31" s="49">
        <v>24410</v>
      </c>
      <c r="AC31" s="49">
        <v>2950</v>
      </c>
      <c r="AD31" s="50">
        <f>AA31-AB31-AC31</f>
        <v>1036</v>
      </c>
      <c r="AE31" s="50">
        <f>H31-Z31-AA31</f>
        <v>16604</v>
      </c>
      <c r="AF31" s="50">
        <f>AD31+AE31</f>
        <v>17640</v>
      </c>
      <c r="AG31" s="50">
        <f>AD31</f>
        <v>1036</v>
      </c>
      <c r="AH31" s="50">
        <f>AG31</f>
        <v>1036</v>
      </c>
      <c r="AI31" s="50"/>
      <c r="AJ31" s="49"/>
      <c r="AK31" s="49">
        <v>0</v>
      </c>
      <c r="AL31" s="49">
        <v>0</v>
      </c>
      <c r="AM31" s="49">
        <v>1036</v>
      </c>
      <c r="AN31" s="53">
        <v>0</v>
      </c>
      <c r="AO31" s="53">
        <v>0</v>
      </c>
      <c r="AP31" s="52"/>
      <c r="AQ31" s="195">
        <f t="shared" si="21"/>
        <v>0</v>
      </c>
      <c r="AR31" s="22">
        <f t="shared" si="8"/>
        <v>0</v>
      </c>
      <c r="AT31" s="22">
        <f t="shared" si="0"/>
        <v>-1036</v>
      </c>
      <c r="AU31" s="22">
        <f t="shared" si="5"/>
        <v>0</v>
      </c>
      <c r="BA31" s="496">
        <f t="shared" si="13"/>
        <v>6600</v>
      </c>
      <c r="BB31" s="496">
        <f t="shared" si="9"/>
        <v>0</v>
      </c>
      <c r="BC31" s="496">
        <f t="shared" si="14"/>
        <v>5347</v>
      </c>
      <c r="BE31" s="22">
        <f t="shared" si="10"/>
        <v>0</v>
      </c>
    </row>
    <row r="32" spans="1:57" s="21" customFormat="1" ht="33" customHeight="1">
      <c r="A32" s="25">
        <v>3</v>
      </c>
      <c r="B32" s="46" t="s">
        <v>118</v>
      </c>
      <c r="C32" s="47" t="s">
        <v>119</v>
      </c>
      <c r="D32" s="47"/>
      <c r="E32" s="47"/>
      <c r="F32" s="48" t="s">
        <v>493</v>
      </c>
      <c r="G32" s="49">
        <v>54430</v>
      </c>
      <c r="H32" s="49">
        <v>38101</v>
      </c>
      <c r="I32" s="50">
        <v>2235</v>
      </c>
      <c r="J32" s="50">
        <v>2235</v>
      </c>
      <c r="K32" s="49">
        <f>I32</f>
        <v>2235</v>
      </c>
      <c r="L32" s="49">
        <f>J32</f>
        <v>2235</v>
      </c>
      <c r="M32" s="49">
        <f t="shared" si="29"/>
        <v>2235</v>
      </c>
      <c r="N32" s="49">
        <f t="shared" si="29"/>
        <v>2235</v>
      </c>
      <c r="O32" s="49">
        <f t="shared" si="30"/>
        <v>32754</v>
      </c>
      <c r="P32" s="49">
        <f t="shared" si="31"/>
        <v>32754</v>
      </c>
      <c r="Q32" s="50">
        <v>7582</v>
      </c>
      <c r="R32" s="50">
        <v>7582</v>
      </c>
      <c r="S32" s="53">
        <v>5999.8990000000003</v>
      </c>
      <c r="T32" s="53"/>
      <c r="U32" s="49">
        <f>V32</f>
        <v>0</v>
      </c>
      <c r="V32" s="49">
        <f>W32</f>
        <v>0</v>
      </c>
      <c r="W32" s="53"/>
      <c r="X32" s="53"/>
      <c r="Y32" s="686" t="s">
        <v>717</v>
      </c>
      <c r="Z32" s="399">
        <v>0</v>
      </c>
      <c r="AA32" s="49">
        <v>36000</v>
      </c>
      <c r="AB32" s="49">
        <v>34000</v>
      </c>
      <c r="AC32" s="49">
        <v>1500</v>
      </c>
      <c r="AD32" s="50">
        <f>AA32-AB32-AC32</f>
        <v>500</v>
      </c>
      <c r="AE32" s="50">
        <f>H32-Z32-AA32</f>
        <v>2101</v>
      </c>
      <c r="AF32" s="50">
        <f>AD32+AE32</f>
        <v>2601</v>
      </c>
      <c r="AG32" s="50">
        <f>AE32+AD32</f>
        <v>2601</v>
      </c>
      <c r="AH32" s="50">
        <f>AG32</f>
        <v>2601</v>
      </c>
      <c r="AI32" s="50"/>
      <c r="AJ32" s="49">
        <v>4000</v>
      </c>
      <c r="AK32" s="49">
        <v>0</v>
      </c>
      <c r="AL32" s="49">
        <v>0</v>
      </c>
      <c r="AM32" s="49">
        <v>4500</v>
      </c>
      <c r="AN32" s="53">
        <v>0</v>
      </c>
      <c r="AO32" s="53">
        <v>0</v>
      </c>
      <c r="AP32" s="52"/>
      <c r="AQ32" s="22">
        <f t="shared" si="21"/>
        <v>-1899</v>
      </c>
      <c r="AR32" s="22">
        <f t="shared" si="8"/>
        <v>0</v>
      </c>
      <c r="AT32" s="22">
        <f t="shared" si="0"/>
        <v>-2601</v>
      </c>
      <c r="AU32" s="22">
        <f t="shared" si="5"/>
        <v>0</v>
      </c>
      <c r="BA32" s="496">
        <f t="shared" si="13"/>
        <v>7582</v>
      </c>
      <c r="BB32" s="496">
        <f t="shared" si="9"/>
        <v>0</v>
      </c>
      <c r="BC32" s="496">
        <f>H50-P50</f>
        <v>22443</v>
      </c>
      <c r="BE32" s="22">
        <f t="shared" si="10"/>
        <v>5347</v>
      </c>
    </row>
    <row r="33" spans="1:57" s="21" customFormat="1" ht="46.5" customHeight="1">
      <c r="A33" s="25">
        <v>5</v>
      </c>
      <c r="B33" s="46" t="s">
        <v>140</v>
      </c>
      <c r="C33" s="47" t="s">
        <v>126</v>
      </c>
      <c r="D33" s="47"/>
      <c r="E33" s="47"/>
      <c r="F33" s="48" t="s">
        <v>142</v>
      </c>
      <c r="G33" s="49">
        <v>75156</v>
      </c>
      <c r="H33" s="49">
        <v>52609</v>
      </c>
      <c r="I33" s="50">
        <v>29954</v>
      </c>
      <c r="J33" s="50">
        <v>29954</v>
      </c>
      <c r="K33" s="49">
        <f>Q33</f>
        <v>29895.357</v>
      </c>
      <c r="L33" s="49">
        <f>R33</f>
        <v>29895.357</v>
      </c>
      <c r="M33" s="49">
        <f t="shared" si="29"/>
        <v>29954</v>
      </c>
      <c r="N33" s="49">
        <f t="shared" si="29"/>
        <v>29954</v>
      </c>
      <c r="O33" s="49">
        <f t="shared" si="30"/>
        <v>52667.642999999996</v>
      </c>
      <c r="P33" s="49">
        <f t="shared" si="31"/>
        <v>52667.642999999996</v>
      </c>
      <c r="Q33" s="50">
        <v>29895.357</v>
      </c>
      <c r="R33" s="50">
        <v>29895.357</v>
      </c>
      <c r="S33" s="53">
        <v>29895.357</v>
      </c>
      <c r="T33" s="53"/>
      <c r="U33" s="49"/>
      <c r="V33" s="49"/>
      <c r="W33" s="53"/>
      <c r="X33" s="53"/>
      <c r="Y33" s="686"/>
      <c r="Z33" s="399"/>
      <c r="AA33" s="49">
        <v>100000</v>
      </c>
      <c r="AB33" s="49">
        <v>57000</v>
      </c>
      <c r="AC33" s="49"/>
      <c r="AD33" s="50">
        <f>AA33-AB33-AC33</f>
        <v>43000</v>
      </c>
      <c r="AE33" s="50">
        <f>H33-Z33-AA33-225000</f>
        <v>-272391</v>
      </c>
      <c r="AF33" s="50">
        <f>AD33+AE33</f>
        <v>-229391</v>
      </c>
      <c r="AG33" s="50">
        <f>AF33</f>
        <v>-229391</v>
      </c>
      <c r="AH33" s="50">
        <f>AG33</f>
        <v>-229391</v>
      </c>
      <c r="AI33" s="50"/>
      <c r="AJ33" s="49">
        <v>573305</v>
      </c>
      <c r="AK33" s="49">
        <v>0</v>
      </c>
      <c r="AL33" s="49">
        <v>0</v>
      </c>
      <c r="AM33" s="49">
        <v>616305</v>
      </c>
      <c r="AN33" s="53">
        <v>0</v>
      </c>
      <c r="AO33" s="53">
        <v>0</v>
      </c>
      <c r="AP33" s="54" t="s">
        <v>509</v>
      </c>
      <c r="AQ33" s="22">
        <f t="shared" si="21"/>
        <v>-845696</v>
      </c>
      <c r="AR33" s="22">
        <f t="shared" si="8"/>
        <v>0</v>
      </c>
      <c r="AT33" s="22">
        <f t="shared" si="0"/>
        <v>229391</v>
      </c>
      <c r="AU33" s="22">
        <f t="shared" si="5"/>
        <v>0</v>
      </c>
      <c r="BA33" s="496">
        <f t="shared" si="13"/>
        <v>29895.357</v>
      </c>
      <c r="BB33" s="496">
        <f t="shared" si="9"/>
        <v>0</v>
      </c>
      <c r="BC33" s="496">
        <f t="shared" si="14"/>
        <v>-164.90999999999985</v>
      </c>
      <c r="BE33" s="22">
        <f t="shared" si="10"/>
        <v>-58.643000000000029</v>
      </c>
    </row>
    <row r="34" spans="1:57" s="38" customFormat="1" ht="33.75">
      <c r="A34" s="25">
        <v>6</v>
      </c>
      <c r="B34" s="46" t="s">
        <v>144</v>
      </c>
      <c r="C34" s="47" t="s">
        <v>126</v>
      </c>
      <c r="D34" s="56"/>
      <c r="E34" s="47"/>
      <c r="F34" s="48" t="s">
        <v>145</v>
      </c>
      <c r="G34" s="49">
        <v>35703</v>
      </c>
      <c r="H34" s="49">
        <v>24992</v>
      </c>
      <c r="I34" s="50">
        <v>7000</v>
      </c>
      <c r="J34" s="50">
        <v>7000</v>
      </c>
      <c r="K34" s="49">
        <f>Q34</f>
        <v>6835.09</v>
      </c>
      <c r="L34" s="49">
        <f>R34</f>
        <v>6835.09</v>
      </c>
      <c r="M34" s="49">
        <f t="shared" si="29"/>
        <v>7000</v>
      </c>
      <c r="N34" s="49">
        <f t="shared" si="29"/>
        <v>7000</v>
      </c>
      <c r="O34" s="49">
        <f t="shared" si="30"/>
        <v>25156.91</v>
      </c>
      <c r="P34" s="49">
        <f t="shared" si="31"/>
        <v>25156.91</v>
      </c>
      <c r="Q34" s="50">
        <v>6835.09</v>
      </c>
      <c r="R34" s="50">
        <v>6835.09</v>
      </c>
      <c r="S34" s="53">
        <v>6835.09</v>
      </c>
      <c r="T34" s="37"/>
      <c r="U34" s="37"/>
      <c r="V34" s="37"/>
      <c r="W34" s="39"/>
      <c r="X34" s="37"/>
      <c r="Y34" s="686"/>
      <c r="Z34" s="397">
        <f t="shared" ref="Z34:AO34" si="32">Z35+Z56</f>
        <v>157645</v>
      </c>
      <c r="AA34" s="37">
        <f t="shared" si="32"/>
        <v>360147</v>
      </c>
      <c r="AB34" s="37">
        <f t="shared" si="32"/>
        <v>68669</v>
      </c>
      <c r="AC34" s="37">
        <f t="shared" si="32"/>
        <v>29014</v>
      </c>
      <c r="AD34" s="37">
        <f t="shared" si="32"/>
        <v>262464</v>
      </c>
      <c r="AE34" s="37">
        <f t="shared" si="32"/>
        <v>817503.5</v>
      </c>
      <c r="AF34" s="37">
        <f t="shared" si="32"/>
        <v>1054967.5</v>
      </c>
      <c r="AG34" s="37">
        <f t="shared" si="32"/>
        <v>861116</v>
      </c>
      <c r="AH34" s="37">
        <f t="shared" si="32"/>
        <v>861112</v>
      </c>
      <c r="AI34" s="37">
        <f t="shared" si="32"/>
        <v>0</v>
      </c>
      <c r="AJ34" s="37">
        <f t="shared" si="32"/>
        <v>0</v>
      </c>
      <c r="AK34" s="37">
        <f t="shared" si="32"/>
        <v>0</v>
      </c>
      <c r="AL34" s="37">
        <f t="shared" si="32"/>
        <v>0</v>
      </c>
      <c r="AM34" s="37">
        <f t="shared" si="32"/>
        <v>236464.00599999999</v>
      </c>
      <c r="AN34" s="37">
        <f t="shared" si="32"/>
        <v>80549.649999999994</v>
      </c>
      <c r="AO34" s="37">
        <f t="shared" si="32"/>
        <v>0</v>
      </c>
      <c r="AP34" s="52"/>
      <c r="AQ34" s="194">
        <f t="shared" si="21"/>
        <v>624647.99399999995</v>
      </c>
      <c r="AR34" s="22">
        <f t="shared" si="8"/>
        <v>4</v>
      </c>
      <c r="AT34" s="22">
        <f t="shared" si="0"/>
        <v>-861112</v>
      </c>
      <c r="AU34" s="22">
        <f t="shared" si="5"/>
        <v>0</v>
      </c>
      <c r="BA34" s="496">
        <f t="shared" si="13"/>
        <v>6835.09</v>
      </c>
      <c r="BB34" s="496">
        <f t="shared" si="9"/>
        <v>0</v>
      </c>
      <c r="BC34" s="496">
        <f t="shared" si="14"/>
        <v>0</v>
      </c>
      <c r="BE34" s="22">
        <f t="shared" si="10"/>
        <v>-164.90999999999985</v>
      </c>
    </row>
    <row r="35" spans="1:57" s="44" customFormat="1" ht="33.75">
      <c r="A35" s="25">
        <v>7</v>
      </c>
      <c r="B35" s="46" t="s">
        <v>137</v>
      </c>
      <c r="C35" s="189" t="s">
        <v>134</v>
      </c>
      <c r="D35" s="42"/>
      <c r="E35" s="190"/>
      <c r="F35" s="48" t="s">
        <v>138</v>
      </c>
      <c r="G35" s="49">
        <v>18960</v>
      </c>
      <c r="H35" s="49">
        <v>14717</v>
      </c>
      <c r="I35" s="50">
        <v>5976.2920000000004</v>
      </c>
      <c r="J35" s="50">
        <v>5976.2920000000004</v>
      </c>
      <c r="K35" s="49">
        <f>I35</f>
        <v>5976.2920000000004</v>
      </c>
      <c r="L35" s="49">
        <f>J35</f>
        <v>5976.2920000000004</v>
      </c>
      <c r="M35" s="49">
        <f t="shared" si="29"/>
        <v>5976.2920000000004</v>
      </c>
      <c r="N35" s="49">
        <f t="shared" si="29"/>
        <v>5976.2920000000004</v>
      </c>
      <c r="O35" s="49">
        <f t="shared" si="30"/>
        <v>14717</v>
      </c>
      <c r="P35" s="49">
        <f t="shared" si="31"/>
        <v>14717</v>
      </c>
      <c r="Q35" s="50">
        <v>5976.2920000000004</v>
      </c>
      <c r="R35" s="50">
        <v>5976.2920000000004</v>
      </c>
      <c r="S35" s="53">
        <v>5976.2920000000004</v>
      </c>
      <c r="T35" s="39"/>
      <c r="U35" s="39"/>
      <c r="V35" s="39"/>
      <c r="W35" s="39"/>
      <c r="X35" s="39"/>
      <c r="Y35" s="689"/>
      <c r="Z35" s="398">
        <f t="shared" ref="Z35:AO35" si="33">SUM(Z36:Z48)</f>
        <v>157645</v>
      </c>
      <c r="AA35" s="39">
        <f t="shared" si="33"/>
        <v>230147</v>
      </c>
      <c r="AB35" s="39">
        <f t="shared" si="33"/>
        <v>68669</v>
      </c>
      <c r="AC35" s="39">
        <f t="shared" si="33"/>
        <v>14014</v>
      </c>
      <c r="AD35" s="39">
        <f t="shared" si="33"/>
        <v>147464</v>
      </c>
      <c r="AE35" s="39">
        <f t="shared" si="33"/>
        <v>193553.5</v>
      </c>
      <c r="AF35" s="39">
        <f t="shared" si="33"/>
        <v>316017.5</v>
      </c>
      <c r="AG35" s="39">
        <f t="shared" si="33"/>
        <v>122166</v>
      </c>
      <c r="AH35" s="39">
        <f t="shared" si="33"/>
        <v>122162</v>
      </c>
      <c r="AI35" s="39">
        <f t="shared" si="33"/>
        <v>0</v>
      </c>
      <c r="AJ35" s="39">
        <f t="shared" si="33"/>
        <v>0</v>
      </c>
      <c r="AK35" s="39">
        <f t="shared" si="33"/>
        <v>0</v>
      </c>
      <c r="AL35" s="39">
        <f t="shared" si="33"/>
        <v>0</v>
      </c>
      <c r="AM35" s="39">
        <f t="shared" si="33"/>
        <v>121464.00599999999</v>
      </c>
      <c r="AN35" s="39">
        <f t="shared" si="33"/>
        <v>80549.649999999994</v>
      </c>
      <c r="AO35" s="39">
        <f t="shared" si="33"/>
        <v>0</v>
      </c>
      <c r="AP35" s="58"/>
      <c r="AQ35" s="194">
        <f t="shared" si="21"/>
        <v>697.99400000000605</v>
      </c>
      <c r="AR35" s="22">
        <f t="shared" si="8"/>
        <v>4</v>
      </c>
      <c r="AT35" s="22">
        <f t="shared" si="0"/>
        <v>-122162</v>
      </c>
      <c r="AU35" s="22">
        <f t="shared" si="5"/>
        <v>0</v>
      </c>
      <c r="BA35" s="496">
        <f t="shared" si="13"/>
        <v>5976.2920000000004</v>
      </c>
      <c r="BB35" s="496">
        <f t="shared" si="9"/>
        <v>0</v>
      </c>
      <c r="BC35" s="496">
        <f t="shared" si="14"/>
        <v>-0.94499999999970896</v>
      </c>
      <c r="BE35" s="22">
        <f t="shared" si="10"/>
        <v>0</v>
      </c>
    </row>
    <row r="36" spans="1:57" s="21" customFormat="1" ht="40.5" customHeight="1">
      <c r="A36" s="25">
        <v>8</v>
      </c>
      <c r="B36" s="46" t="s">
        <v>147</v>
      </c>
      <c r="C36" s="47" t="s">
        <v>134</v>
      </c>
      <c r="D36" s="47"/>
      <c r="E36" s="47"/>
      <c r="F36" s="48" t="s">
        <v>148</v>
      </c>
      <c r="G36" s="49">
        <v>48192</v>
      </c>
      <c r="H36" s="49">
        <v>33734</v>
      </c>
      <c r="I36" s="50">
        <v>4442</v>
      </c>
      <c r="J36" s="50">
        <v>4442</v>
      </c>
      <c r="K36" s="49">
        <f>3241.006+1200</f>
        <v>4441.0059999999994</v>
      </c>
      <c r="L36" s="49">
        <f>3241.006+1200</f>
        <v>4441.0059999999994</v>
      </c>
      <c r="M36" s="49">
        <f t="shared" si="29"/>
        <v>4442</v>
      </c>
      <c r="N36" s="49">
        <f t="shared" si="29"/>
        <v>4442</v>
      </c>
      <c r="O36" s="49">
        <f t="shared" si="30"/>
        <v>33734.945</v>
      </c>
      <c r="P36" s="49">
        <f t="shared" si="31"/>
        <v>33734.945</v>
      </c>
      <c r="Q36" s="50">
        <v>4441.0550000000003</v>
      </c>
      <c r="R36" s="50">
        <v>4441.0550000000003</v>
      </c>
      <c r="S36" s="53">
        <v>4441.0550000000003</v>
      </c>
      <c r="T36" s="53"/>
      <c r="U36" s="49"/>
      <c r="V36" s="49"/>
      <c r="W36" s="53"/>
      <c r="X36" s="53"/>
      <c r="Y36" s="686"/>
      <c r="Z36" s="399">
        <v>18042</v>
      </c>
      <c r="AA36" s="59">
        <v>16000</v>
      </c>
      <c r="AB36" s="59">
        <v>4800</v>
      </c>
      <c r="AC36" s="59"/>
      <c r="AD36" s="50">
        <f t="shared" ref="AD36:AD48" si="34">AA36-AB36-AC36</f>
        <v>11200</v>
      </c>
      <c r="AE36" s="50">
        <f>H36-Z36-AA36</f>
        <v>-308</v>
      </c>
      <c r="AF36" s="50">
        <f>AD36+AE36</f>
        <v>10892</v>
      </c>
      <c r="AG36" s="50">
        <v>5200</v>
      </c>
      <c r="AH36" s="50">
        <f t="shared" ref="AH36:AH41" si="35">AG36</f>
        <v>5200</v>
      </c>
      <c r="AI36" s="50"/>
      <c r="AJ36" s="50"/>
      <c r="AK36" s="50"/>
      <c r="AL36" s="50">
        <v>0</v>
      </c>
      <c r="AM36" s="50">
        <v>11200</v>
      </c>
      <c r="AN36" s="51">
        <v>5999.8990000000003</v>
      </c>
      <c r="AO36" s="39">
        <v>0</v>
      </c>
      <c r="AP36" s="58"/>
      <c r="AQ36" s="22">
        <f t="shared" si="21"/>
        <v>-6000</v>
      </c>
      <c r="AR36" s="22">
        <f>AM36-AN36</f>
        <v>5200.1009999999997</v>
      </c>
      <c r="AT36" s="22">
        <f t="shared" si="0"/>
        <v>-5200</v>
      </c>
      <c r="AU36" s="22">
        <f t="shared" si="5"/>
        <v>0</v>
      </c>
      <c r="BA36" s="496">
        <f t="shared" si="13"/>
        <v>4441.0550000000003</v>
      </c>
      <c r="BB36" s="496">
        <f t="shared" si="9"/>
        <v>0</v>
      </c>
      <c r="BC36" s="496">
        <f t="shared" si="14"/>
        <v>0</v>
      </c>
      <c r="BE36" s="22">
        <f t="shared" si="10"/>
        <v>-0.94499999999970896</v>
      </c>
    </row>
    <row r="37" spans="1:57" s="21" customFormat="1" ht="39.75" customHeight="1">
      <c r="A37" s="25">
        <v>9</v>
      </c>
      <c r="B37" s="46" t="s">
        <v>153</v>
      </c>
      <c r="C37" s="47" t="s">
        <v>134</v>
      </c>
      <c r="D37" s="47"/>
      <c r="E37" s="47"/>
      <c r="F37" s="48" t="s">
        <v>154</v>
      </c>
      <c r="G37" s="49">
        <v>24117</v>
      </c>
      <c r="H37" s="49">
        <v>16882</v>
      </c>
      <c r="I37" s="50">
        <v>860</v>
      </c>
      <c r="J37" s="50">
        <v>860</v>
      </c>
      <c r="K37" s="50">
        <v>860</v>
      </c>
      <c r="L37" s="50">
        <v>860</v>
      </c>
      <c r="M37" s="49">
        <f t="shared" si="29"/>
        <v>860</v>
      </c>
      <c r="N37" s="49">
        <f t="shared" si="29"/>
        <v>860</v>
      </c>
      <c r="O37" s="49">
        <f t="shared" si="30"/>
        <v>16882</v>
      </c>
      <c r="P37" s="49">
        <f t="shared" si="31"/>
        <v>16882</v>
      </c>
      <c r="Q37" s="50">
        <v>860</v>
      </c>
      <c r="R37" s="50">
        <v>860</v>
      </c>
      <c r="S37" s="53">
        <v>860</v>
      </c>
      <c r="T37" s="53"/>
      <c r="U37" s="49"/>
      <c r="V37" s="49"/>
      <c r="W37" s="53"/>
      <c r="X37" s="53"/>
      <c r="Y37" s="686"/>
      <c r="Z37" s="399">
        <v>21815</v>
      </c>
      <c r="AA37" s="59">
        <v>28500</v>
      </c>
      <c r="AB37" s="59">
        <v>5393</v>
      </c>
      <c r="AC37" s="59"/>
      <c r="AD37" s="50">
        <f t="shared" si="34"/>
        <v>23107</v>
      </c>
      <c r="AE37" s="50"/>
      <c r="AF37" s="50">
        <f>AD37+AE37</f>
        <v>23107</v>
      </c>
      <c r="AG37" s="50">
        <v>6278</v>
      </c>
      <c r="AH37" s="50">
        <f t="shared" si="35"/>
        <v>6278</v>
      </c>
      <c r="AI37" s="50"/>
      <c r="AJ37" s="50"/>
      <c r="AK37" s="50"/>
      <c r="AL37" s="50">
        <v>0</v>
      </c>
      <c r="AM37" s="50">
        <v>23107</v>
      </c>
      <c r="AN37" s="51">
        <v>16829</v>
      </c>
      <c r="AO37" s="39">
        <v>0</v>
      </c>
      <c r="AP37" s="58"/>
      <c r="AQ37" s="22">
        <f t="shared" si="21"/>
        <v>-16829</v>
      </c>
      <c r="AR37" s="22">
        <f t="shared" ref="AR37:AR97" si="36">AM37-AN37</f>
        <v>6278</v>
      </c>
      <c r="AT37" s="22">
        <f t="shared" si="0"/>
        <v>-6278</v>
      </c>
      <c r="AU37" s="22">
        <f t="shared" si="5"/>
        <v>0</v>
      </c>
      <c r="BA37" s="496">
        <f t="shared" si="13"/>
        <v>860</v>
      </c>
      <c r="BB37" s="496">
        <f t="shared" si="9"/>
        <v>0</v>
      </c>
      <c r="BC37" s="496">
        <f t="shared" si="14"/>
        <v>0</v>
      </c>
      <c r="BE37" s="22">
        <f t="shared" si="10"/>
        <v>0</v>
      </c>
    </row>
    <row r="38" spans="1:57" s="21" customFormat="1" ht="38.25" customHeight="1">
      <c r="A38" s="25">
        <v>10</v>
      </c>
      <c r="B38" s="46" t="s">
        <v>131</v>
      </c>
      <c r="C38" s="47" t="s">
        <v>89</v>
      </c>
      <c r="D38" s="47"/>
      <c r="E38" s="47"/>
      <c r="F38" s="48" t="s">
        <v>496</v>
      </c>
      <c r="G38" s="49">
        <v>51675</v>
      </c>
      <c r="H38" s="49">
        <v>36172.5</v>
      </c>
      <c r="I38" s="50">
        <v>9394</v>
      </c>
      <c r="J38" s="50">
        <v>9394</v>
      </c>
      <c r="K38" s="49">
        <v>1650</v>
      </c>
      <c r="L38" s="49">
        <v>1650</v>
      </c>
      <c r="M38" s="49">
        <f t="shared" si="29"/>
        <v>9394</v>
      </c>
      <c r="N38" s="49">
        <f t="shared" si="29"/>
        <v>9394</v>
      </c>
      <c r="O38" s="49">
        <f t="shared" si="30"/>
        <v>36172.5</v>
      </c>
      <c r="P38" s="49">
        <f t="shared" si="31"/>
        <v>36172.5</v>
      </c>
      <c r="Q38" s="50">
        <v>9394</v>
      </c>
      <c r="R38" s="50">
        <v>9394</v>
      </c>
      <c r="S38" s="53"/>
      <c r="T38" s="53"/>
      <c r="U38" s="49"/>
      <c r="V38" s="49"/>
      <c r="W38" s="53"/>
      <c r="X38" s="53"/>
      <c r="Y38" s="686"/>
      <c r="Z38" s="399">
        <v>10755</v>
      </c>
      <c r="AA38" s="59">
        <v>3280</v>
      </c>
      <c r="AB38" s="59">
        <v>1285</v>
      </c>
      <c r="AC38" s="59">
        <v>700</v>
      </c>
      <c r="AD38" s="50">
        <f t="shared" si="34"/>
        <v>1295</v>
      </c>
      <c r="AE38" s="50">
        <f>H38-Z38-AA38</f>
        <v>22137.5</v>
      </c>
      <c r="AF38" s="50">
        <f>AD38+AE38</f>
        <v>23432.5</v>
      </c>
      <c r="AG38" s="50">
        <v>1295</v>
      </c>
      <c r="AH38" s="50">
        <f t="shared" si="35"/>
        <v>1295</v>
      </c>
      <c r="AI38" s="50"/>
      <c r="AJ38" s="50"/>
      <c r="AK38" s="50"/>
      <c r="AL38" s="50">
        <v>0</v>
      </c>
      <c r="AM38" s="50">
        <v>1295</v>
      </c>
      <c r="AN38" s="51">
        <v>0</v>
      </c>
      <c r="AO38" s="39">
        <v>0</v>
      </c>
      <c r="AP38" s="58"/>
      <c r="AQ38" s="22">
        <f t="shared" si="21"/>
        <v>0</v>
      </c>
      <c r="AR38" s="22">
        <f t="shared" si="36"/>
        <v>1295</v>
      </c>
      <c r="AT38" s="22">
        <f t="shared" si="0"/>
        <v>-1295</v>
      </c>
      <c r="AU38" s="22">
        <f t="shared" si="5"/>
        <v>0</v>
      </c>
      <c r="BA38" s="496">
        <f t="shared" si="13"/>
        <v>9394</v>
      </c>
      <c r="BB38" s="496">
        <f t="shared" si="9"/>
        <v>0</v>
      </c>
      <c r="BC38" s="496">
        <f t="shared" si="14"/>
        <v>0</v>
      </c>
      <c r="BE38" s="22">
        <f t="shared" si="10"/>
        <v>0</v>
      </c>
    </row>
    <row r="39" spans="1:57" s="21" customFormat="1" ht="43.5" customHeight="1">
      <c r="A39" s="25">
        <v>11</v>
      </c>
      <c r="B39" s="46" t="s">
        <v>133</v>
      </c>
      <c r="C39" s="47" t="s">
        <v>134</v>
      </c>
      <c r="D39" s="47"/>
      <c r="E39" s="47"/>
      <c r="F39" s="48" t="s">
        <v>135</v>
      </c>
      <c r="G39" s="49">
        <v>145000</v>
      </c>
      <c r="H39" s="49">
        <v>101500</v>
      </c>
      <c r="I39" s="50">
        <v>44928.453000000001</v>
      </c>
      <c r="J39" s="50">
        <v>44928.453000000001</v>
      </c>
      <c r="K39" s="49">
        <v>9490.4529999999995</v>
      </c>
      <c r="L39" s="49">
        <v>9490.4529999999995</v>
      </c>
      <c r="M39" s="49">
        <f t="shared" si="29"/>
        <v>44928.453000000001</v>
      </c>
      <c r="N39" s="49">
        <f t="shared" si="29"/>
        <v>44928.453000000001</v>
      </c>
      <c r="O39" s="49">
        <f t="shared" si="30"/>
        <v>101500</v>
      </c>
      <c r="P39" s="49">
        <f t="shared" si="31"/>
        <v>101500</v>
      </c>
      <c r="Q39" s="50">
        <v>44928.453000000001</v>
      </c>
      <c r="R39" s="50">
        <v>44928.453000000001</v>
      </c>
      <c r="S39" s="53">
        <v>9490.4529999999995</v>
      </c>
      <c r="T39" s="53"/>
      <c r="U39" s="49"/>
      <c r="V39" s="49"/>
      <c r="W39" s="53"/>
      <c r="X39" s="53"/>
      <c r="Y39" s="686"/>
      <c r="Z39" s="399">
        <v>14000</v>
      </c>
      <c r="AA39" s="59">
        <v>2000</v>
      </c>
      <c r="AB39" s="59">
        <v>1981</v>
      </c>
      <c r="AC39" s="59"/>
      <c r="AD39" s="50">
        <f t="shared" si="34"/>
        <v>19</v>
      </c>
      <c r="AE39" s="50">
        <f>H39-Z39-AA39</f>
        <v>85500</v>
      </c>
      <c r="AF39" s="50">
        <f>AD39+AE39</f>
        <v>85519</v>
      </c>
      <c r="AG39" s="50"/>
      <c r="AH39" s="50"/>
      <c r="AI39" s="50"/>
      <c r="AJ39" s="50"/>
      <c r="AK39" s="50"/>
      <c r="AL39" s="50">
        <v>0</v>
      </c>
      <c r="AM39" s="50">
        <v>19</v>
      </c>
      <c r="AN39" s="51">
        <v>0</v>
      </c>
      <c r="AO39" s="39">
        <v>0</v>
      </c>
      <c r="AP39" s="58"/>
      <c r="AQ39" s="22">
        <f t="shared" si="21"/>
        <v>-19</v>
      </c>
      <c r="AR39" s="22">
        <f t="shared" si="36"/>
        <v>19</v>
      </c>
      <c r="AT39" s="22">
        <f t="shared" si="0"/>
        <v>0</v>
      </c>
      <c r="AU39" s="22">
        <f t="shared" si="5"/>
        <v>0</v>
      </c>
      <c r="BA39" s="496">
        <f t="shared" si="13"/>
        <v>44928.453000000001</v>
      </c>
      <c r="BB39" s="496">
        <f t="shared" si="9"/>
        <v>0</v>
      </c>
      <c r="BC39" s="496">
        <f t="shared" si="14"/>
        <v>85000</v>
      </c>
      <c r="BE39" s="22">
        <f t="shared" si="10"/>
        <v>0</v>
      </c>
    </row>
    <row r="40" spans="1:57" s="21" customFormat="1" ht="37.5" customHeight="1">
      <c r="A40" s="25">
        <v>12</v>
      </c>
      <c r="B40" s="46" t="s">
        <v>504</v>
      </c>
      <c r="C40" s="47" t="s">
        <v>119</v>
      </c>
      <c r="D40" s="47"/>
      <c r="E40" s="47"/>
      <c r="F40" s="48" t="s">
        <v>491</v>
      </c>
      <c r="G40" s="49">
        <v>200000</v>
      </c>
      <c r="H40" s="49">
        <v>130000</v>
      </c>
      <c r="I40" s="50">
        <f>115000-85000</f>
        <v>30000</v>
      </c>
      <c r="J40" s="50">
        <f>115000-85000</f>
        <v>30000</v>
      </c>
      <c r="K40" s="49">
        <v>6454.1570000000002</v>
      </c>
      <c r="L40" s="49">
        <v>6454.1570000000002</v>
      </c>
      <c r="M40" s="49">
        <f t="shared" si="29"/>
        <v>30000</v>
      </c>
      <c r="N40" s="49">
        <f t="shared" si="29"/>
        <v>30000</v>
      </c>
      <c r="O40" s="49">
        <f t="shared" si="30"/>
        <v>45000</v>
      </c>
      <c r="P40" s="49">
        <f t="shared" si="31"/>
        <v>45000</v>
      </c>
      <c r="Q40" s="50">
        <v>115000</v>
      </c>
      <c r="R40" s="50">
        <v>115000</v>
      </c>
      <c r="S40" s="53">
        <v>0</v>
      </c>
      <c r="T40" s="53"/>
      <c r="U40" s="49">
        <v>85000</v>
      </c>
      <c r="V40" s="49">
        <v>85000</v>
      </c>
      <c r="W40" s="53"/>
      <c r="X40" s="53"/>
      <c r="Y40" s="686"/>
      <c r="Z40" s="399">
        <v>5264</v>
      </c>
      <c r="AA40" s="59">
        <v>25000</v>
      </c>
      <c r="AB40" s="59">
        <v>8515</v>
      </c>
      <c r="AC40" s="59">
        <v>2000</v>
      </c>
      <c r="AD40" s="50">
        <f t="shared" si="34"/>
        <v>14485</v>
      </c>
      <c r="AE40" s="50">
        <f>H40-Z40-AA40</f>
        <v>99736</v>
      </c>
      <c r="AF40" s="50">
        <f>AD40+AE40</f>
        <v>114221</v>
      </c>
      <c r="AG40" s="50">
        <f>AE40+AD40-11000</f>
        <v>103221</v>
      </c>
      <c r="AH40" s="50">
        <f t="shared" si="35"/>
        <v>103221</v>
      </c>
      <c r="AI40" s="193" t="s">
        <v>505</v>
      </c>
      <c r="AJ40" s="50"/>
      <c r="AK40" s="50"/>
      <c r="AL40" s="50">
        <v>0</v>
      </c>
      <c r="AM40" s="50">
        <v>3485</v>
      </c>
      <c r="AN40" s="51">
        <v>0</v>
      </c>
      <c r="AO40" s="39">
        <v>0</v>
      </c>
      <c r="AP40" s="58"/>
      <c r="AQ40" s="22">
        <f t="shared" si="21"/>
        <v>99736</v>
      </c>
      <c r="AR40" s="22">
        <f t="shared" si="36"/>
        <v>3485</v>
      </c>
      <c r="AT40" s="22">
        <f t="shared" si="0"/>
        <v>-18221</v>
      </c>
      <c r="AU40" s="22">
        <f t="shared" si="5"/>
        <v>0</v>
      </c>
      <c r="BA40" s="496">
        <f t="shared" si="13"/>
        <v>30000</v>
      </c>
      <c r="BB40" s="496">
        <f t="shared" si="9"/>
        <v>0</v>
      </c>
      <c r="BC40" s="496">
        <f t="shared" si="14"/>
        <v>0</v>
      </c>
      <c r="BE40" s="22">
        <f t="shared" si="10"/>
        <v>85000</v>
      </c>
    </row>
    <row r="41" spans="1:57" s="21" customFormat="1" ht="46.5" customHeight="1">
      <c r="A41" s="25">
        <v>13</v>
      </c>
      <c r="B41" s="46" t="s">
        <v>97</v>
      </c>
      <c r="C41" s="47" t="s">
        <v>98</v>
      </c>
      <c r="D41" s="47"/>
      <c r="E41" s="47"/>
      <c r="F41" s="48" t="s">
        <v>503</v>
      </c>
      <c r="G41" s="49">
        <v>56000</v>
      </c>
      <c r="H41" s="49">
        <v>56000</v>
      </c>
      <c r="I41" s="50">
        <v>22000</v>
      </c>
      <c r="J41" s="50">
        <v>22000</v>
      </c>
      <c r="K41" s="49">
        <v>5690.9610000000002</v>
      </c>
      <c r="L41" s="49">
        <v>5690.9610000000002</v>
      </c>
      <c r="M41" s="49">
        <f t="shared" si="29"/>
        <v>22000</v>
      </c>
      <c r="N41" s="49">
        <f t="shared" si="29"/>
        <v>22000</v>
      </c>
      <c r="O41" s="49">
        <f t="shared" si="30"/>
        <v>56000</v>
      </c>
      <c r="P41" s="49">
        <f t="shared" si="31"/>
        <v>56000</v>
      </c>
      <c r="Q41" s="50">
        <v>22000</v>
      </c>
      <c r="R41" s="50">
        <v>22000</v>
      </c>
      <c r="S41" s="53">
        <v>0</v>
      </c>
      <c r="T41" s="53"/>
      <c r="U41" s="49"/>
      <c r="V41" s="49"/>
      <c r="W41" s="53"/>
      <c r="X41" s="53"/>
      <c r="Y41" s="686"/>
      <c r="Z41" s="399">
        <v>3466</v>
      </c>
      <c r="AA41" s="59">
        <v>61000</v>
      </c>
      <c r="AB41" s="59">
        <v>20500</v>
      </c>
      <c r="AC41" s="59">
        <v>7606</v>
      </c>
      <c r="AD41" s="50">
        <f t="shared" si="34"/>
        <v>32894</v>
      </c>
      <c r="AE41" s="50">
        <f>H41-Z41-AA41</f>
        <v>-8466</v>
      </c>
      <c r="AF41" s="50">
        <f>AD41+AE41-25000</f>
        <v>-572</v>
      </c>
      <c r="AG41" s="50">
        <f>AF41-9490</f>
        <v>-10062</v>
      </c>
      <c r="AH41" s="50">
        <f t="shared" si="35"/>
        <v>-10062</v>
      </c>
      <c r="AI41" s="193" t="s">
        <v>506</v>
      </c>
      <c r="AJ41" s="50"/>
      <c r="AK41" s="50"/>
      <c r="AL41" s="50">
        <v>0</v>
      </c>
      <c r="AM41" s="50">
        <v>17894</v>
      </c>
      <c r="AN41" s="51">
        <v>9490.4530000000013</v>
      </c>
      <c r="AO41" s="39">
        <v>0</v>
      </c>
      <c r="AP41" s="58"/>
      <c r="AQ41" s="22">
        <f t="shared" si="21"/>
        <v>-27956</v>
      </c>
      <c r="AR41" s="22">
        <f t="shared" si="36"/>
        <v>8403.5469999999987</v>
      </c>
      <c r="AT41" s="22">
        <f t="shared" si="0"/>
        <v>10062</v>
      </c>
      <c r="AU41" s="22">
        <f t="shared" si="5"/>
        <v>0</v>
      </c>
      <c r="BA41" s="496">
        <f t="shared" si="13"/>
        <v>22000</v>
      </c>
      <c r="BB41" s="496">
        <f t="shared" si="9"/>
        <v>0</v>
      </c>
      <c r="BC41" s="496">
        <f t="shared" si="14"/>
        <v>0</v>
      </c>
      <c r="BE41" s="22">
        <f t="shared" si="10"/>
        <v>0</v>
      </c>
    </row>
    <row r="42" spans="1:57" s="21" customFormat="1" ht="43.5" customHeight="1">
      <c r="A42" s="25">
        <v>14</v>
      </c>
      <c r="B42" s="46" t="s">
        <v>100</v>
      </c>
      <c r="C42" s="47" t="s">
        <v>89</v>
      </c>
      <c r="D42" s="47"/>
      <c r="E42" s="47"/>
      <c r="F42" s="48" t="s">
        <v>101</v>
      </c>
      <c r="G42" s="49">
        <v>29916</v>
      </c>
      <c r="H42" s="49">
        <v>29916</v>
      </c>
      <c r="I42" s="50">
        <v>2916</v>
      </c>
      <c r="J42" s="50">
        <v>2916</v>
      </c>
      <c r="K42" s="49">
        <v>800</v>
      </c>
      <c r="L42" s="49">
        <v>800</v>
      </c>
      <c r="M42" s="49">
        <f t="shared" si="29"/>
        <v>2916</v>
      </c>
      <c r="N42" s="49">
        <f t="shared" si="29"/>
        <v>2916</v>
      </c>
      <c r="O42" s="49">
        <f t="shared" si="30"/>
        <v>29916</v>
      </c>
      <c r="P42" s="49">
        <f t="shared" si="31"/>
        <v>29916</v>
      </c>
      <c r="Q42" s="50">
        <v>2916</v>
      </c>
      <c r="R42" s="50">
        <v>2916</v>
      </c>
      <c r="S42" s="53">
        <v>0</v>
      </c>
      <c r="T42" s="53"/>
      <c r="U42" s="49"/>
      <c r="V42" s="49"/>
      <c r="W42" s="53"/>
      <c r="X42" s="53"/>
      <c r="Y42" s="686"/>
      <c r="Z42" s="399">
        <v>0</v>
      </c>
      <c r="AA42" s="59">
        <v>11000</v>
      </c>
      <c r="AB42" s="59">
        <v>4000</v>
      </c>
      <c r="AC42" s="59"/>
      <c r="AD42" s="50">
        <f t="shared" si="34"/>
        <v>7000</v>
      </c>
      <c r="AE42" s="50">
        <f>H42-Z42-AA42</f>
        <v>18916</v>
      </c>
      <c r="AF42" s="50">
        <f t="shared" ref="AF42:AF48" si="37">AD42+AE42</f>
        <v>25916</v>
      </c>
      <c r="AG42" s="50">
        <f>7000-5976</f>
        <v>1024</v>
      </c>
      <c r="AH42" s="50">
        <f>AG42</f>
        <v>1024</v>
      </c>
      <c r="AI42" s="50"/>
      <c r="AJ42" s="50"/>
      <c r="AK42" s="50"/>
      <c r="AL42" s="50">
        <v>0</v>
      </c>
      <c r="AM42" s="50">
        <v>7000</v>
      </c>
      <c r="AN42" s="51">
        <v>5976.2920000000004</v>
      </c>
      <c r="AO42" s="39">
        <v>0</v>
      </c>
      <c r="AP42" s="58"/>
      <c r="AQ42" s="22">
        <f t="shared" si="21"/>
        <v>-5976</v>
      </c>
      <c r="AR42" s="22">
        <f t="shared" si="36"/>
        <v>1023.7079999999996</v>
      </c>
      <c r="AT42" s="22">
        <f t="shared" si="0"/>
        <v>-1024</v>
      </c>
      <c r="AU42" s="22">
        <f t="shared" si="5"/>
        <v>0</v>
      </c>
      <c r="BA42" s="496">
        <f t="shared" si="13"/>
        <v>2916</v>
      </c>
      <c r="BB42" s="496">
        <f t="shared" si="9"/>
        <v>0</v>
      </c>
      <c r="BC42" s="496">
        <f t="shared" si="14"/>
        <v>0</v>
      </c>
      <c r="BE42" s="22">
        <f t="shared" si="10"/>
        <v>0</v>
      </c>
    </row>
    <row r="43" spans="1:57" s="21" customFormat="1" ht="47.25" customHeight="1">
      <c r="A43" s="25">
        <v>15</v>
      </c>
      <c r="B43" s="46" t="s">
        <v>209</v>
      </c>
      <c r="C43" s="47" t="s">
        <v>210</v>
      </c>
      <c r="D43" s="47"/>
      <c r="E43" s="47"/>
      <c r="F43" s="48" t="s">
        <v>211</v>
      </c>
      <c r="G43" s="49">
        <v>11140</v>
      </c>
      <c r="H43" s="49">
        <v>10000</v>
      </c>
      <c r="I43" s="50">
        <v>249</v>
      </c>
      <c r="J43" s="50">
        <v>249</v>
      </c>
      <c r="K43" s="49"/>
      <c r="L43" s="49"/>
      <c r="M43" s="49">
        <f t="shared" si="29"/>
        <v>249</v>
      </c>
      <c r="N43" s="49">
        <f t="shared" si="29"/>
        <v>249</v>
      </c>
      <c r="O43" s="49">
        <f t="shared" si="30"/>
        <v>10000</v>
      </c>
      <c r="P43" s="49">
        <f t="shared" si="31"/>
        <v>10000</v>
      </c>
      <c r="Q43" s="50">
        <v>249</v>
      </c>
      <c r="R43" s="50">
        <v>249</v>
      </c>
      <c r="S43" s="53"/>
      <c r="T43" s="53"/>
      <c r="U43" s="49"/>
      <c r="V43" s="49"/>
      <c r="W43" s="53"/>
      <c r="X43" s="53"/>
      <c r="Y43" s="686"/>
      <c r="Z43" s="399"/>
      <c r="AA43" s="59"/>
      <c r="AB43" s="59"/>
      <c r="AC43" s="59"/>
      <c r="AD43" s="50"/>
      <c r="AE43" s="50"/>
      <c r="AF43" s="50"/>
      <c r="AG43" s="50"/>
      <c r="AH43" s="50"/>
      <c r="AI43" s="50"/>
      <c r="AJ43" s="50"/>
      <c r="AK43" s="50"/>
      <c r="AL43" s="50"/>
      <c r="AM43" s="50"/>
      <c r="AN43" s="51"/>
      <c r="AO43" s="39"/>
      <c r="AP43" s="58"/>
      <c r="AQ43" s="22"/>
      <c r="AR43" s="22"/>
      <c r="AT43" s="22"/>
      <c r="AU43" s="22">
        <f t="shared" si="5"/>
        <v>0</v>
      </c>
      <c r="BA43" s="496">
        <f t="shared" si="13"/>
        <v>249</v>
      </c>
      <c r="BB43" s="496">
        <f t="shared" si="9"/>
        <v>0</v>
      </c>
      <c r="BC43" s="496">
        <f t="shared" si="14"/>
        <v>0</v>
      </c>
      <c r="BE43" s="22">
        <f t="shared" si="10"/>
        <v>0</v>
      </c>
    </row>
    <row r="44" spans="1:57" s="21" customFormat="1" ht="40.5" customHeight="1">
      <c r="A44" s="25">
        <v>16</v>
      </c>
      <c r="B44" s="46" t="s">
        <v>212</v>
      </c>
      <c r="C44" s="47" t="s">
        <v>213</v>
      </c>
      <c r="D44" s="47"/>
      <c r="E44" s="47"/>
      <c r="F44" s="48" t="s">
        <v>214</v>
      </c>
      <c r="G44" s="49">
        <v>9000</v>
      </c>
      <c r="H44" s="49">
        <v>9000</v>
      </c>
      <c r="I44" s="50">
        <v>1000</v>
      </c>
      <c r="J44" s="50">
        <v>1000</v>
      </c>
      <c r="K44" s="49">
        <v>205.27699999999999</v>
      </c>
      <c r="L44" s="49">
        <v>205.27699999999999</v>
      </c>
      <c r="M44" s="49">
        <f t="shared" si="29"/>
        <v>1000</v>
      </c>
      <c r="N44" s="49">
        <f t="shared" si="29"/>
        <v>1000</v>
      </c>
      <c r="O44" s="49">
        <f t="shared" si="30"/>
        <v>9000</v>
      </c>
      <c r="P44" s="49">
        <f t="shared" si="31"/>
        <v>9000</v>
      </c>
      <c r="Q44" s="50">
        <v>1000</v>
      </c>
      <c r="R44" s="50">
        <v>1000</v>
      </c>
      <c r="S44" s="53"/>
      <c r="T44" s="53"/>
      <c r="U44" s="49"/>
      <c r="V44" s="49"/>
      <c r="W44" s="53"/>
      <c r="X44" s="53"/>
      <c r="Y44" s="686"/>
      <c r="Z44" s="399">
        <v>13174</v>
      </c>
      <c r="AA44" s="59">
        <v>42294</v>
      </c>
      <c r="AB44" s="59">
        <v>5000</v>
      </c>
      <c r="AC44" s="59">
        <v>714</v>
      </c>
      <c r="AD44" s="50">
        <f t="shared" si="34"/>
        <v>36580</v>
      </c>
      <c r="AE44" s="50"/>
      <c r="AF44" s="50">
        <f t="shared" si="37"/>
        <v>36580</v>
      </c>
      <c r="AG44" s="50">
        <f>AE44+AD44-29953</f>
        <v>6627</v>
      </c>
      <c r="AH44" s="50">
        <f>AG44</f>
        <v>6627</v>
      </c>
      <c r="AI44" s="50"/>
      <c r="AJ44" s="50"/>
      <c r="AK44" s="50"/>
      <c r="AL44" s="50">
        <v>0</v>
      </c>
      <c r="AM44" s="50">
        <v>36580</v>
      </c>
      <c r="AN44" s="51">
        <v>29953</v>
      </c>
      <c r="AO44" s="39">
        <v>0</v>
      </c>
      <c r="AP44" s="58"/>
      <c r="AQ44" s="22">
        <f t="shared" si="21"/>
        <v>-29953</v>
      </c>
      <c r="AR44" s="22">
        <f t="shared" si="36"/>
        <v>6627</v>
      </c>
      <c r="AT44" s="22">
        <f t="shared" si="0"/>
        <v>-6627</v>
      </c>
      <c r="AU44" s="22">
        <f t="shared" si="5"/>
        <v>0</v>
      </c>
      <c r="BA44" s="496">
        <f t="shared" si="13"/>
        <v>1000</v>
      </c>
      <c r="BB44" s="496">
        <f t="shared" si="9"/>
        <v>0</v>
      </c>
      <c r="BC44" s="496">
        <f t="shared" si="14"/>
        <v>0</v>
      </c>
      <c r="BE44" s="22">
        <f t="shared" si="10"/>
        <v>0</v>
      </c>
    </row>
    <row r="45" spans="1:57" s="21" customFormat="1" ht="105" customHeight="1">
      <c r="A45" s="25">
        <v>17</v>
      </c>
      <c r="B45" s="74" t="s">
        <v>464</v>
      </c>
      <c r="C45" s="47" t="s">
        <v>59</v>
      </c>
      <c r="D45" s="47"/>
      <c r="E45" s="47"/>
      <c r="F45" s="48" t="s">
        <v>1220</v>
      </c>
      <c r="G45" s="314">
        <v>1468510.3959999999</v>
      </c>
      <c r="H45" s="78">
        <v>700000</v>
      </c>
      <c r="I45" s="50">
        <v>70000</v>
      </c>
      <c r="J45" s="50">
        <v>70000</v>
      </c>
      <c r="K45" s="49"/>
      <c r="L45" s="49"/>
      <c r="M45" s="49">
        <f t="shared" si="29"/>
        <v>70000</v>
      </c>
      <c r="N45" s="49">
        <f t="shared" si="29"/>
        <v>70000</v>
      </c>
      <c r="O45" s="49">
        <v>1000000</v>
      </c>
      <c r="P45" s="49">
        <f t="shared" si="31"/>
        <v>700000</v>
      </c>
      <c r="Q45" s="50">
        <v>70000</v>
      </c>
      <c r="R45" s="50">
        <v>70000</v>
      </c>
      <c r="S45" s="53"/>
      <c r="T45" s="53"/>
      <c r="U45" s="49"/>
      <c r="V45" s="49"/>
      <c r="W45" s="53"/>
      <c r="X45" s="53"/>
      <c r="Y45" s="686"/>
      <c r="Z45" s="399">
        <v>14785</v>
      </c>
      <c r="AA45" s="59">
        <v>11208</v>
      </c>
      <c r="AB45" s="59">
        <v>1000</v>
      </c>
      <c r="AC45" s="59"/>
      <c r="AD45" s="50">
        <f t="shared" si="34"/>
        <v>10208</v>
      </c>
      <c r="AE45" s="50"/>
      <c r="AF45" s="50">
        <f t="shared" si="37"/>
        <v>10208</v>
      </c>
      <c r="AG45" s="50">
        <v>3208</v>
      </c>
      <c r="AH45" s="50">
        <f>AG45</f>
        <v>3208</v>
      </c>
      <c r="AI45" s="50"/>
      <c r="AJ45" s="50"/>
      <c r="AK45" s="50"/>
      <c r="AL45" s="50">
        <v>0</v>
      </c>
      <c r="AM45" s="50">
        <v>10208</v>
      </c>
      <c r="AN45" s="51">
        <v>7000</v>
      </c>
      <c r="AO45" s="39">
        <v>0</v>
      </c>
      <c r="AP45" s="58"/>
      <c r="AQ45" s="22">
        <f t="shared" si="21"/>
        <v>-7000</v>
      </c>
      <c r="AR45" s="22">
        <f t="shared" si="36"/>
        <v>3208</v>
      </c>
      <c r="AT45" s="22">
        <f t="shared" si="0"/>
        <v>-3208</v>
      </c>
      <c r="AU45" s="22">
        <f t="shared" si="5"/>
        <v>0</v>
      </c>
      <c r="BA45" s="496">
        <f t="shared" si="13"/>
        <v>70000</v>
      </c>
      <c r="BB45" s="496">
        <f t="shared" si="9"/>
        <v>0</v>
      </c>
      <c r="BC45" s="496">
        <f t="shared" si="14"/>
        <v>8030.2249999999985</v>
      </c>
      <c r="BE45" s="22">
        <f t="shared" si="10"/>
        <v>0</v>
      </c>
    </row>
    <row r="46" spans="1:57" s="21" customFormat="1" ht="37.5" customHeight="1">
      <c r="A46" s="25">
        <v>18</v>
      </c>
      <c r="B46" s="74" t="s">
        <v>236</v>
      </c>
      <c r="C46" s="47" t="s">
        <v>199</v>
      </c>
      <c r="D46" s="47"/>
      <c r="E46" s="47"/>
      <c r="F46" s="77"/>
      <c r="G46" s="50">
        <v>8030.2249999999985</v>
      </c>
      <c r="H46" s="50">
        <v>8030.2249999999985</v>
      </c>
      <c r="I46" s="49"/>
      <c r="J46" s="49"/>
      <c r="K46" s="49"/>
      <c r="L46" s="49"/>
      <c r="M46" s="49">
        <f t="shared" si="29"/>
        <v>0</v>
      </c>
      <c r="N46" s="49">
        <f t="shared" si="29"/>
        <v>0</v>
      </c>
      <c r="O46" s="49">
        <f t="shared" ref="O46:P46" si="38">G46-Q46</f>
        <v>0</v>
      </c>
      <c r="P46" s="49">
        <f t="shared" si="38"/>
        <v>0</v>
      </c>
      <c r="Q46" s="50">
        <v>8030.2249999999985</v>
      </c>
      <c r="R46" s="50">
        <v>8030.2249999999985</v>
      </c>
      <c r="S46" s="50">
        <v>8030.2249999999985</v>
      </c>
      <c r="T46" s="50"/>
      <c r="U46" s="50">
        <v>8030.2249999999985</v>
      </c>
      <c r="V46" s="50">
        <v>8030.2249999999985</v>
      </c>
      <c r="W46" s="50">
        <v>8030.2249999999985</v>
      </c>
      <c r="X46" s="53"/>
      <c r="Y46" s="689" t="s">
        <v>717</v>
      </c>
      <c r="Z46" s="399">
        <v>19398</v>
      </c>
      <c r="AA46" s="59">
        <v>17000</v>
      </c>
      <c r="AB46" s="59">
        <v>12555</v>
      </c>
      <c r="AC46" s="59"/>
      <c r="AD46" s="50">
        <f t="shared" si="34"/>
        <v>4445</v>
      </c>
      <c r="AE46" s="50"/>
      <c r="AF46" s="50">
        <f t="shared" si="37"/>
        <v>4445</v>
      </c>
      <c r="AG46" s="50">
        <v>4</v>
      </c>
      <c r="AH46" s="50"/>
      <c r="AI46" s="50"/>
      <c r="AJ46" s="50"/>
      <c r="AK46" s="50"/>
      <c r="AL46" s="50">
        <v>0</v>
      </c>
      <c r="AM46" s="50">
        <v>4445.0059999999994</v>
      </c>
      <c r="AN46" s="51">
        <v>4441.0059999999994</v>
      </c>
      <c r="AO46" s="39">
        <v>0</v>
      </c>
      <c r="AP46" s="58"/>
      <c r="AQ46" s="22">
        <f t="shared" si="21"/>
        <v>-4445.0059999999994</v>
      </c>
      <c r="AR46" s="22">
        <f t="shared" si="36"/>
        <v>4</v>
      </c>
      <c r="AT46" s="22">
        <f t="shared" si="0"/>
        <v>8030.2249999999985</v>
      </c>
      <c r="AU46" s="22">
        <f t="shared" si="5"/>
        <v>0</v>
      </c>
      <c r="BA46" s="496">
        <f t="shared" si="13"/>
        <v>0</v>
      </c>
      <c r="BB46" s="496">
        <f t="shared" si="9"/>
        <v>0</v>
      </c>
      <c r="BC46" s="496">
        <f t="shared" si="14"/>
        <v>8957</v>
      </c>
      <c r="BE46" s="22">
        <f t="shared" si="10"/>
        <v>8030.2249999999985</v>
      </c>
    </row>
    <row r="47" spans="1:57" s="21" customFormat="1" ht="42" customHeight="1">
      <c r="A47" s="25">
        <v>19</v>
      </c>
      <c r="B47" s="74" t="s">
        <v>220</v>
      </c>
      <c r="C47" s="47" t="s">
        <v>222</v>
      </c>
      <c r="D47" s="47"/>
      <c r="E47" s="47"/>
      <c r="F47" s="77"/>
      <c r="G47" s="50">
        <v>8957</v>
      </c>
      <c r="H47" s="50">
        <v>8957</v>
      </c>
      <c r="I47" s="49"/>
      <c r="J47" s="49"/>
      <c r="K47" s="49"/>
      <c r="L47" s="49"/>
      <c r="M47" s="49">
        <f t="shared" si="29"/>
        <v>0</v>
      </c>
      <c r="N47" s="49">
        <f t="shared" si="29"/>
        <v>0</v>
      </c>
      <c r="O47" s="49">
        <f>P47</f>
        <v>0</v>
      </c>
      <c r="P47" s="49">
        <f>H47-R47+J47</f>
        <v>0</v>
      </c>
      <c r="Q47" s="50">
        <v>8957</v>
      </c>
      <c r="R47" s="50">
        <v>8957</v>
      </c>
      <c r="S47" s="50">
        <v>8957</v>
      </c>
      <c r="T47" s="50"/>
      <c r="U47" s="50"/>
      <c r="V47" s="50"/>
      <c r="W47" s="53"/>
      <c r="X47" s="53"/>
      <c r="Y47" s="689" t="s">
        <v>717</v>
      </c>
      <c r="Z47" s="399">
        <v>23554</v>
      </c>
      <c r="AA47" s="59">
        <v>9365</v>
      </c>
      <c r="AB47" s="59">
        <v>1000</v>
      </c>
      <c r="AC47" s="59">
        <v>2994</v>
      </c>
      <c r="AD47" s="50">
        <f t="shared" si="34"/>
        <v>5371</v>
      </c>
      <c r="AE47" s="50">
        <f>H47-Z47-AA47</f>
        <v>-23962</v>
      </c>
      <c r="AF47" s="50">
        <f t="shared" si="37"/>
        <v>-18591</v>
      </c>
      <c r="AG47" s="50">
        <v>5371</v>
      </c>
      <c r="AH47" s="50">
        <f>AG47</f>
        <v>5371</v>
      </c>
      <c r="AI47" s="50"/>
      <c r="AJ47" s="50"/>
      <c r="AK47" s="50"/>
      <c r="AL47" s="50">
        <v>0</v>
      </c>
      <c r="AM47" s="50">
        <v>5371</v>
      </c>
      <c r="AN47" s="51">
        <v>0</v>
      </c>
      <c r="AO47" s="39">
        <v>0</v>
      </c>
      <c r="AP47" s="58"/>
      <c r="AQ47" s="22">
        <f t="shared" si="21"/>
        <v>0</v>
      </c>
      <c r="AR47" s="22">
        <f t="shared" si="36"/>
        <v>5371</v>
      </c>
      <c r="AT47" s="22">
        <f t="shared" si="0"/>
        <v>-5371</v>
      </c>
      <c r="AU47" s="22">
        <f t="shared" si="5"/>
        <v>0</v>
      </c>
      <c r="BA47" s="496">
        <f t="shared" si="13"/>
        <v>8957</v>
      </c>
      <c r="BB47" s="496">
        <f t="shared" si="9"/>
        <v>0</v>
      </c>
      <c r="BC47" s="496">
        <f t="shared" si="14"/>
        <v>10000</v>
      </c>
      <c r="BE47" s="22">
        <f t="shared" si="10"/>
        <v>8957</v>
      </c>
    </row>
    <row r="48" spans="1:57" s="21" customFormat="1" ht="48" customHeight="1">
      <c r="A48" s="25">
        <v>20</v>
      </c>
      <c r="B48" s="74" t="s">
        <v>221</v>
      </c>
      <c r="C48" s="47" t="s">
        <v>126</v>
      </c>
      <c r="D48" s="47"/>
      <c r="E48" s="47"/>
      <c r="F48" s="77"/>
      <c r="G48" s="50">
        <v>10000</v>
      </c>
      <c r="H48" s="50">
        <v>10000</v>
      </c>
      <c r="I48" s="49"/>
      <c r="J48" s="49"/>
      <c r="K48" s="49"/>
      <c r="L48" s="49"/>
      <c r="M48" s="49">
        <f t="shared" si="29"/>
        <v>0</v>
      </c>
      <c r="N48" s="49">
        <f t="shared" si="29"/>
        <v>0</v>
      </c>
      <c r="O48" s="49">
        <f>P48</f>
        <v>0</v>
      </c>
      <c r="P48" s="49">
        <f>H48-R48+J48</f>
        <v>0</v>
      </c>
      <c r="Q48" s="50">
        <v>10000</v>
      </c>
      <c r="R48" s="50">
        <v>10000</v>
      </c>
      <c r="S48" s="50">
        <v>10000</v>
      </c>
      <c r="T48" s="50"/>
      <c r="U48" s="50"/>
      <c r="V48" s="50"/>
      <c r="W48" s="53"/>
      <c r="X48" s="53"/>
      <c r="Y48" s="689" t="s">
        <v>717</v>
      </c>
      <c r="Z48" s="399">
        <v>13392</v>
      </c>
      <c r="AA48" s="59">
        <v>3500</v>
      </c>
      <c r="AB48" s="59">
        <v>2640</v>
      </c>
      <c r="AC48" s="59"/>
      <c r="AD48" s="50">
        <f t="shared" si="34"/>
        <v>860</v>
      </c>
      <c r="AE48" s="50"/>
      <c r="AF48" s="50">
        <f t="shared" si="37"/>
        <v>860</v>
      </c>
      <c r="AG48" s="50"/>
      <c r="AH48" s="50"/>
      <c r="AI48" s="50"/>
      <c r="AJ48" s="50"/>
      <c r="AK48" s="50"/>
      <c r="AL48" s="50">
        <v>0</v>
      </c>
      <c r="AM48" s="50">
        <v>860</v>
      </c>
      <c r="AN48" s="51">
        <v>860</v>
      </c>
      <c r="AO48" s="39">
        <v>0</v>
      </c>
      <c r="AP48" s="58"/>
      <c r="AQ48" s="22">
        <f t="shared" si="21"/>
        <v>-860</v>
      </c>
      <c r="AR48" s="22">
        <f t="shared" si="36"/>
        <v>0</v>
      </c>
      <c r="AT48" s="22">
        <f t="shared" si="0"/>
        <v>0</v>
      </c>
      <c r="AU48" s="22">
        <f t="shared" si="5"/>
        <v>0</v>
      </c>
      <c r="BA48" s="496">
        <f t="shared" si="13"/>
        <v>10000</v>
      </c>
      <c r="BB48" s="496">
        <f t="shared" si="9"/>
        <v>0</v>
      </c>
      <c r="BC48" s="496">
        <f>H56-P56</f>
        <v>0</v>
      </c>
      <c r="BE48" s="22">
        <f t="shared" si="10"/>
        <v>10000</v>
      </c>
    </row>
    <row r="49" spans="1:57" s="67" customFormat="1" ht="26.25" customHeight="1">
      <c r="A49" s="192" t="s">
        <v>17</v>
      </c>
      <c r="B49" s="60" t="s">
        <v>1218</v>
      </c>
      <c r="C49" s="61"/>
      <c r="D49" s="61"/>
      <c r="E49" s="61"/>
      <c r="F49" s="62"/>
      <c r="G49" s="39">
        <f>G50</f>
        <v>70930</v>
      </c>
      <c r="H49" s="39">
        <f t="shared" ref="H49:X49" si="39">H50</f>
        <v>49651</v>
      </c>
      <c r="I49" s="39">
        <f t="shared" si="39"/>
        <v>0</v>
      </c>
      <c r="J49" s="39">
        <f t="shared" si="39"/>
        <v>0</v>
      </c>
      <c r="K49" s="39">
        <f t="shared" si="39"/>
        <v>0</v>
      </c>
      <c r="L49" s="39">
        <f t="shared" si="39"/>
        <v>0</v>
      </c>
      <c r="M49" s="39">
        <f t="shared" si="39"/>
        <v>0</v>
      </c>
      <c r="N49" s="39">
        <f t="shared" si="39"/>
        <v>0</v>
      </c>
      <c r="O49" s="39">
        <f t="shared" si="39"/>
        <v>27208</v>
      </c>
      <c r="P49" s="39">
        <f t="shared" si="39"/>
        <v>27208</v>
      </c>
      <c r="Q49" s="39">
        <f t="shared" si="39"/>
        <v>22443</v>
      </c>
      <c r="R49" s="39">
        <f t="shared" si="39"/>
        <v>22443</v>
      </c>
      <c r="S49" s="39">
        <f t="shared" si="39"/>
        <v>16828.841</v>
      </c>
      <c r="T49" s="39">
        <f t="shared" si="39"/>
        <v>0</v>
      </c>
      <c r="U49" s="39">
        <f t="shared" si="39"/>
        <v>0</v>
      </c>
      <c r="V49" s="39">
        <f t="shared" si="39"/>
        <v>0</v>
      </c>
      <c r="W49" s="39">
        <f t="shared" si="39"/>
        <v>0</v>
      </c>
      <c r="X49" s="39">
        <f t="shared" si="39"/>
        <v>0</v>
      </c>
      <c r="Y49" s="689"/>
      <c r="Z49" s="398"/>
      <c r="AA49" s="39"/>
      <c r="AB49" s="39"/>
      <c r="AC49" s="39"/>
      <c r="AD49" s="578"/>
      <c r="AE49" s="578"/>
      <c r="AF49" s="578"/>
      <c r="AG49" s="578"/>
      <c r="AH49" s="578"/>
      <c r="AI49" s="578"/>
      <c r="AJ49" s="39"/>
      <c r="AK49" s="39"/>
      <c r="AL49" s="39"/>
      <c r="AM49" s="39"/>
      <c r="AN49" s="39"/>
      <c r="AO49" s="39"/>
      <c r="AP49" s="579"/>
      <c r="AQ49" s="580"/>
      <c r="AR49" s="581"/>
      <c r="AT49" s="581"/>
      <c r="AU49" s="581"/>
      <c r="BA49" s="577"/>
      <c r="BB49" s="496">
        <f t="shared" si="9"/>
        <v>0</v>
      </c>
      <c r="BC49" s="577"/>
      <c r="BE49" s="581"/>
    </row>
    <row r="50" spans="1:57" s="44" customFormat="1" ht="45.75" customHeight="1">
      <c r="A50" s="25">
        <v>1</v>
      </c>
      <c r="B50" s="46" t="s">
        <v>122</v>
      </c>
      <c r="C50" s="189" t="s">
        <v>89</v>
      </c>
      <c r="D50" s="42"/>
      <c r="E50" s="190"/>
      <c r="F50" s="48" t="s">
        <v>492</v>
      </c>
      <c r="G50" s="49">
        <v>70930</v>
      </c>
      <c r="H50" s="49">
        <v>49651</v>
      </c>
      <c r="I50" s="50">
        <v>0</v>
      </c>
      <c r="J50" s="50">
        <v>0</v>
      </c>
      <c r="K50" s="39"/>
      <c r="L50" s="39"/>
      <c r="M50" s="49">
        <f>I50</f>
        <v>0</v>
      </c>
      <c r="N50" s="49">
        <f>J50</f>
        <v>0</v>
      </c>
      <c r="O50" s="49">
        <f>P50</f>
        <v>27208</v>
      </c>
      <c r="P50" s="49">
        <f>H50-R50+J50</f>
        <v>27208</v>
      </c>
      <c r="Q50" s="50">
        <v>22443</v>
      </c>
      <c r="R50" s="50">
        <v>22443</v>
      </c>
      <c r="S50" s="53">
        <v>16828.841</v>
      </c>
      <c r="T50" s="39"/>
      <c r="U50" s="49">
        <f>V50</f>
        <v>0</v>
      </c>
      <c r="V50" s="49">
        <f>W50</f>
        <v>0</v>
      </c>
      <c r="W50" s="53"/>
      <c r="X50" s="39"/>
      <c r="Y50" s="689" t="s">
        <v>717</v>
      </c>
      <c r="Z50" s="398">
        <f t="shared" ref="Z50:AO50" si="40">Z33</f>
        <v>0</v>
      </c>
      <c r="AA50" s="39">
        <f t="shared" si="40"/>
        <v>100000</v>
      </c>
      <c r="AB50" s="39">
        <f t="shared" si="40"/>
        <v>57000</v>
      </c>
      <c r="AC50" s="39">
        <f t="shared" si="40"/>
        <v>0</v>
      </c>
      <c r="AD50" s="39">
        <f t="shared" si="40"/>
        <v>43000</v>
      </c>
      <c r="AE50" s="39">
        <f t="shared" si="40"/>
        <v>-272391</v>
      </c>
      <c r="AF50" s="39">
        <f t="shared" si="40"/>
        <v>-229391</v>
      </c>
      <c r="AG50" s="39">
        <f t="shared" si="40"/>
        <v>-229391</v>
      </c>
      <c r="AH50" s="39">
        <f t="shared" si="40"/>
        <v>-229391</v>
      </c>
      <c r="AI50" s="39">
        <f t="shared" si="40"/>
        <v>0</v>
      </c>
      <c r="AJ50" s="39">
        <f t="shared" si="40"/>
        <v>573305</v>
      </c>
      <c r="AK50" s="39">
        <f t="shared" si="40"/>
        <v>0</v>
      </c>
      <c r="AL50" s="39">
        <f t="shared" si="40"/>
        <v>0</v>
      </c>
      <c r="AM50" s="39">
        <f t="shared" si="40"/>
        <v>616305</v>
      </c>
      <c r="AN50" s="39">
        <f t="shared" si="40"/>
        <v>0</v>
      </c>
      <c r="AO50" s="39">
        <f t="shared" si="40"/>
        <v>0</v>
      </c>
      <c r="AP50" s="52"/>
      <c r="AQ50" s="22">
        <f>AH50-AM50</f>
        <v>-845696</v>
      </c>
      <c r="AR50" s="22">
        <f>AG50-AH50</f>
        <v>0</v>
      </c>
      <c r="AT50" s="22">
        <f>V50-AH50</f>
        <v>229391</v>
      </c>
      <c r="AU50" s="22">
        <f>J50-N50</f>
        <v>0</v>
      </c>
      <c r="BA50" s="496">
        <f>R50-V50</f>
        <v>22443</v>
      </c>
      <c r="BB50" s="496">
        <f t="shared" si="9"/>
        <v>0</v>
      </c>
      <c r="BC50" s="496">
        <f>H33-P33</f>
        <v>-58.642999999996391</v>
      </c>
      <c r="BE50" s="22">
        <f>R50-J50</f>
        <v>22443</v>
      </c>
    </row>
    <row r="51" spans="1:57" s="67" customFormat="1" ht="26.25" customHeight="1">
      <c r="A51" s="192" t="s">
        <v>18</v>
      </c>
      <c r="B51" s="60" t="s">
        <v>1221</v>
      </c>
      <c r="C51" s="61"/>
      <c r="D51" s="61"/>
      <c r="E51" s="61"/>
      <c r="F51" s="62"/>
      <c r="G51" s="39">
        <f>SUM(G52:G55)</f>
        <v>480365</v>
      </c>
      <c r="H51" s="39">
        <f t="shared" ref="H51:X51" si="41">SUM(H52:H55)</f>
        <v>463365</v>
      </c>
      <c r="I51" s="39">
        <f t="shared" si="41"/>
        <v>17000</v>
      </c>
      <c r="J51" s="39">
        <f t="shared" si="41"/>
        <v>0</v>
      </c>
      <c r="K51" s="39">
        <f t="shared" si="41"/>
        <v>0</v>
      </c>
      <c r="L51" s="39">
        <f t="shared" si="41"/>
        <v>0</v>
      </c>
      <c r="M51" s="39">
        <f t="shared" si="41"/>
        <v>17000</v>
      </c>
      <c r="N51" s="39">
        <f t="shared" si="41"/>
        <v>0</v>
      </c>
      <c r="O51" s="39">
        <f t="shared" si="41"/>
        <v>27000</v>
      </c>
      <c r="P51" s="39">
        <f t="shared" si="41"/>
        <v>10000</v>
      </c>
      <c r="Q51" s="39">
        <f t="shared" si="41"/>
        <v>476365</v>
      </c>
      <c r="R51" s="39">
        <f t="shared" si="41"/>
        <v>453365</v>
      </c>
      <c r="S51" s="39">
        <f t="shared" si="41"/>
        <v>0</v>
      </c>
      <c r="T51" s="39">
        <f t="shared" si="41"/>
        <v>0</v>
      </c>
      <c r="U51" s="39">
        <f t="shared" si="41"/>
        <v>212000</v>
      </c>
      <c r="V51" s="39">
        <f t="shared" si="41"/>
        <v>212000</v>
      </c>
      <c r="W51" s="39">
        <f t="shared" si="41"/>
        <v>0</v>
      </c>
      <c r="X51" s="39">
        <f t="shared" si="41"/>
        <v>0</v>
      </c>
      <c r="Y51" s="689"/>
      <c r="Z51" s="398"/>
      <c r="AA51" s="39"/>
      <c r="AB51" s="39"/>
      <c r="AC51" s="39"/>
      <c r="AD51" s="578"/>
      <c r="AE51" s="578"/>
      <c r="AF51" s="578"/>
      <c r="AG51" s="578"/>
      <c r="AH51" s="578"/>
      <c r="AI51" s="578"/>
      <c r="AJ51" s="39"/>
      <c r="AK51" s="39"/>
      <c r="AL51" s="39"/>
      <c r="AM51" s="39"/>
      <c r="AN51" s="39"/>
      <c r="AO51" s="39"/>
      <c r="AP51" s="579"/>
      <c r="AQ51" s="580"/>
      <c r="AR51" s="581"/>
      <c r="AT51" s="581"/>
      <c r="AU51" s="581"/>
      <c r="BA51" s="577"/>
      <c r="BB51" s="496">
        <f t="shared" si="9"/>
        <v>0</v>
      </c>
      <c r="BC51" s="577"/>
      <c r="BE51" s="581">
        <f t="shared" ref="BE51" si="42">R51-J51</f>
        <v>453365</v>
      </c>
    </row>
    <row r="52" spans="1:57" s="67" customFormat="1" ht="51.75" customHeight="1">
      <c r="A52" s="465">
        <v>1</v>
      </c>
      <c r="B52" s="80" t="s">
        <v>1243</v>
      </c>
      <c r="C52" s="47" t="s">
        <v>108</v>
      </c>
      <c r="D52" s="61"/>
      <c r="E52" s="61"/>
      <c r="F52" s="465" t="s">
        <v>1238</v>
      </c>
      <c r="G52" s="49">
        <v>164000</v>
      </c>
      <c r="H52" s="49">
        <v>159000</v>
      </c>
      <c r="I52" s="49">
        <v>5000</v>
      </c>
      <c r="J52" s="49"/>
      <c r="K52" s="39"/>
      <c r="L52" s="39"/>
      <c r="M52" s="49">
        <v>5000</v>
      </c>
      <c r="N52" s="39"/>
      <c r="O52" s="49">
        <v>5000</v>
      </c>
      <c r="P52" s="49"/>
      <c r="Q52" s="49">
        <v>164000</v>
      </c>
      <c r="R52" s="49">
        <v>159000</v>
      </c>
      <c r="S52" s="39"/>
      <c r="T52" s="39"/>
      <c r="U52" s="49">
        <f>V52</f>
        <v>63600</v>
      </c>
      <c r="V52" s="49">
        <v>63600</v>
      </c>
      <c r="W52" s="39"/>
      <c r="X52" s="39"/>
      <c r="Y52" s="686" t="s">
        <v>718</v>
      </c>
      <c r="Z52" s="398"/>
      <c r="AA52" s="39"/>
      <c r="AB52" s="39"/>
      <c r="AC52" s="39"/>
      <c r="AD52" s="578"/>
      <c r="AE52" s="578"/>
      <c r="AF52" s="578"/>
      <c r="AG52" s="578"/>
      <c r="AH52" s="578"/>
      <c r="AI52" s="578"/>
      <c r="AJ52" s="39"/>
      <c r="AK52" s="39"/>
      <c r="AL52" s="39"/>
      <c r="AM52" s="39"/>
      <c r="AN52" s="39"/>
      <c r="AO52" s="39"/>
      <c r="AP52" s="579"/>
      <c r="AQ52" s="580"/>
      <c r="AR52" s="581"/>
      <c r="AT52" s="581"/>
      <c r="AU52" s="581"/>
      <c r="BA52" s="577"/>
      <c r="BB52" s="496">
        <f t="shared" si="9"/>
        <v>0</v>
      </c>
      <c r="BC52" s="577"/>
      <c r="BE52" s="581"/>
    </row>
    <row r="53" spans="1:57" s="67" customFormat="1" ht="36.75" customHeight="1">
      <c r="A53" s="465">
        <v>2</v>
      </c>
      <c r="B53" s="80" t="s">
        <v>1244</v>
      </c>
      <c r="C53" s="47" t="s">
        <v>544</v>
      </c>
      <c r="D53" s="61"/>
      <c r="E53" s="61"/>
      <c r="F53" s="465" t="s">
        <v>1238</v>
      </c>
      <c r="G53" s="49">
        <v>100000</v>
      </c>
      <c r="H53" s="49">
        <v>96000</v>
      </c>
      <c r="I53" s="49">
        <v>4000</v>
      </c>
      <c r="J53" s="49"/>
      <c r="K53" s="39"/>
      <c r="L53" s="39"/>
      <c r="M53" s="49">
        <v>4000</v>
      </c>
      <c r="N53" s="39"/>
      <c r="O53" s="49">
        <v>4000</v>
      </c>
      <c r="P53" s="49"/>
      <c r="Q53" s="49">
        <v>100000</v>
      </c>
      <c r="R53" s="49">
        <v>96000</v>
      </c>
      <c r="S53" s="39"/>
      <c r="T53" s="39"/>
      <c r="U53" s="49">
        <f>V53</f>
        <v>38400</v>
      </c>
      <c r="V53" s="49">
        <v>38400</v>
      </c>
      <c r="W53" s="39"/>
      <c r="X53" s="39"/>
      <c r="Y53" s="686" t="s">
        <v>718</v>
      </c>
      <c r="Z53" s="398"/>
      <c r="AA53" s="39"/>
      <c r="AB53" s="39"/>
      <c r="AC53" s="39"/>
      <c r="AD53" s="578"/>
      <c r="AE53" s="578"/>
      <c r="AF53" s="578"/>
      <c r="AG53" s="578"/>
      <c r="AH53" s="578"/>
      <c r="AI53" s="578"/>
      <c r="AJ53" s="39"/>
      <c r="AK53" s="39"/>
      <c r="AL53" s="39"/>
      <c r="AM53" s="39"/>
      <c r="AN53" s="39"/>
      <c r="AO53" s="39"/>
      <c r="AP53" s="579"/>
      <c r="AQ53" s="580"/>
      <c r="AR53" s="581"/>
      <c r="AT53" s="581"/>
      <c r="AU53" s="581"/>
      <c r="BA53" s="577"/>
      <c r="BB53" s="496">
        <f t="shared" si="9"/>
        <v>0</v>
      </c>
      <c r="BC53" s="577"/>
      <c r="BE53" s="581"/>
    </row>
    <row r="54" spans="1:57" s="67" customFormat="1" ht="54" customHeight="1">
      <c r="A54" s="465">
        <v>3</v>
      </c>
      <c r="B54" s="80" t="s">
        <v>1245</v>
      </c>
      <c r="C54" s="47" t="s">
        <v>89</v>
      </c>
      <c r="D54" s="61"/>
      <c r="E54" s="61"/>
      <c r="F54" s="465" t="s">
        <v>1238</v>
      </c>
      <c r="G54" s="49">
        <v>114000</v>
      </c>
      <c r="H54" s="49">
        <v>110000</v>
      </c>
      <c r="I54" s="49">
        <v>4000</v>
      </c>
      <c r="J54" s="49"/>
      <c r="K54" s="39"/>
      <c r="L54" s="39"/>
      <c r="M54" s="49">
        <v>4000</v>
      </c>
      <c r="N54" s="39"/>
      <c r="O54" s="49">
        <v>4000</v>
      </c>
      <c r="P54" s="49"/>
      <c r="Q54" s="49">
        <v>114000</v>
      </c>
      <c r="R54" s="49">
        <v>110000</v>
      </c>
      <c r="S54" s="39"/>
      <c r="T54" s="39"/>
      <c r="U54" s="49">
        <f>V54</f>
        <v>40000</v>
      </c>
      <c r="V54" s="49">
        <v>40000</v>
      </c>
      <c r="W54" s="39"/>
      <c r="X54" s="39"/>
      <c r="Y54" s="686" t="s">
        <v>718</v>
      </c>
      <c r="Z54" s="398"/>
      <c r="AA54" s="39"/>
      <c r="AB54" s="39"/>
      <c r="AC54" s="39"/>
      <c r="AD54" s="578"/>
      <c r="AE54" s="578"/>
      <c r="AF54" s="578"/>
      <c r="AG54" s="578"/>
      <c r="AH54" s="578"/>
      <c r="AI54" s="578"/>
      <c r="AJ54" s="39"/>
      <c r="AK54" s="39"/>
      <c r="AL54" s="39"/>
      <c r="AM54" s="39"/>
      <c r="AN54" s="39"/>
      <c r="AO54" s="39"/>
      <c r="AP54" s="579"/>
      <c r="AQ54" s="580"/>
      <c r="AR54" s="581"/>
      <c r="AT54" s="581"/>
      <c r="AU54" s="581"/>
      <c r="BA54" s="577"/>
      <c r="BB54" s="496">
        <f t="shared" si="9"/>
        <v>0</v>
      </c>
      <c r="BC54" s="577"/>
      <c r="BE54" s="581"/>
    </row>
    <row r="55" spans="1:57" s="67" customFormat="1" ht="47.25" customHeight="1">
      <c r="A55" s="465">
        <v>4</v>
      </c>
      <c r="B55" s="503" t="s">
        <v>364</v>
      </c>
      <c r="C55" s="47" t="s">
        <v>89</v>
      </c>
      <c r="D55" s="61"/>
      <c r="E55" s="61"/>
      <c r="F55" s="587" t="s">
        <v>1246</v>
      </c>
      <c r="G55" s="49">
        <v>102365</v>
      </c>
      <c r="H55" s="49">
        <v>98365</v>
      </c>
      <c r="I55" s="49">
        <v>4000</v>
      </c>
      <c r="J55" s="49"/>
      <c r="K55" s="39"/>
      <c r="L55" s="39"/>
      <c r="M55" s="49">
        <v>4000</v>
      </c>
      <c r="N55" s="39"/>
      <c r="O55" s="49">
        <v>14000</v>
      </c>
      <c r="P55" s="49">
        <v>10000</v>
      </c>
      <c r="Q55" s="49">
        <f>G55-I55</f>
        <v>98365</v>
      </c>
      <c r="R55" s="49">
        <f>H55-P55</f>
        <v>88365</v>
      </c>
      <c r="S55" s="39"/>
      <c r="T55" s="39"/>
      <c r="U55" s="49">
        <v>70000</v>
      </c>
      <c r="V55" s="49">
        <v>70000</v>
      </c>
      <c r="W55" s="39"/>
      <c r="X55" s="39"/>
      <c r="Y55" s="686" t="s">
        <v>718</v>
      </c>
      <c r="Z55" s="398"/>
      <c r="AA55" s="39"/>
      <c r="AB55" s="39"/>
      <c r="AC55" s="39"/>
      <c r="AD55" s="578"/>
      <c r="AE55" s="578"/>
      <c r="AF55" s="578"/>
      <c r="AG55" s="578"/>
      <c r="AH55" s="578"/>
      <c r="AI55" s="578"/>
      <c r="AJ55" s="39"/>
      <c r="AK55" s="39"/>
      <c r="AL55" s="39"/>
      <c r="AM55" s="39"/>
      <c r="AN55" s="39"/>
      <c r="AO55" s="39"/>
      <c r="AP55" s="579"/>
      <c r="AQ55" s="580"/>
      <c r="AR55" s="581"/>
      <c r="AT55" s="581"/>
      <c r="AU55" s="581"/>
      <c r="BA55" s="577"/>
      <c r="BB55" s="496">
        <f t="shared" si="9"/>
        <v>0</v>
      </c>
      <c r="BC55" s="577"/>
      <c r="BE55" s="581"/>
    </row>
    <row r="56" spans="1:57" s="44" customFormat="1" ht="33" customHeight="1">
      <c r="A56" s="65" t="s">
        <v>1198</v>
      </c>
      <c r="B56" s="79" t="s">
        <v>1199</v>
      </c>
      <c r="C56" s="189"/>
      <c r="D56" s="42"/>
      <c r="E56" s="190"/>
      <c r="F56" s="57"/>
      <c r="G56" s="37">
        <f>G57</f>
        <v>887000</v>
      </c>
      <c r="H56" s="37">
        <f t="shared" ref="H56:W56" si="43">H57</f>
        <v>753950</v>
      </c>
      <c r="I56" s="37">
        <f t="shared" si="43"/>
        <v>12030</v>
      </c>
      <c r="J56" s="37">
        <f t="shared" si="43"/>
        <v>12030</v>
      </c>
      <c r="K56" s="37">
        <f t="shared" si="43"/>
        <v>0</v>
      </c>
      <c r="L56" s="37">
        <f t="shared" si="43"/>
        <v>0</v>
      </c>
      <c r="M56" s="37">
        <f t="shared" si="43"/>
        <v>12030</v>
      </c>
      <c r="N56" s="37">
        <f t="shared" si="43"/>
        <v>12030</v>
      </c>
      <c r="O56" s="37">
        <f t="shared" si="43"/>
        <v>753950</v>
      </c>
      <c r="P56" s="37">
        <f t="shared" si="43"/>
        <v>753950</v>
      </c>
      <c r="Q56" s="37">
        <f t="shared" si="43"/>
        <v>12030</v>
      </c>
      <c r="R56" s="37">
        <f t="shared" si="43"/>
        <v>12030</v>
      </c>
      <c r="S56" s="37">
        <f t="shared" si="43"/>
        <v>0</v>
      </c>
      <c r="T56" s="37">
        <f t="shared" si="43"/>
        <v>0</v>
      </c>
      <c r="U56" s="37">
        <f t="shared" si="43"/>
        <v>0</v>
      </c>
      <c r="V56" s="37">
        <f t="shared" si="43"/>
        <v>0</v>
      </c>
      <c r="W56" s="39">
        <f t="shared" si="43"/>
        <v>0</v>
      </c>
      <c r="X56" s="39"/>
      <c r="Y56" s="689"/>
      <c r="Z56" s="398">
        <f t="shared" ref="Z56:AO56" si="44">Z57</f>
        <v>0</v>
      </c>
      <c r="AA56" s="39">
        <f t="shared" si="44"/>
        <v>130000</v>
      </c>
      <c r="AB56" s="39">
        <f t="shared" si="44"/>
        <v>0</v>
      </c>
      <c r="AC56" s="39">
        <f t="shared" si="44"/>
        <v>15000</v>
      </c>
      <c r="AD56" s="39">
        <f t="shared" si="44"/>
        <v>115000</v>
      </c>
      <c r="AE56" s="39">
        <f t="shared" si="44"/>
        <v>623950</v>
      </c>
      <c r="AF56" s="39">
        <f t="shared" si="44"/>
        <v>738950</v>
      </c>
      <c r="AG56" s="39">
        <f t="shared" si="44"/>
        <v>738950</v>
      </c>
      <c r="AH56" s="39">
        <f t="shared" si="44"/>
        <v>738950</v>
      </c>
      <c r="AI56" s="39">
        <f t="shared" si="44"/>
        <v>0</v>
      </c>
      <c r="AJ56" s="39">
        <f t="shared" si="44"/>
        <v>0</v>
      </c>
      <c r="AK56" s="39">
        <f t="shared" si="44"/>
        <v>0</v>
      </c>
      <c r="AL56" s="39">
        <f t="shared" si="44"/>
        <v>0</v>
      </c>
      <c r="AM56" s="39">
        <f t="shared" si="44"/>
        <v>115000</v>
      </c>
      <c r="AN56" s="39">
        <f t="shared" si="44"/>
        <v>0</v>
      </c>
      <c r="AO56" s="39">
        <f t="shared" si="44"/>
        <v>0</v>
      </c>
      <c r="AP56" s="58"/>
      <c r="AQ56" s="22">
        <f t="shared" si="21"/>
        <v>623950</v>
      </c>
      <c r="AR56" s="22">
        <f t="shared" si="36"/>
        <v>115000</v>
      </c>
      <c r="AT56" s="22">
        <f t="shared" si="0"/>
        <v>-738950</v>
      </c>
      <c r="AU56" s="22">
        <f t="shared" si="5"/>
        <v>0</v>
      </c>
      <c r="BA56" s="496">
        <f t="shared" si="13"/>
        <v>12030</v>
      </c>
      <c r="BB56" s="496">
        <f t="shared" si="9"/>
        <v>0</v>
      </c>
      <c r="BC56" s="496">
        <f t="shared" si="14"/>
        <v>0</v>
      </c>
      <c r="BE56" s="22">
        <f t="shared" si="10"/>
        <v>0</v>
      </c>
    </row>
    <row r="57" spans="1:57" s="21" customFormat="1" ht="31.5" customHeight="1">
      <c r="A57" s="25">
        <v>1</v>
      </c>
      <c r="B57" s="46" t="s">
        <v>198</v>
      </c>
      <c r="C57" s="47" t="s">
        <v>199</v>
      </c>
      <c r="D57" s="47"/>
      <c r="E57" s="47"/>
      <c r="F57" s="48" t="s">
        <v>200</v>
      </c>
      <c r="G57" s="49">
        <v>887000</v>
      </c>
      <c r="H57" s="49">
        <v>753950</v>
      </c>
      <c r="I57" s="50">
        <v>12030</v>
      </c>
      <c r="J57" s="50">
        <v>12030</v>
      </c>
      <c r="K57" s="49"/>
      <c r="L57" s="49"/>
      <c r="M57" s="49">
        <f>I57</f>
        <v>12030</v>
      </c>
      <c r="N57" s="49">
        <f>J57</f>
        <v>12030</v>
      </c>
      <c r="O57" s="49">
        <f>P57</f>
        <v>753950</v>
      </c>
      <c r="P57" s="49">
        <f>H57-R57+J57</f>
        <v>753950</v>
      </c>
      <c r="Q57" s="50">
        <v>12030</v>
      </c>
      <c r="R57" s="50">
        <v>12030</v>
      </c>
      <c r="S57" s="53">
        <v>0</v>
      </c>
      <c r="T57" s="53"/>
      <c r="U57" s="49"/>
      <c r="V57" s="49"/>
      <c r="W57" s="53"/>
      <c r="X57" s="53"/>
      <c r="Y57" s="686"/>
      <c r="Z57" s="399"/>
      <c r="AA57" s="59">
        <v>130000</v>
      </c>
      <c r="AB57" s="59"/>
      <c r="AC57" s="59">
        <v>15000</v>
      </c>
      <c r="AD57" s="50">
        <f>AA57-AB57-AC57</f>
        <v>115000</v>
      </c>
      <c r="AE57" s="50">
        <f>H57-Z57-AA57</f>
        <v>623950</v>
      </c>
      <c r="AF57" s="50">
        <f>AD57+AE57</f>
        <v>738950</v>
      </c>
      <c r="AG57" s="50">
        <f>AE57+AD57</f>
        <v>738950</v>
      </c>
      <c r="AH57" s="50">
        <f>AG57</f>
        <v>738950</v>
      </c>
      <c r="AI57" s="50"/>
      <c r="AJ57" s="50"/>
      <c r="AK57" s="50">
        <v>0</v>
      </c>
      <c r="AL57" s="50">
        <v>0</v>
      </c>
      <c r="AM57" s="50">
        <v>115000</v>
      </c>
      <c r="AN57" s="51">
        <v>0</v>
      </c>
      <c r="AO57" s="39">
        <v>0</v>
      </c>
      <c r="AP57" s="58"/>
      <c r="AQ57" s="22">
        <f t="shared" si="21"/>
        <v>623950</v>
      </c>
      <c r="AR57" s="22">
        <f t="shared" si="36"/>
        <v>115000</v>
      </c>
      <c r="AT57" s="22">
        <f t="shared" si="0"/>
        <v>-738950</v>
      </c>
      <c r="AU57" s="22">
        <f t="shared" si="5"/>
        <v>0</v>
      </c>
      <c r="BA57" s="496">
        <f t="shared" si="13"/>
        <v>12030</v>
      </c>
      <c r="BB57" s="496">
        <f t="shared" si="9"/>
        <v>0</v>
      </c>
      <c r="BC57" s="496">
        <f t="shared" si="14"/>
        <v>2848732</v>
      </c>
      <c r="BE57" s="22">
        <f t="shared" si="10"/>
        <v>0</v>
      </c>
    </row>
    <row r="58" spans="1:57" s="38" customFormat="1" ht="25.5" customHeight="1">
      <c r="A58" s="34" t="s">
        <v>1200</v>
      </c>
      <c r="B58" s="35" t="s">
        <v>1201</v>
      </c>
      <c r="C58" s="47"/>
      <c r="D58" s="56"/>
      <c r="E58" s="47"/>
      <c r="F58" s="36"/>
      <c r="G58" s="37">
        <f>G59+G65+G66</f>
        <v>4491798</v>
      </c>
      <c r="H58" s="37">
        <f t="shared" ref="H58:W58" si="45">H59+H65+H66</f>
        <v>3910328.6629999997</v>
      </c>
      <c r="I58" s="37">
        <f t="shared" si="45"/>
        <v>533662</v>
      </c>
      <c r="J58" s="37">
        <f t="shared" si="45"/>
        <v>471662</v>
      </c>
      <c r="K58" s="37">
        <f t="shared" si="45"/>
        <v>167788.02300000002</v>
      </c>
      <c r="L58" s="37">
        <f t="shared" si="45"/>
        <v>167788.02300000002</v>
      </c>
      <c r="M58" s="37">
        <f t="shared" si="45"/>
        <v>530205</v>
      </c>
      <c r="N58" s="37">
        <f t="shared" si="45"/>
        <v>468205</v>
      </c>
      <c r="O58" s="37">
        <f t="shared" si="45"/>
        <v>1363408.6629999999</v>
      </c>
      <c r="P58" s="37">
        <f t="shared" si="45"/>
        <v>1061596.6629999999</v>
      </c>
      <c r="Q58" s="37">
        <f t="shared" si="45"/>
        <v>3695478.9989999998</v>
      </c>
      <c r="R58" s="37">
        <f t="shared" si="45"/>
        <v>3320393.9989999998</v>
      </c>
      <c r="S58" s="37">
        <f t="shared" si="45"/>
        <v>249999.99900000001</v>
      </c>
      <c r="T58" s="37">
        <f t="shared" si="45"/>
        <v>0</v>
      </c>
      <c r="U58" s="37">
        <f t="shared" si="45"/>
        <v>965473.77500000002</v>
      </c>
      <c r="V58" s="37">
        <f t="shared" si="45"/>
        <v>965473.77500000002</v>
      </c>
      <c r="W58" s="39">
        <f t="shared" si="45"/>
        <v>52273.775000000001</v>
      </c>
      <c r="X58" s="37">
        <f t="shared" ref="X58" si="46">X59+X65</f>
        <v>0</v>
      </c>
      <c r="Y58" s="686"/>
      <c r="Z58" s="397">
        <f t="shared" ref="Z58:AO58" si="47">Z60</f>
        <v>9926</v>
      </c>
      <c r="AA58" s="37">
        <f t="shared" si="47"/>
        <v>10000</v>
      </c>
      <c r="AB58" s="37">
        <f t="shared" si="47"/>
        <v>5307</v>
      </c>
      <c r="AC58" s="37">
        <f t="shared" si="47"/>
        <v>3000</v>
      </c>
      <c r="AD58" s="37">
        <f t="shared" si="47"/>
        <v>1693</v>
      </c>
      <c r="AE58" s="37">
        <f t="shared" si="47"/>
        <v>203112.663</v>
      </c>
      <c r="AF58" s="37">
        <f t="shared" si="47"/>
        <v>204805.663</v>
      </c>
      <c r="AG58" s="37">
        <f t="shared" si="47"/>
        <v>1693</v>
      </c>
      <c r="AH58" s="37">
        <f t="shared" si="47"/>
        <v>1693</v>
      </c>
      <c r="AI58" s="37">
        <f t="shared" si="47"/>
        <v>0</v>
      </c>
      <c r="AJ58" s="37">
        <f t="shared" si="47"/>
        <v>0</v>
      </c>
      <c r="AK58" s="37">
        <f t="shared" si="47"/>
        <v>0</v>
      </c>
      <c r="AL58" s="37">
        <f t="shared" si="47"/>
        <v>0</v>
      </c>
      <c r="AM58" s="37">
        <f t="shared" si="47"/>
        <v>1693</v>
      </c>
      <c r="AN58" s="37">
        <f t="shared" si="47"/>
        <v>0</v>
      </c>
      <c r="AO58" s="37">
        <f t="shared" si="47"/>
        <v>0</v>
      </c>
      <c r="AP58" s="58"/>
      <c r="AQ58" s="22">
        <f t="shared" si="21"/>
        <v>0</v>
      </c>
      <c r="AR58" s="22">
        <f t="shared" si="36"/>
        <v>1693</v>
      </c>
      <c r="AT58" s="22">
        <f t="shared" si="0"/>
        <v>963780.77500000002</v>
      </c>
      <c r="AU58" s="22">
        <f t="shared" si="5"/>
        <v>3457</v>
      </c>
      <c r="BA58" s="496">
        <f t="shared" si="13"/>
        <v>2354920.2239999999</v>
      </c>
      <c r="BB58" s="496">
        <f t="shared" si="9"/>
        <v>0</v>
      </c>
      <c r="BC58" s="496">
        <f>H60-P60</f>
        <v>0</v>
      </c>
      <c r="BE58" s="22">
        <f t="shared" si="10"/>
        <v>2848731.9989999998</v>
      </c>
    </row>
    <row r="59" spans="1:57" s="67" customFormat="1" ht="34.5" customHeight="1">
      <c r="A59" s="192" t="s">
        <v>16</v>
      </c>
      <c r="B59" s="60" t="s">
        <v>1216</v>
      </c>
      <c r="C59" s="61"/>
      <c r="D59" s="61"/>
      <c r="E59" s="61"/>
      <c r="F59" s="62"/>
      <c r="G59" s="39">
        <f>SUM(G60:G63)</f>
        <v>444785</v>
      </c>
      <c r="H59" s="39">
        <f>SUM(H60:H63)</f>
        <v>319023.663</v>
      </c>
      <c r="I59" s="39">
        <f t="shared" ref="I59:W59" si="48">SUM(I60:I63)</f>
        <v>14546</v>
      </c>
      <c r="J59" s="39">
        <f t="shared" si="48"/>
        <v>14546</v>
      </c>
      <c r="K59" s="39">
        <f t="shared" si="48"/>
        <v>3567.5320000000002</v>
      </c>
      <c r="L59" s="39">
        <f t="shared" si="48"/>
        <v>3567.5320000000002</v>
      </c>
      <c r="M59" s="39">
        <f t="shared" si="48"/>
        <v>11089</v>
      </c>
      <c r="N59" s="39">
        <f t="shared" si="48"/>
        <v>11089</v>
      </c>
      <c r="O59" s="39">
        <f t="shared" si="48"/>
        <v>322480.663</v>
      </c>
      <c r="P59" s="39">
        <f t="shared" si="48"/>
        <v>322480.663</v>
      </c>
      <c r="Q59" s="39">
        <f t="shared" si="48"/>
        <v>11089</v>
      </c>
      <c r="R59" s="39">
        <f t="shared" si="48"/>
        <v>11089</v>
      </c>
      <c r="S59" s="39">
        <f t="shared" si="48"/>
        <v>0</v>
      </c>
      <c r="T59" s="39">
        <f t="shared" si="48"/>
        <v>0</v>
      </c>
      <c r="U59" s="39">
        <f t="shared" si="48"/>
        <v>0</v>
      </c>
      <c r="V59" s="39">
        <f t="shared" si="48"/>
        <v>0</v>
      </c>
      <c r="W59" s="39">
        <f t="shared" si="48"/>
        <v>0</v>
      </c>
      <c r="X59" s="39">
        <f t="shared" ref="X59" si="49">X60</f>
        <v>0</v>
      </c>
      <c r="Y59" s="689"/>
      <c r="Z59" s="398"/>
      <c r="AA59" s="39"/>
      <c r="AB59" s="39"/>
      <c r="AC59" s="39"/>
      <c r="AD59" s="578"/>
      <c r="AE59" s="578"/>
      <c r="AF59" s="578"/>
      <c r="AG59" s="578"/>
      <c r="AH59" s="578"/>
      <c r="AI59" s="578"/>
      <c r="AJ59" s="39"/>
      <c r="AK59" s="39"/>
      <c r="AL59" s="39"/>
      <c r="AM59" s="39"/>
      <c r="AN59" s="39"/>
      <c r="AO59" s="39"/>
      <c r="AP59" s="579"/>
      <c r="AQ59" s="580"/>
      <c r="AR59" s="581"/>
      <c r="AT59" s="581"/>
      <c r="AU59" s="581"/>
      <c r="BA59" s="577"/>
      <c r="BB59" s="496">
        <f t="shared" si="9"/>
        <v>0</v>
      </c>
      <c r="BC59" s="577"/>
      <c r="BE59" s="581"/>
    </row>
    <row r="60" spans="1:57" s="44" customFormat="1" ht="36" customHeight="1">
      <c r="A60" s="25">
        <v>1</v>
      </c>
      <c r="B60" s="46" t="s">
        <v>88</v>
      </c>
      <c r="C60" s="47" t="s">
        <v>89</v>
      </c>
      <c r="D60" s="61"/>
      <c r="E60" s="70"/>
      <c r="F60" s="48" t="s">
        <v>91</v>
      </c>
      <c r="G60" s="49">
        <v>33320</v>
      </c>
      <c r="H60" s="49">
        <v>33320</v>
      </c>
      <c r="I60" s="566">
        <v>2116</v>
      </c>
      <c r="J60" s="566">
        <v>2116</v>
      </c>
      <c r="K60" s="39"/>
      <c r="L60" s="39"/>
      <c r="M60" s="49">
        <f>I60</f>
        <v>2116</v>
      </c>
      <c r="N60" s="49">
        <f>J60</f>
        <v>2116</v>
      </c>
      <c r="O60" s="49">
        <f>P60</f>
        <v>33320</v>
      </c>
      <c r="P60" s="49">
        <f>H60-R60+J60</f>
        <v>33320</v>
      </c>
      <c r="Q60" s="566">
        <v>2116</v>
      </c>
      <c r="R60" s="566">
        <v>2116</v>
      </c>
      <c r="S60" s="39">
        <v>0</v>
      </c>
      <c r="T60" s="39"/>
      <c r="U60" s="39"/>
      <c r="V60" s="39"/>
      <c r="W60" s="39"/>
      <c r="X60" s="39"/>
      <c r="Y60" s="689"/>
      <c r="Z60" s="398">
        <f t="shared" ref="Z60:AO60" si="50">Z61</f>
        <v>9926</v>
      </c>
      <c r="AA60" s="39">
        <f t="shared" si="50"/>
        <v>10000</v>
      </c>
      <c r="AB60" s="39">
        <f t="shared" si="50"/>
        <v>5307</v>
      </c>
      <c r="AC60" s="39">
        <f t="shared" si="50"/>
        <v>3000</v>
      </c>
      <c r="AD60" s="39">
        <f t="shared" si="50"/>
        <v>1693</v>
      </c>
      <c r="AE60" s="39">
        <f t="shared" si="50"/>
        <v>203112.663</v>
      </c>
      <c r="AF60" s="39">
        <f t="shared" si="50"/>
        <v>204805.663</v>
      </c>
      <c r="AG60" s="39">
        <f t="shared" si="50"/>
        <v>1693</v>
      </c>
      <c r="AH60" s="39">
        <f t="shared" si="50"/>
        <v>1693</v>
      </c>
      <c r="AI60" s="39">
        <f t="shared" si="50"/>
        <v>0</v>
      </c>
      <c r="AJ60" s="39">
        <f t="shared" si="50"/>
        <v>0</v>
      </c>
      <c r="AK60" s="39">
        <f t="shared" si="50"/>
        <v>0</v>
      </c>
      <c r="AL60" s="39">
        <f t="shared" si="50"/>
        <v>0</v>
      </c>
      <c r="AM60" s="39">
        <f t="shared" si="50"/>
        <v>1693</v>
      </c>
      <c r="AN60" s="39">
        <f t="shared" si="50"/>
        <v>0</v>
      </c>
      <c r="AO60" s="39">
        <f t="shared" si="50"/>
        <v>0</v>
      </c>
      <c r="AP60" s="58"/>
      <c r="AQ60" s="22">
        <f t="shared" si="21"/>
        <v>0</v>
      </c>
      <c r="AR60" s="22">
        <f t="shared" si="36"/>
        <v>1693</v>
      </c>
      <c r="AT60" s="22">
        <f t="shared" si="0"/>
        <v>-1693</v>
      </c>
      <c r="AU60" s="22">
        <f t="shared" si="5"/>
        <v>0</v>
      </c>
      <c r="BA60" s="496">
        <f t="shared" si="13"/>
        <v>2116</v>
      </c>
      <c r="BB60" s="496">
        <f t="shared" si="9"/>
        <v>0</v>
      </c>
      <c r="BC60" s="496">
        <f t="shared" si="14"/>
        <v>0</v>
      </c>
      <c r="BE60" s="22">
        <f t="shared" si="10"/>
        <v>0</v>
      </c>
    </row>
    <row r="61" spans="1:57" s="21" customFormat="1" ht="44.25" customHeight="1">
      <c r="A61" s="25">
        <v>2</v>
      </c>
      <c r="B61" s="46" t="s">
        <v>92</v>
      </c>
      <c r="C61" s="47" t="s">
        <v>93</v>
      </c>
      <c r="D61" s="47"/>
      <c r="E61" s="47"/>
      <c r="F61" s="48" t="s">
        <v>499</v>
      </c>
      <c r="G61" s="49">
        <v>345343</v>
      </c>
      <c r="H61" s="49">
        <v>223038.663</v>
      </c>
      <c r="I61" s="566">
        <v>3468</v>
      </c>
      <c r="J61" s="566">
        <v>3468</v>
      </c>
      <c r="K61" s="49">
        <v>3468</v>
      </c>
      <c r="L61" s="49">
        <v>3468</v>
      </c>
      <c r="M61" s="49">
        <f>I61</f>
        <v>3468</v>
      </c>
      <c r="N61" s="49">
        <f>J61</f>
        <v>3468</v>
      </c>
      <c r="O61" s="49">
        <f>P61</f>
        <v>223038.663</v>
      </c>
      <c r="P61" s="49">
        <f>H61-R61+J61</f>
        <v>223038.663</v>
      </c>
      <c r="Q61" s="566">
        <v>3468</v>
      </c>
      <c r="R61" s="566">
        <v>3468</v>
      </c>
      <c r="S61" s="53">
        <v>0</v>
      </c>
      <c r="T61" s="53"/>
      <c r="U61" s="49"/>
      <c r="V61" s="49"/>
      <c r="W61" s="53"/>
      <c r="X61" s="53"/>
      <c r="Y61" s="686"/>
      <c r="Z61" s="399">
        <v>9926</v>
      </c>
      <c r="AA61" s="49">
        <v>10000</v>
      </c>
      <c r="AB61" s="49">
        <v>5307</v>
      </c>
      <c r="AC61" s="49">
        <v>3000</v>
      </c>
      <c r="AD61" s="50">
        <f>AA61-AB61-AC61</f>
        <v>1693</v>
      </c>
      <c r="AE61" s="50">
        <f>H61-Z61-AA61</f>
        <v>203112.663</v>
      </c>
      <c r="AF61" s="50">
        <f>AD61+AE61</f>
        <v>204805.663</v>
      </c>
      <c r="AG61" s="50">
        <f>AD61</f>
        <v>1693</v>
      </c>
      <c r="AH61" s="50">
        <f>AG61</f>
        <v>1693</v>
      </c>
      <c r="AI61" s="50"/>
      <c r="AJ61" s="63"/>
      <c r="AK61" s="63">
        <v>0</v>
      </c>
      <c r="AL61" s="63">
        <v>0</v>
      </c>
      <c r="AM61" s="49">
        <v>1693</v>
      </c>
      <c r="AN61" s="39">
        <v>0</v>
      </c>
      <c r="AO61" s="39">
        <v>0</v>
      </c>
      <c r="AP61" s="52"/>
      <c r="AQ61" s="22">
        <f t="shared" si="21"/>
        <v>0</v>
      </c>
      <c r="AR61" s="22">
        <f t="shared" si="36"/>
        <v>1693</v>
      </c>
      <c r="AT61" s="22">
        <f t="shared" si="0"/>
        <v>-1693</v>
      </c>
      <c r="AU61" s="22">
        <f t="shared" si="5"/>
        <v>0</v>
      </c>
      <c r="BA61" s="496">
        <f t="shared" si="13"/>
        <v>3468</v>
      </c>
      <c r="BB61" s="496">
        <f t="shared" si="9"/>
        <v>0</v>
      </c>
      <c r="BC61" s="496">
        <f t="shared" si="14"/>
        <v>-3457</v>
      </c>
      <c r="BE61" s="22">
        <f t="shared" si="10"/>
        <v>0</v>
      </c>
    </row>
    <row r="62" spans="1:57" s="38" customFormat="1" ht="48">
      <c r="A62" s="25">
        <v>3</v>
      </c>
      <c r="B62" s="46" t="s">
        <v>1202</v>
      </c>
      <c r="C62" s="47" t="s">
        <v>104</v>
      </c>
      <c r="D62" s="56"/>
      <c r="E62" s="47"/>
      <c r="F62" s="48" t="s">
        <v>1210</v>
      </c>
      <c r="G62" s="49">
        <v>34571</v>
      </c>
      <c r="H62" s="49">
        <v>31114</v>
      </c>
      <c r="I62" s="566">
        <v>4771</v>
      </c>
      <c r="J62" s="566">
        <v>4771</v>
      </c>
      <c r="K62" s="49">
        <v>99.531999999999996</v>
      </c>
      <c r="L62" s="49">
        <v>99.531999999999996</v>
      </c>
      <c r="M62" s="49">
        <v>1314</v>
      </c>
      <c r="N62" s="49">
        <v>1314</v>
      </c>
      <c r="O62" s="49">
        <f>P62</f>
        <v>34571</v>
      </c>
      <c r="P62" s="49">
        <f>H62-R62+J62</f>
        <v>34571</v>
      </c>
      <c r="Q62" s="566">
        <v>1314</v>
      </c>
      <c r="R62" s="566">
        <v>1314</v>
      </c>
      <c r="S62" s="39">
        <v>0</v>
      </c>
      <c r="T62" s="39"/>
      <c r="U62" s="39"/>
      <c r="V62" s="39"/>
      <c r="W62" s="39"/>
      <c r="X62" s="39"/>
      <c r="Y62" s="575" t="s">
        <v>1214</v>
      </c>
      <c r="Z62" s="398">
        <f t="shared" ref="Z62:AO62" si="51">Z63</f>
        <v>5000</v>
      </c>
      <c r="AA62" s="39">
        <f t="shared" si="51"/>
        <v>35500</v>
      </c>
      <c r="AB62" s="39">
        <f t="shared" si="51"/>
        <v>23400</v>
      </c>
      <c r="AC62" s="39">
        <f t="shared" si="51"/>
        <v>10000</v>
      </c>
      <c r="AD62" s="39">
        <f t="shared" si="51"/>
        <v>2100</v>
      </c>
      <c r="AE62" s="39">
        <f t="shared" si="51"/>
        <v>857805</v>
      </c>
      <c r="AF62" s="39">
        <f t="shared" si="51"/>
        <v>859905</v>
      </c>
      <c r="AG62" s="39">
        <f t="shared" si="51"/>
        <v>2100</v>
      </c>
      <c r="AH62" s="39">
        <f t="shared" si="51"/>
        <v>2100</v>
      </c>
      <c r="AI62" s="39">
        <f t="shared" si="51"/>
        <v>0</v>
      </c>
      <c r="AJ62" s="39">
        <f t="shared" si="51"/>
        <v>0</v>
      </c>
      <c r="AK62" s="39">
        <f t="shared" si="51"/>
        <v>0</v>
      </c>
      <c r="AL62" s="39">
        <f t="shared" si="51"/>
        <v>0</v>
      </c>
      <c r="AM62" s="39">
        <f t="shared" si="51"/>
        <v>2100</v>
      </c>
      <c r="AN62" s="39">
        <f t="shared" si="51"/>
        <v>0</v>
      </c>
      <c r="AO62" s="39">
        <f t="shared" si="51"/>
        <v>0</v>
      </c>
      <c r="AP62" s="58"/>
      <c r="AQ62" s="194">
        <f t="shared" si="21"/>
        <v>0</v>
      </c>
      <c r="AR62" s="22">
        <f t="shared" si="36"/>
        <v>2100</v>
      </c>
      <c r="AT62" s="39">
        <f t="shared" ref="AT62" si="52">AT63</f>
        <v>50173.775000000001</v>
      </c>
      <c r="AU62" s="22">
        <f t="shared" si="5"/>
        <v>3457</v>
      </c>
      <c r="BA62" s="496">
        <f t="shared" si="13"/>
        <v>1314</v>
      </c>
      <c r="BB62" s="496">
        <f t="shared" si="9"/>
        <v>0</v>
      </c>
      <c r="BC62" s="496">
        <f t="shared" si="14"/>
        <v>0</v>
      </c>
      <c r="BE62" s="22">
        <f t="shared" si="10"/>
        <v>-3457</v>
      </c>
    </row>
    <row r="63" spans="1:57" s="44" customFormat="1" ht="33.75">
      <c r="A63" s="25">
        <v>4</v>
      </c>
      <c r="B63" s="46" t="s">
        <v>107</v>
      </c>
      <c r="C63" s="47" t="s">
        <v>108</v>
      </c>
      <c r="D63" s="61"/>
      <c r="E63" s="70"/>
      <c r="F63" s="48" t="s">
        <v>1211</v>
      </c>
      <c r="G63" s="49">
        <v>31551</v>
      </c>
      <c r="H63" s="49">
        <v>31551</v>
      </c>
      <c r="I63" s="566">
        <v>4191</v>
      </c>
      <c r="J63" s="566">
        <v>4191</v>
      </c>
      <c r="K63" s="39"/>
      <c r="L63" s="39"/>
      <c r="M63" s="49">
        <f>I63</f>
        <v>4191</v>
      </c>
      <c r="N63" s="49">
        <f>J63</f>
        <v>4191</v>
      </c>
      <c r="O63" s="49">
        <f>P63</f>
        <v>31551</v>
      </c>
      <c r="P63" s="49">
        <f>H63-R63+J63</f>
        <v>31551</v>
      </c>
      <c r="Q63" s="566">
        <v>4191</v>
      </c>
      <c r="R63" s="566">
        <v>4191</v>
      </c>
      <c r="S63" s="39">
        <v>0</v>
      </c>
      <c r="T63" s="39"/>
      <c r="U63" s="39"/>
      <c r="V63" s="39"/>
      <c r="W63" s="39"/>
      <c r="X63" s="39"/>
      <c r="Y63" s="689"/>
      <c r="Z63" s="398">
        <f t="shared" ref="Z63:AO63" si="53">Z65</f>
        <v>5000</v>
      </c>
      <c r="AA63" s="39">
        <f t="shared" si="53"/>
        <v>35500</v>
      </c>
      <c r="AB63" s="39">
        <f t="shared" si="53"/>
        <v>23400</v>
      </c>
      <c r="AC63" s="39">
        <f t="shared" si="53"/>
        <v>10000</v>
      </c>
      <c r="AD63" s="39">
        <f t="shared" si="53"/>
        <v>2100</v>
      </c>
      <c r="AE63" s="39">
        <f t="shared" si="53"/>
        <v>857805</v>
      </c>
      <c r="AF63" s="39">
        <f t="shared" si="53"/>
        <v>859905</v>
      </c>
      <c r="AG63" s="39">
        <f t="shared" si="53"/>
        <v>2100</v>
      </c>
      <c r="AH63" s="39">
        <f t="shared" si="53"/>
        <v>2100</v>
      </c>
      <c r="AI63" s="39">
        <f t="shared" si="53"/>
        <v>0</v>
      </c>
      <c r="AJ63" s="39">
        <f t="shared" si="53"/>
        <v>0</v>
      </c>
      <c r="AK63" s="39">
        <f t="shared" si="53"/>
        <v>0</v>
      </c>
      <c r="AL63" s="39">
        <f t="shared" si="53"/>
        <v>0</v>
      </c>
      <c r="AM63" s="39">
        <f t="shared" si="53"/>
        <v>2100</v>
      </c>
      <c r="AN63" s="39">
        <f t="shared" si="53"/>
        <v>0</v>
      </c>
      <c r="AO63" s="39">
        <f t="shared" si="53"/>
        <v>0</v>
      </c>
      <c r="AP63" s="64"/>
      <c r="AQ63" s="194">
        <f t="shared" si="21"/>
        <v>0</v>
      </c>
      <c r="AR63" s="22">
        <f t="shared" si="36"/>
        <v>2100</v>
      </c>
      <c r="AT63" s="39">
        <f>AT65</f>
        <v>50173.775000000001</v>
      </c>
      <c r="AU63" s="22">
        <f t="shared" si="5"/>
        <v>0</v>
      </c>
      <c r="BA63" s="496">
        <f t="shared" si="13"/>
        <v>4191</v>
      </c>
      <c r="BB63" s="496">
        <f t="shared" si="9"/>
        <v>0</v>
      </c>
      <c r="BC63" s="496">
        <f>H65-P65</f>
        <v>159189</v>
      </c>
      <c r="BE63" s="22">
        <f t="shared" si="10"/>
        <v>0</v>
      </c>
    </row>
    <row r="64" spans="1:57" s="67" customFormat="1" ht="26.25" customHeight="1">
      <c r="A64" s="192" t="s">
        <v>17</v>
      </c>
      <c r="B64" s="60" t="s">
        <v>1218</v>
      </c>
      <c r="C64" s="61"/>
      <c r="D64" s="61"/>
      <c r="E64" s="61"/>
      <c r="F64" s="62"/>
      <c r="G64" s="39">
        <f>G65</f>
        <v>1239013</v>
      </c>
      <c r="H64" s="39">
        <f t="shared" ref="H64:X64" si="54">H65</f>
        <v>898305</v>
      </c>
      <c r="I64" s="39">
        <f t="shared" si="54"/>
        <v>457116</v>
      </c>
      <c r="J64" s="39">
        <f t="shared" si="54"/>
        <v>457116</v>
      </c>
      <c r="K64" s="39">
        <f t="shared" si="54"/>
        <v>164220.49100000001</v>
      </c>
      <c r="L64" s="39">
        <f t="shared" si="54"/>
        <v>164220.49100000001</v>
      </c>
      <c r="M64" s="39">
        <f t="shared" si="54"/>
        <v>457116</v>
      </c>
      <c r="N64" s="39">
        <f t="shared" si="54"/>
        <v>457116</v>
      </c>
      <c r="O64" s="39">
        <f t="shared" si="54"/>
        <v>978928</v>
      </c>
      <c r="P64" s="39">
        <f t="shared" si="54"/>
        <v>739116</v>
      </c>
      <c r="Q64" s="39">
        <f t="shared" si="54"/>
        <v>876389.99899999995</v>
      </c>
      <c r="R64" s="39">
        <f t="shared" si="54"/>
        <v>616304.99899999995</v>
      </c>
      <c r="S64" s="39">
        <f t="shared" si="54"/>
        <v>249999.99900000001</v>
      </c>
      <c r="T64" s="39">
        <f t="shared" si="54"/>
        <v>0</v>
      </c>
      <c r="U64" s="39">
        <f t="shared" si="54"/>
        <v>52273.775000000001</v>
      </c>
      <c r="V64" s="39">
        <f t="shared" si="54"/>
        <v>52273.775000000001</v>
      </c>
      <c r="W64" s="39">
        <f t="shared" si="54"/>
        <v>52273.775000000001</v>
      </c>
      <c r="X64" s="39">
        <f t="shared" si="54"/>
        <v>0</v>
      </c>
      <c r="Y64" s="689"/>
      <c r="Z64" s="398"/>
      <c r="AA64" s="39"/>
      <c r="AB64" s="39"/>
      <c r="AC64" s="39"/>
      <c r="AD64" s="578"/>
      <c r="AE64" s="578"/>
      <c r="AF64" s="578"/>
      <c r="AG64" s="578"/>
      <c r="AH64" s="578"/>
      <c r="AI64" s="578"/>
      <c r="AJ64" s="39"/>
      <c r="AK64" s="39"/>
      <c r="AL64" s="39"/>
      <c r="AM64" s="39"/>
      <c r="AN64" s="39"/>
      <c r="AO64" s="39"/>
      <c r="AP64" s="579"/>
      <c r="AQ64" s="580"/>
      <c r="AR64" s="581"/>
      <c r="AT64" s="581"/>
      <c r="AU64" s="581"/>
      <c r="BA64" s="577"/>
      <c r="BB64" s="496">
        <f t="shared" si="9"/>
        <v>0</v>
      </c>
      <c r="BC64" s="577"/>
      <c r="BE64" s="581"/>
    </row>
    <row r="65" spans="1:57" s="21" customFormat="1" ht="60.75" customHeight="1">
      <c r="A65" s="25">
        <v>1</v>
      </c>
      <c r="B65" s="46" t="s">
        <v>114</v>
      </c>
      <c r="C65" s="47" t="s">
        <v>59</v>
      </c>
      <c r="D65" s="47"/>
      <c r="E65" s="47"/>
      <c r="F65" s="450" t="s">
        <v>1213</v>
      </c>
      <c r="G65" s="49">
        <v>1239013</v>
      </c>
      <c r="H65" s="49">
        <v>898305</v>
      </c>
      <c r="I65" s="49">
        <v>457116</v>
      </c>
      <c r="J65" s="49">
        <v>457116</v>
      </c>
      <c r="K65" s="49">
        <v>164220.49100000001</v>
      </c>
      <c r="L65" s="49">
        <v>164220.49100000001</v>
      </c>
      <c r="M65" s="49">
        <f>I65</f>
        <v>457116</v>
      </c>
      <c r="N65" s="49">
        <f>J65</f>
        <v>457116</v>
      </c>
      <c r="O65" s="49">
        <f>P65+190181+49631</f>
        <v>978928</v>
      </c>
      <c r="P65" s="49">
        <f>457116+282000</f>
        <v>739116</v>
      </c>
      <c r="Q65" s="50">
        <f>616304.999+260085</f>
        <v>876389.99899999995</v>
      </c>
      <c r="R65" s="50">
        <v>616304.99899999995</v>
      </c>
      <c r="S65" s="53">
        <v>249999.99900000001</v>
      </c>
      <c r="T65" s="53"/>
      <c r="U65" s="53">
        <f>60304-U46</f>
        <v>52273.775000000001</v>
      </c>
      <c r="V65" s="53">
        <f>60304-V46</f>
        <v>52273.775000000001</v>
      </c>
      <c r="W65" s="53">
        <f>60304-W46</f>
        <v>52273.775000000001</v>
      </c>
      <c r="X65" s="53"/>
      <c r="Y65" s="686" t="s">
        <v>717</v>
      </c>
      <c r="Z65" s="399">
        <v>5000</v>
      </c>
      <c r="AA65" s="49">
        <v>35500</v>
      </c>
      <c r="AB65" s="49">
        <v>23400</v>
      </c>
      <c r="AC65" s="49">
        <v>10000</v>
      </c>
      <c r="AD65" s="50">
        <f>AA65-AB65-AC65</f>
        <v>2100</v>
      </c>
      <c r="AE65" s="50">
        <f>H65-Z65-AA65</f>
        <v>857805</v>
      </c>
      <c r="AF65" s="50">
        <f>AD65+AE65</f>
        <v>859905</v>
      </c>
      <c r="AG65" s="50">
        <v>2100</v>
      </c>
      <c r="AH65" s="50">
        <f>AD65</f>
        <v>2100</v>
      </c>
      <c r="AI65" s="50"/>
      <c r="AJ65" s="50"/>
      <c r="AK65" s="50"/>
      <c r="AL65" s="50">
        <v>0</v>
      </c>
      <c r="AM65" s="50">
        <v>2100</v>
      </c>
      <c r="AN65" s="51">
        <v>0</v>
      </c>
      <c r="AO65" s="39">
        <v>0</v>
      </c>
      <c r="AP65" s="58"/>
      <c r="AQ65" s="195">
        <f t="shared" si="21"/>
        <v>0</v>
      </c>
      <c r="AR65" s="22">
        <f t="shared" si="36"/>
        <v>2100</v>
      </c>
      <c r="AT65" s="22">
        <f t="shared" si="0"/>
        <v>50173.775000000001</v>
      </c>
      <c r="AU65" s="22">
        <f t="shared" si="5"/>
        <v>0</v>
      </c>
      <c r="BA65" s="496">
        <f t="shared" si="13"/>
        <v>564031.22399999993</v>
      </c>
      <c r="BB65" s="496">
        <f>W65-54641.751</f>
        <v>-2367.9759999999951</v>
      </c>
      <c r="BC65" s="496">
        <f>H78-P78</f>
        <v>0</v>
      </c>
      <c r="BE65" s="22">
        <f t="shared" si="10"/>
        <v>159188.99899999995</v>
      </c>
    </row>
    <row r="66" spans="1:57" s="67" customFormat="1" ht="26.25" customHeight="1">
      <c r="A66" s="192" t="s">
        <v>18</v>
      </c>
      <c r="B66" s="60" t="s">
        <v>1221</v>
      </c>
      <c r="C66" s="61"/>
      <c r="D66" s="61"/>
      <c r="E66" s="61"/>
      <c r="F66" s="62"/>
      <c r="G66" s="39">
        <f t="shared" ref="G66:X66" si="55">SUM(G67:G77)</f>
        <v>2808000</v>
      </c>
      <c r="H66" s="39">
        <f t="shared" si="55"/>
        <v>2693000</v>
      </c>
      <c r="I66" s="39">
        <f t="shared" si="55"/>
        <v>62000</v>
      </c>
      <c r="J66" s="39">
        <f t="shared" si="55"/>
        <v>0</v>
      </c>
      <c r="K66" s="39">
        <f t="shared" si="55"/>
        <v>0</v>
      </c>
      <c r="L66" s="39">
        <f t="shared" si="55"/>
        <v>0</v>
      </c>
      <c r="M66" s="39">
        <f t="shared" si="55"/>
        <v>62000</v>
      </c>
      <c r="N66" s="39">
        <f t="shared" si="55"/>
        <v>0</v>
      </c>
      <c r="O66" s="39">
        <f t="shared" si="55"/>
        <v>62000</v>
      </c>
      <c r="P66" s="39">
        <f t="shared" si="55"/>
        <v>0</v>
      </c>
      <c r="Q66" s="39">
        <f t="shared" si="55"/>
        <v>2808000</v>
      </c>
      <c r="R66" s="39">
        <f t="shared" si="55"/>
        <v>2693000</v>
      </c>
      <c r="S66" s="39">
        <f t="shared" si="55"/>
        <v>0</v>
      </c>
      <c r="T66" s="39">
        <f t="shared" si="55"/>
        <v>0</v>
      </c>
      <c r="U66" s="39">
        <f t="shared" si="55"/>
        <v>913200</v>
      </c>
      <c r="V66" s="39">
        <f t="shared" si="55"/>
        <v>913200</v>
      </c>
      <c r="W66" s="39">
        <f t="shared" si="55"/>
        <v>0</v>
      </c>
      <c r="X66" s="39">
        <f t="shared" si="55"/>
        <v>0</v>
      </c>
      <c r="Y66" s="689"/>
      <c r="Z66" s="398"/>
      <c r="AA66" s="39"/>
      <c r="AB66" s="39"/>
      <c r="AC66" s="39"/>
      <c r="AD66" s="578"/>
      <c r="AE66" s="578"/>
      <c r="AF66" s="578"/>
      <c r="AG66" s="578"/>
      <c r="AH66" s="578"/>
      <c r="AI66" s="578"/>
      <c r="AJ66" s="39"/>
      <c r="AK66" s="39"/>
      <c r="AL66" s="39"/>
      <c r="AM66" s="39"/>
      <c r="AN66" s="39"/>
      <c r="AO66" s="39"/>
      <c r="AP66" s="579"/>
      <c r="AQ66" s="580"/>
      <c r="AR66" s="581"/>
      <c r="AT66" s="581"/>
      <c r="AU66" s="581"/>
      <c r="BA66" s="577"/>
      <c r="BB66" s="496">
        <f t="shared" si="9"/>
        <v>0</v>
      </c>
      <c r="BC66" s="577"/>
      <c r="BE66" s="581">
        <f t="shared" si="10"/>
        <v>2693000</v>
      </c>
    </row>
    <row r="67" spans="1:57" s="21" customFormat="1" ht="60.75" customHeight="1">
      <c r="A67" s="25">
        <v>1</v>
      </c>
      <c r="B67" s="46" t="s">
        <v>1222</v>
      </c>
      <c r="C67" s="465" t="s">
        <v>1223</v>
      </c>
      <c r="D67" s="47"/>
      <c r="E67" s="47"/>
      <c r="F67" s="465" t="s">
        <v>1224</v>
      </c>
      <c r="G67" s="582">
        <v>1053000</v>
      </c>
      <c r="H67" s="582">
        <v>1000000</v>
      </c>
      <c r="I67" s="49"/>
      <c r="J67" s="49"/>
      <c r="K67" s="49"/>
      <c r="L67" s="49"/>
      <c r="M67" s="49"/>
      <c r="N67" s="49"/>
      <c r="O67" s="49"/>
      <c r="P67" s="49"/>
      <c r="Q67" s="582">
        <v>1053000</v>
      </c>
      <c r="R67" s="582">
        <v>1000000</v>
      </c>
      <c r="S67" s="53"/>
      <c r="T67" s="53"/>
      <c r="U67" s="49">
        <v>200000</v>
      </c>
      <c r="V67" s="49">
        <v>200000</v>
      </c>
      <c r="W67" s="53"/>
      <c r="X67" s="53"/>
      <c r="Y67" s="686" t="s">
        <v>718</v>
      </c>
      <c r="Z67" s="399"/>
      <c r="AA67" s="49"/>
      <c r="AB67" s="49"/>
      <c r="AC67" s="49"/>
      <c r="AD67" s="50"/>
      <c r="AE67" s="50"/>
      <c r="AF67" s="50"/>
      <c r="AG67" s="50"/>
      <c r="AH67" s="50"/>
      <c r="AI67" s="50"/>
      <c r="AJ67" s="50"/>
      <c r="AK67" s="50"/>
      <c r="AL67" s="50"/>
      <c r="AM67" s="50"/>
      <c r="AN67" s="51"/>
      <c r="AO67" s="39"/>
      <c r="AP67" s="58"/>
      <c r="AQ67" s="195"/>
      <c r="AR67" s="22"/>
      <c r="AT67" s="22"/>
      <c r="AU67" s="22"/>
      <c r="BA67" s="496"/>
      <c r="BB67" s="496">
        <f t="shared" si="9"/>
        <v>0</v>
      </c>
      <c r="BC67" s="496"/>
      <c r="BE67" s="22"/>
    </row>
    <row r="68" spans="1:57" s="21" customFormat="1" ht="60.75" customHeight="1">
      <c r="A68" s="465">
        <v>1</v>
      </c>
      <c r="B68" s="80" t="s">
        <v>430</v>
      </c>
      <c r="C68" s="465" t="s">
        <v>1233</v>
      </c>
      <c r="D68" s="47"/>
      <c r="E68" s="47"/>
      <c r="F68" s="465" t="s">
        <v>1238</v>
      </c>
      <c r="G68" s="582">
        <v>190000</v>
      </c>
      <c r="H68" s="582">
        <v>184000</v>
      </c>
      <c r="I68" s="49">
        <f t="shared" ref="I68:I77" si="56">G68-H68</f>
        <v>6000</v>
      </c>
      <c r="J68" s="49"/>
      <c r="K68" s="49"/>
      <c r="L68" s="49"/>
      <c r="M68" s="49">
        <v>6000</v>
      </c>
      <c r="N68" s="49"/>
      <c r="O68" s="49">
        <v>6000</v>
      </c>
      <c r="P68" s="49"/>
      <c r="Q68" s="582">
        <v>190000</v>
      </c>
      <c r="R68" s="582">
        <v>184000</v>
      </c>
      <c r="S68" s="53"/>
      <c r="T68" s="53"/>
      <c r="U68" s="49">
        <v>73600</v>
      </c>
      <c r="V68" s="49">
        <v>73600</v>
      </c>
      <c r="W68" s="53"/>
      <c r="X68" s="53"/>
      <c r="Y68" s="686" t="s">
        <v>718</v>
      </c>
      <c r="Z68" s="399"/>
      <c r="AA68" s="49"/>
      <c r="AB68" s="49"/>
      <c r="AC68" s="49"/>
      <c r="AD68" s="50"/>
      <c r="AE68" s="50"/>
      <c r="AF68" s="50"/>
      <c r="AG68" s="50"/>
      <c r="AH68" s="50"/>
      <c r="AI68" s="50"/>
      <c r="AJ68" s="50"/>
      <c r="AK68" s="50"/>
      <c r="AL68" s="50"/>
      <c r="AM68" s="50"/>
      <c r="AN68" s="51"/>
      <c r="AO68" s="39"/>
      <c r="AP68" s="58"/>
      <c r="AQ68" s="195"/>
      <c r="AR68" s="22"/>
      <c r="AT68" s="22"/>
      <c r="AU68" s="22"/>
      <c r="BA68" s="496"/>
      <c r="BB68" s="496">
        <f t="shared" si="9"/>
        <v>0</v>
      </c>
      <c r="BC68" s="496"/>
      <c r="BE68" s="22"/>
    </row>
    <row r="69" spans="1:57" s="21" customFormat="1" ht="60.75" customHeight="1">
      <c r="A69" s="465">
        <v>2</v>
      </c>
      <c r="B69" s="80" t="s">
        <v>1225</v>
      </c>
      <c r="C69" s="465" t="s">
        <v>316</v>
      </c>
      <c r="D69" s="47"/>
      <c r="E69" s="47"/>
      <c r="F69" s="465" t="s">
        <v>1238</v>
      </c>
      <c r="G69" s="582">
        <v>225000</v>
      </c>
      <c r="H69" s="582">
        <v>217000</v>
      </c>
      <c r="I69" s="49">
        <f t="shared" si="56"/>
        <v>8000</v>
      </c>
      <c r="J69" s="49"/>
      <c r="K69" s="49"/>
      <c r="L69" s="49"/>
      <c r="M69" s="49">
        <v>8000</v>
      </c>
      <c r="N69" s="49"/>
      <c r="O69" s="49">
        <v>8000</v>
      </c>
      <c r="P69" s="49"/>
      <c r="Q69" s="582">
        <v>225000</v>
      </c>
      <c r="R69" s="582">
        <v>217000</v>
      </c>
      <c r="S69" s="53"/>
      <c r="T69" s="53"/>
      <c r="U69" s="49">
        <v>86800</v>
      </c>
      <c r="V69" s="49">
        <v>86800</v>
      </c>
      <c r="W69" s="53"/>
      <c r="X69" s="53"/>
      <c r="Y69" s="686" t="s">
        <v>718</v>
      </c>
      <c r="Z69" s="399"/>
      <c r="AA69" s="49"/>
      <c r="AB69" s="49"/>
      <c r="AC69" s="49"/>
      <c r="AD69" s="50"/>
      <c r="AE69" s="50"/>
      <c r="AF69" s="50"/>
      <c r="AG69" s="50"/>
      <c r="AH69" s="50"/>
      <c r="AI69" s="50"/>
      <c r="AJ69" s="50"/>
      <c r="AK69" s="50"/>
      <c r="AL69" s="50"/>
      <c r="AM69" s="50"/>
      <c r="AN69" s="51"/>
      <c r="AO69" s="39"/>
      <c r="AP69" s="58"/>
      <c r="AQ69" s="195"/>
      <c r="AR69" s="22"/>
      <c r="AT69" s="22"/>
      <c r="AU69" s="22"/>
      <c r="BA69" s="496"/>
      <c r="BB69" s="496">
        <f t="shared" si="9"/>
        <v>0</v>
      </c>
      <c r="BC69" s="496"/>
      <c r="BE69" s="22"/>
    </row>
    <row r="70" spans="1:57" s="21" customFormat="1" ht="60.75" customHeight="1">
      <c r="A70" s="465">
        <v>3</v>
      </c>
      <c r="B70" s="80" t="s">
        <v>1226</v>
      </c>
      <c r="C70" s="465" t="s">
        <v>1234</v>
      </c>
      <c r="D70" s="47"/>
      <c r="E70" s="47"/>
      <c r="F70" s="465" t="s">
        <v>1238</v>
      </c>
      <c r="G70" s="582">
        <v>320000</v>
      </c>
      <c r="H70" s="582">
        <v>310000</v>
      </c>
      <c r="I70" s="49">
        <f t="shared" si="56"/>
        <v>10000</v>
      </c>
      <c r="J70" s="49"/>
      <c r="K70" s="49"/>
      <c r="L70" s="49"/>
      <c r="M70" s="49">
        <v>10000</v>
      </c>
      <c r="N70" s="49"/>
      <c r="O70" s="49">
        <v>10000</v>
      </c>
      <c r="P70" s="49"/>
      <c r="Q70" s="582">
        <v>320000</v>
      </c>
      <c r="R70" s="582">
        <v>310000</v>
      </c>
      <c r="S70" s="53"/>
      <c r="T70" s="53"/>
      <c r="U70" s="49">
        <v>160000</v>
      </c>
      <c r="V70" s="49">
        <v>160000</v>
      </c>
      <c r="W70" s="53"/>
      <c r="X70" s="53"/>
      <c r="Y70" s="686" t="s">
        <v>718</v>
      </c>
      <c r="Z70" s="399"/>
      <c r="AA70" s="49"/>
      <c r="AB70" s="49"/>
      <c r="AC70" s="49"/>
      <c r="AD70" s="50"/>
      <c r="AE70" s="50"/>
      <c r="AF70" s="50"/>
      <c r="AG70" s="50"/>
      <c r="AH70" s="50"/>
      <c r="AI70" s="50"/>
      <c r="AJ70" s="50"/>
      <c r="AK70" s="50"/>
      <c r="AL70" s="50"/>
      <c r="AM70" s="50"/>
      <c r="AN70" s="51"/>
      <c r="AO70" s="39"/>
      <c r="AP70" s="58"/>
      <c r="AQ70" s="195"/>
      <c r="AR70" s="22"/>
      <c r="AT70" s="22"/>
      <c r="AU70" s="22"/>
      <c r="BA70" s="496"/>
      <c r="BB70" s="496">
        <f t="shared" si="9"/>
        <v>0</v>
      </c>
      <c r="BC70" s="496"/>
      <c r="BE70" s="22"/>
    </row>
    <row r="71" spans="1:57" s="21" customFormat="1" ht="60.75" customHeight="1">
      <c r="A71" s="465">
        <v>4</v>
      </c>
      <c r="B71" s="80" t="s">
        <v>1227</v>
      </c>
      <c r="C71" s="465" t="s">
        <v>210</v>
      </c>
      <c r="D71" s="47"/>
      <c r="E71" s="47"/>
      <c r="F71" s="465" t="s">
        <v>1238</v>
      </c>
      <c r="G71" s="582">
        <v>100000</v>
      </c>
      <c r="H71" s="582">
        <v>96000</v>
      </c>
      <c r="I71" s="49">
        <f t="shared" si="56"/>
        <v>4000</v>
      </c>
      <c r="J71" s="49"/>
      <c r="K71" s="49"/>
      <c r="L71" s="49"/>
      <c r="M71" s="49">
        <v>4000</v>
      </c>
      <c r="N71" s="49"/>
      <c r="O71" s="49">
        <v>4000</v>
      </c>
      <c r="P71" s="49"/>
      <c r="Q71" s="582">
        <v>100000</v>
      </c>
      <c r="R71" s="582">
        <v>96000</v>
      </c>
      <c r="S71" s="53"/>
      <c r="T71" s="53"/>
      <c r="U71" s="49">
        <v>38400</v>
      </c>
      <c r="V71" s="49">
        <v>38400</v>
      </c>
      <c r="W71" s="53"/>
      <c r="X71" s="53"/>
      <c r="Y71" s="686" t="s">
        <v>718</v>
      </c>
      <c r="Z71" s="399"/>
      <c r="AA71" s="49"/>
      <c r="AB71" s="49"/>
      <c r="AC71" s="49"/>
      <c r="AD71" s="50"/>
      <c r="AE71" s="50"/>
      <c r="AF71" s="50"/>
      <c r="AG71" s="50"/>
      <c r="AH71" s="50"/>
      <c r="AI71" s="50"/>
      <c r="AJ71" s="50"/>
      <c r="AK71" s="50"/>
      <c r="AL71" s="50"/>
      <c r="AM71" s="50"/>
      <c r="AN71" s="51"/>
      <c r="AO71" s="39"/>
      <c r="AP71" s="58"/>
      <c r="AQ71" s="195"/>
      <c r="AR71" s="22"/>
      <c r="AT71" s="22"/>
      <c r="AU71" s="22"/>
      <c r="BA71" s="496"/>
      <c r="BB71" s="496">
        <f t="shared" si="9"/>
        <v>0</v>
      </c>
      <c r="BC71" s="496"/>
      <c r="BE71" s="22"/>
    </row>
    <row r="72" spans="1:57" s="21" customFormat="1" ht="60.75" customHeight="1">
      <c r="A72" s="465">
        <v>5</v>
      </c>
      <c r="B72" s="80" t="s">
        <v>1228</v>
      </c>
      <c r="C72" s="465" t="s">
        <v>398</v>
      </c>
      <c r="D72" s="47"/>
      <c r="E72" s="47"/>
      <c r="F72" s="465" t="s">
        <v>1238</v>
      </c>
      <c r="G72" s="582">
        <v>150000</v>
      </c>
      <c r="H72" s="582">
        <v>144000</v>
      </c>
      <c r="I72" s="49">
        <f t="shared" si="56"/>
        <v>6000</v>
      </c>
      <c r="J72" s="49"/>
      <c r="K72" s="49"/>
      <c r="L72" s="49"/>
      <c r="M72" s="49">
        <v>6000</v>
      </c>
      <c r="N72" s="49"/>
      <c r="O72" s="49">
        <v>6000</v>
      </c>
      <c r="P72" s="49"/>
      <c r="Q72" s="582">
        <v>150000</v>
      </c>
      <c r="R72" s="582">
        <v>144000</v>
      </c>
      <c r="S72" s="53"/>
      <c r="T72" s="53"/>
      <c r="U72" s="49">
        <v>57600</v>
      </c>
      <c r="V72" s="49">
        <v>57600</v>
      </c>
      <c r="W72" s="53"/>
      <c r="X72" s="53"/>
      <c r="Y72" s="686" t="s">
        <v>718</v>
      </c>
      <c r="Z72" s="399"/>
      <c r="AA72" s="49"/>
      <c r="AB72" s="49"/>
      <c r="AC72" s="49"/>
      <c r="AD72" s="50"/>
      <c r="AE72" s="50"/>
      <c r="AF72" s="50"/>
      <c r="AG72" s="50"/>
      <c r="AH72" s="50"/>
      <c r="AI72" s="50"/>
      <c r="AJ72" s="50"/>
      <c r="AK72" s="50"/>
      <c r="AL72" s="50"/>
      <c r="AM72" s="50"/>
      <c r="AN72" s="51"/>
      <c r="AO72" s="39"/>
      <c r="AP72" s="58"/>
      <c r="AQ72" s="195"/>
      <c r="AR72" s="22"/>
      <c r="AT72" s="22"/>
      <c r="AU72" s="22"/>
      <c r="BA72" s="496"/>
      <c r="BB72" s="496">
        <f t="shared" si="9"/>
        <v>0</v>
      </c>
      <c r="BC72" s="496"/>
      <c r="BE72" s="22"/>
    </row>
    <row r="73" spans="1:57" s="21" customFormat="1" ht="60.75" customHeight="1">
      <c r="A73" s="465">
        <v>6</v>
      </c>
      <c r="B73" s="80" t="s">
        <v>1229</v>
      </c>
      <c r="C73" s="465" t="s">
        <v>1235</v>
      </c>
      <c r="D73" s="47"/>
      <c r="E73" s="47"/>
      <c r="F73" s="465" t="s">
        <v>1238</v>
      </c>
      <c r="G73" s="582">
        <v>190000</v>
      </c>
      <c r="H73" s="582">
        <v>184000</v>
      </c>
      <c r="I73" s="49">
        <f t="shared" si="56"/>
        <v>6000</v>
      </c>
      <c r="J73" s="49"/>
      <c r="K73" s="49"/>
      <c r="L73" s="49"/>
      <c r="M73" s="49">
        <v>6000</v>
      </c>
      <c r="N73" s="49"/>
      <c r="O73" s="49">
        <v>6000</v>
      </c>
      <c r="P73" s="49"/>
      <c r="Q73" s="582">
        <v>190000</v>
      </c>
      <c r="R73" s="582">
        <v>184000</v>
      </c>
      <c r="S73" s="53"/>
      <c r="T73" s="53"/>
      <c r="U73" s="49">
        <v>73600</v>
      </c>
      <c r="V73" s="49">
        <v>73600</v>
      </c>
      <c r="W73" s="53"/>
      <c r="X73" s="53"/>
      <c r="Y73" s="686" t="s">
        <v>718</v>
      </c>
      <c r="Z73" s="399"/>
      <c r="AA73" s="49"/>
      <c r="AB73" s="49"/>
      <c r="AC73" s="49"/>
      <c r="AD73" s="50"/>
      <c r="AE73" s="50"/>
      <c r="AF73" s="50"/>
      <c r="AG73" s="50"/>
      <c r="AH73" s="50"/>
      <c r="AI73" s="50"/>
      <c r="AJ73" s="50"/>
      <c r="AK73" s="50"/>
      <c r="AL73" s="50"/>
      <c r="AM73" s="50"/>
      <c r="AN73" s="51"/>
      <c r="AO73" s="39"/>
      <c r="AP73" s="58"/>
      <c r="AQ73" s="195"/>
      <c r="AR73" s="22"/>
      <c r="AT73" s="22"/>
      <c r="AU73" s="22"/>
      <c r="BA73" s="496"/>
      <c r="BB73" s="496">
        <f t="shared" si="9"/>
        <v>0</v>
      </c>
      <c r="BC73" s="496"/>
      <c r="BE73" s="22"/>
    </row>
    <row r="74" spans="1:57" s="21" customFormat="1" ht="60.75" customHeight="1">
      <c r="A74" s="465">
        <v>7</v>
      </c>
      <c r="B74" s="80" t="s">
        <v>310</v>
      </c>
      <c r="C74" s="465" t="s">
        <v>1236</v>
      </c>
      <c r="D74" s="47"/>
      <c r="E74" s="47"/>
      <c r="F74" s="465" t="s">
        <v>1238</v>
      </c>
      <c r="G74" s="582">
        <v>200000</v>
      </c>
      <c r="H74" s="582">
        <v>192000</v>
      </c>
      <c r="I74" s="49">
        <f t="shared" si="56"/>
        <v>8000</v>
      </c>
      <c r="J74" s="49"/>
      <c r="K74" s="49"/>
      <c r="L74" s="49"/>
      <c r="M74" s="49">
        <v>8000</v>
      </c>
      <c r="N74" s="49"/>
      <c r="O74" s="49">
        <v>8000</v>
      </c>
      <c r="P74" s="49"/>
      <c r="Q74" s="582">
        <v>200000</v>
      </c>
      <c r="R74" s="582">
        <v>192000</v>
      </c>
      <c r="S74" s="53"/>
      <c r="T74" s="53"/>
      <c r="U74" s="49">
        <v>76800</v>
      </c>
      <c r="V74" s="49">
        <v>76800</v>
      </c>
      <c r="W74" s="53"/>
      <c r="X74" s="53"/>
      <c r="Y74" s="686" t="s">
        <v>718</v>
      </c>
      <c r="Z74" s="399"/>
      <c r="AA74" s="49"/>
      <c r="AB74" s="49"/>
      <c r="AC74" s="49"/>
      <c r="AD74" s="50"/>
      <c r="AE74" s="50"/>
      <c r="AF74" s="50"/>
      <c r="AG74" s="50"/>
      <c r="AH74" s="50"/>
      <c r="AI74" s="50"/>
      <c r="AJ74" s="50"/>
      <c r="AK74" s="50"/>
      <c r="AL74" s="50"/>
      <c r="AM74" s="50"/>
      <c r="AN74" s="51"/>
      <c r="AO74" s="39"/>
      <c r="AP74" s="58"/>
      <c r="AQ74" s="195"/>
      <c r="AR74" s="22"/>
      <c r="AT74" s="22"/>
      <c r="AU74" s="22"/>
      <c r="BA74" s="496"/>
      <c r="BB74" s="496">
        <f t="shared" si="9"/>
        <v>0</v>
      </c>
      <c r="BC74" s="496"/>
      <c r="BE74" s="22"/>
    </row>
    <row r="75" spans="1:57" s="21" customFormat="1" ht="50.25" customHeight="1">
      <c r="A75" s="465">
        <v>8</v>
      </c>
      <c r="B75" s="503" t="s">
        <v>1230</v>
      </c>
      <c r="C75" s="465" t="s">
        <v>89</v>
      </c>
      <c r="D75" s="47"/>
      <c r="E75" s="47"/>
      <c r="F75" s="465" t="s">
        <v>1238</v>
      </c>
      <c r="G75" s="582">
        <v>100000</v>
      </c>
      <c r="H75" s="582">
        <v>96000</v>
      </c>
      <c r="I75" s="49">
        <f t="shared" si="56"/>
        <v>4000</v>
      </c>
      <c r="J75" s="49"/>
      <c r="K75" s="49"/>
      <c r="L75" s="49"/>
      <c r="M75" s="49">
        <v>4000</v>
      </c>
      <c r="N75" s="49"/>
      <c r="O75" s="49">
        <v>4000</v>
      </c>
      <c r="P75" s="49"/>
      <c r="Q75" s="582">
        <v>100000</v>
      </c>
      <c r="R75" s="582">
        <v>96000</v>
      </c>
      <c r="S75" s="53"/>
      <c r="T75" s="53"/>
      <c r="U75" s="49">
        <v>38400</v>
      </c>
      <c r="V75" s="49">
        <v>38400</v>
      </c>
      <c r="W75" s="53"/>
      <c r="X75" s="53"/>
      <c r="Y75" s="686" t="s">
        <v>718</v>
      </c>
      <c r="Z75" s="399"/>
      <c r="AA75" s="49"/>
      <c r="AB75" s="49"/>
      <c r="AC75" s="49"/>
      <c r="AD75" s="50"/>
      <c r="AE75" s="50"/>
      <c r="AF75" s="50"/>
      <c r="AG75" s="50"/>
      <c r="AH75" s="50"/>
      <c r="AI75" s="50"/>
      <c r="AJ75" s="50"/>
      <c r="AK75" s="50"/>
      <c r="AL75" s="50"/>
      <c r="AM75" s="50"/>
      <c r="AN75" s="51"/>
      <c r="AO75" s="39"/>
      <c r="AP75" s="58"/>
      <c r="AQ75" s="195"/>
      <c r="AR75" s="22"/>
      <c r="AT75" s="22"/>
      <c r="AU75" s="22"/>
      <c r="BA75" s="496"/>
      <c r="BB75" s="496">
        <f t="shared" si="9"/>
        <v>0</v>
      </c>
      <c r="BC75" s="496"/>
      <c r="BE75" s="22"/>
    </row>
    <row r="76" spans="1:57" s="21" customFormat="1" ht="50.25" customHeight="1">
      <c r="A76" s="465">
        <v>9</v>
      </c>
      <c r="B76" s="406" t="s">
        <v>1231</v>
      </c>
      <c r="C76" s="583" t="s">
        <v>1237</v>
      </c>
      <c r="D76" s="47"/>
      <c r="E76" s="47"/>
      <c r="F76" s="465" t="s">
        <v>1238</v>
      </c>
      <c r="G76" s="582">
        <v>140000</v>
      </c>
      <c r="H76" s="582">
        <v>136000</v>
      </c>
      <c r="I76" s="49">
        <f t="shared" si="56"/>
        <v>4000</v>
      </c>
      <c r="J76" s="49"/>
      <c r="K76" s="49"/>
      <c r="L76" s="49"/>
      <c r="M76" s="49">
        <v>4000</v>
      </c>
      <c r="N76" s="49"/>
      <c r="O76" s="49">
        <v>4000</v>
      </c>
      <c r="P76" s="49"/>
      <c r="Q76" s="582">
        <v>140000</v>
      </c>
      <c r="R76" s="582">
        <v>136000</v>
      </c>
      <c r="S76" s="53"/>
      <c r="T76" s="53"/>
      <c r="U76" s="49">
        <v>54400</v>
      </c>
      <c r="V76" s="49">
        <v>54400</v>
      </c>
      <c r="W76" s="53"/>
      <c r="X76" s="53"/>
      <c r="Y76" s="686" t="s">
        <v>718</v>
      </c>
      <c r="Z76" s="399"/>
      <c r="AA76" s="49"/>
      <c r="AB76" s="49"/>
      <c r="AC76" s="49"/>
      <c r="AD76" s="50"/>
      <c r="AE76" s="50"/>
      <c r="AF76" s="50"/>
      <c r="AG76" s="50"/>
      <c r="AH76" s="50"/>
      <c r="AI76" s="50"/>
      <c r="AJ76" s="50"/>
      <c r="AK76" s="50"/>
      <c r="AL76" s="50"/>
      <c r="AM76" s="50"/>
      <c r="AN76" s="51"/>
      <c r="AO76" s="39"/>
      <c r="AP76" s="58"/>
      <c r="AQ76" s="195"/>
      <c r="AR76" s="22"/>
      <c r="AT76" s="22"/>
      <c r="AU76" s="22"/>
      <c r="BA76" s="496"/>
      <c r="BB76" s="496">
        <f t="shared" si="9"/>
        <v>0</v>
      </c>
      <c r="BC76" s="496"/>
      <c r="BE76" s="22"/>
    </row>
    <row r="77" spans="1:57" s="21" customFormat="1" ht="46.5" customHeight="1">
      <c r="A77" s="465">
        <v>10</v>
      </c>
      <c r="B77" s="80" t="s">
        <v>1232</v>
      </c>
      <c r="C77" s="465" t="s">
        <v>393</v>
      </c>
      <c r="D77" s="47"/>
      <c r="E77" s="47"/>
      <c r="F77" s="465" t="s">
        <v>1238</v>
      </c>
      <c r="G77" s="582">
        <v>140000</v>
      </c>
      <c r="H77" s="582">
        <v>134000</v>
      </c>
      <c r="I77" s="49">
        <f t="shared" si="56"/>
        <v>6000</v>
      </c>
      <c r="J77" s="49"/>
      <c r="K77" s="49"/>
      <c r="L77" s="49"/>
      <c r="M77" s="49">
        <v>6000</v>
      </c>
      <c r="N77" s="49"/>
      <c r="O77" s="49">
        <v>6000</v>
      </c>
      <c r="P77" s="49"/>
      <c r="Q77" s="582">
        <v>140000</v>
      </c>
      <c r="R77" s="582">
        <v>134000</v>
      </c>
      <c r="S77" s="53"/>
      <c r="T77" s="53"/>
      <c r="U77" s="49">
        <v>53600</v>
      </c>
      <c r="V77" s="49">
        <v>53600</v>
      </c>
      <c r="W77" s="53"/>
      <c r="X77" s="53"/>
      <c r="Y77" s="686" t="s">
        <v>718</v>
      </c>
      <c r="Z77" s="399"/>
      <c r="AA77" s="49"/>
      <c r="AB77" s="49"/>
      <c r="AC77" s="49"/>
      <c r="AD77" s="50"/>
      <c r="AE77" s="50"/>
      <c r="AF77" s="50"/>
      <c r="AG77" s="50"/>
      <c r="AH77" s="50"/>
      <c r="AI77" s="50"/>
      <c r="AJ77" s="50"/>
      <c r="AK77" s="50"/>
      <c r="AL77" s="50"/>
      <c r="AM77" s="50"/>
      <c r="AN77" s="51"/>
      <c r="AO77" s="39"/>
      <c r="AP77" s="58"/>
      <c r="AQ77" s="195"/>
      <c r="AR77" s="22"/>
      <c r="AT77" s="22"/>
      <c r="AU77" s="22"/>
      <c r="BA77" s="496"/>
      <c r="BB77" s="496">
        <f t="shared" si="9"/>
        <v>0</v>
      </c>
      <c r="BC77" s="496"/>
      <c r="BE77" s="22"/>
    </row>
    <row r="78" spans="1:57" s="38" customFormat="1" ht="25.5" customHeight="1">
      <c r="A78" s="34" t="s">
        <v>1203</v>
      </c>
      <c r="B78" s="55" t="s">
        <v>1204</v>
      </c>
      <c r="C78" s="47"/>
      <c r="D78" s="56"/>
      <c r="E78" s="47"/>
      <c r="F78" s="57"/>
      <c r="G78" s="37">
        <f>SUM(G80:G81)</f>
        <v>140000</v>
      </c>
      <c r="H78" s="37">
        <f t="shared" ref="H78:X78" si="57">SUM(H80:H81)</f>
        <v>110000</v>
      </c>
      <c r="I78" s="37">
        <f t="shared" si="57"/>
        <v>12000</v>
      </c>
      <c r="J78" s="37">
        <f t="shared" si="57"/>
        <v>12000</v>
      </c>
      <c r="K78" s="37">
        <f t="shared" si="57"/>
        <v>600.91999999999996</v>
      </c>
      <c r="L78" s="37">
        <f t="shared" si="57"/>
        <v>600.91999999999996</v>
      </c>
      <c r="M78" s="37">
        <f t="shared" si="57"/>
        <v>12000</v>
      </c>
      <c r="N78" s="37">
        <f t="shared" si="57"/>
        <v>12000</v>
      </c>
      <c r="O78" s="37">
        <f t="shared" si="57"/>
        <v>110000</v>
      </c>
      <c r="P78" s="37">
        <f t="shared" si="57"/>
        <v>110000</v>
      </c>
      <c r="Q78" s="37">
        <f t="shared" si="57"/>
        <v>12000</v>
      </c>
      <c r="R78" s="37">
        <f t="shared" si="57"/>
        <v>12000</v>
      </c>
      <c r="S78" s="37">
        <f t="shared" si="57"/>
        <v>0</v>
      </c>
      <c r="T78" s="37">
        <f t="shared" si="57"/>
        <v>0</v>
      </c>
      <c r="U78" s="37">
        <f t="shared" si="57"/>
        <v>0</v>
      </c>
      <c r="V78" s="37">
        <f t="shared" si="57"/>
        <v>0</v>
      </c>
      <c r="W78" s="39">
        <f t="shared" si="57"/>
        <v>0</v>
      </c>
      <c r="X78" s="37">
        <f t="shared" si="57"/>
        <v>0</v>
      </c>
      <c r="Y78" s="686"/>
      <c r="Z78" s="397">
        <f t="shared" ref="Z78:AO78" si="58">Z80+Z84</f>
        <v>0</v>
      </c>
      <c r="AA78" s="37">
        <f t="shared" si="58"/>
        <v>98000</v>
      </c>
      <c r="AB78" s="37">
        <f t="shared" si="58"/>
        <v>74300</v>
      </c>
      <c r="AC78" s="37">
        <f t="shared" si="58"/>
        <v>18250</v>
      </c>
      <c r="AD78" s="37">
        <f t="shared" si="58"/>
        <v>5450</v>
      </c>
      <c r="AE78" s="37">
        <f t="shared" si="58"/>
        <v>278071</v>
      </c>
      <c r="AF78" s="37">
        <f t="shared" si="58"/>
        <v>283521</v>
      </c>
      <c r="AG78" s="37">
        <f t="shared" si="58"/>
        <v>-8550</v>
      </c>
      <c r="AH78" s="37">
        <f t="shared" si="58"/>
        <v>-8550</v>
      </c>
      <c r="AI78" s="37">
        <f t="shared" si="58"/>
        <v>0</v>
      </c>
      <c r="AJ78" s="37">
        <f t="shared" si="58"/>
        <v>0</v>
      </c>
      <c r="AK78" s="37">
        <f t="shared" si="58"/>
        <v>0</v>
      </c>
      <c r="AL78" s="37">
        <f t="shared" si="58"/>
        <v>0</v>
      </c>
      <c r="AM78" s="37">
        <f t="shared" si="58"/>
        <v>5450</v>
      </c>
      <c r="AN78" s="37">
        <f t="shared" si="58"/>
        <v>0</v>
      </c>
      <c r="AO78" s="37">
        <f t="shared" si="58"/>
        <v>0</v>
      </c>
      <c r="AP78" s="58"/>
      <c r="AQ78" s="194">
        <f t="shared" si="21"/>
        <v>-14000</v>
      </c>
      <c r="AR78" s="22">
        <f t="shared" si="36"/>
        <v>5450</v>
      </c>
      <c r="AT78" s="22">
        <f t="shared" si="0"/>
        <v>8550</v>
      </c>
      <c r="AU78" s="22">
        <f t="shared" si="5"/>
        <v>0</v>
      </c>
      <c r="BA78" s="496">
        <f t="shared" si="13"/>
        <v>12000</v>
      </c>
      <c r="BB78" s="496">
        <f t="shared" si="9"/>
        <v>0</v>
      </c>
      <c r="BC78" s="496">
        <f>H80-P80</f>
        <v>0</v>
      </c>
      <c r="BE78" s="22">
        <f t="shared" si="10"/>
        <v>0</v>
      </c>
    </row>
    <row r="79" spans="1:57" s="67" customFormat="1" ht="34.5" customHeight="1">
      <c r="A79" s="192" t="s">
        <v>16</v>
      </c>
      <c r="B79" s="60" t="s">
        <v>1216</v>
      </c>
      <c r="C79" s="61"/>
      <c r="D79" s="61"/>
      <c r="E79" s="61"/>
      <c r="F79" s="62"/>
      <c r="G79" s="39">
        <f>G80</f>
        <v>80000</v>
      </c>
      <c r="H79" s="39">
        <f t="shared" ref="H79:X79" si="59">H80</f>
        <v>60000</v>
      </c>
      <c r="I79" s="39">
        <f t="shared" si="59"/>
        <v>6000</v>
      </c>
      <c r="J79" s="39">
        <f t="shared" si="59"/>
        <v>6000</v>
      </c>
      <c r="K79" s="39">
        <f t="shared" si="59"/>
        <v>600.91999999999996</v>
      </c>
      <c r="L79" s="39">
        <f t="shared" si="59"/>
        <v>600.91999999999996</v>
      </c>
      <c r="M79" s="39">
        <f t="shared" si="59"/>
        <v>6000</v>
      </c>
      <c r="N79" s="39">
        <f t="shared" si="59"/>
        <v>6000</v>
      </c>
      <c r="O79" s="39">
        <f t="shared" si="59"/>
        <v>60000</v>
      </c>
      <c r="P79" s="39">
        <f t="shared" si="59"/>
        <v>60000</v>
      </c>
      <c r="Q79" s="39">
        <f t="shared" si="59"/>
        <v>6000</v>
      </c>
      <c r="R79" s="39">
        <f t="shared" si="59"/>
        <v>6000</v>
      </c>
      <c r="S79" s="39">
        <f t="shared" si="59"/>
        <v>0</v>
      </c>
      <c r="T79" s="39">
        <f t="shared" si="59"/>
        <v>0</v>
      </c>
      <c r="U79" s="39">
        <f t="shared" si="59"/>
        <v>0</v>
      </c>
      <c r="V79" s="39">
        <f t="shared" si="59"/>
        <v>0</v>
      </c>
      <c r="W79" s="39">
        <f t="shared" si="59"/>
        <v>0</v>
      </c>
      <c r="X79" s="39">
        <f t="shared" si="59"/>
        <v>0</v>
      </c>
      <c r="Y79" s="689"/>
      <c r="Z79" s="398"/>
      <c r="AA79" s="39"/>
      <c r="AB79" s="39"/>
      <c r="AC79" s="39"/>
      <c r="AD79" s="578"/>
      <c r="AE79" s="578"/>
      <c r="AF79" s="578"/>
      <c r="AG79" s="578"/>
      <c r="AH79" s="578"/>
      <c r="AI79" s="578"/>
      <c r="AJ79" s="39"/>
      <c r="AK79" s="39"/>
      <c r="AL79" s="39"/>
      <c r="AM79" s="39"/>
      <c r="AN79" s="39"/>
      <c r="AO79" s="39"/>
      <c r="AP79" s="579"/>
      <c r="AQ79" s="580"/>
      <c r="AR79" s="581"/>
      <c r="AT79" s="581"/>
      <c r="AU79" s="581"/>
      <c r="BA79" s="577"/>
      <c r="BB79" s="496">
        <f t="shared" ref="BB79:BB104" si="60">U79-V79</f>
        <v>0</v>
      </c>
      <c r="BC79" s="577"/>
      <c r="BE79" s="581"/>
    </row>
    <row r="80" spans="1:57" s="44" customFormat="1" ht="33.75">
      <c r="A80" s="25">
        <v>1</v>
      </c>
      <c r="B80" s="46" t="s">
        <v>167</v>
      </c>
      <c r="C80" s="189" t="s">
        <v>59</v>
      </c>
      <c r="D80" s="42"/>
      <c r="E80" s="190"/>
      <c r="F80" s="48" t="s">
        <v>169</v>
      </c>
      <c r="G80" s="49">
        <v>80000</v>
      </c>
      <c r="H80" s="49">
        <v>60000</v>
      </c>
      <c r="I80" s="50">
        <v>6000</v>
      </c>
      <c r="J80" s="50">
        <v>6000</v>
      </c>
      <c r="K80" s="49">
        <v>600.91999999999996</v>
      </c>
      <c r="L80" s="49">
        <v>600.91999999999996</v>
      </c>
      <c r="M80" s="49">
        <f>I80</f>
        <v>6000</v>
      </c>
      <c r="N80" s="49">
        <f>J80</f>
        <v>6000</v>
      </c>
      <c r="O80" s="49">
        <f>P80</f>
        <v>60000</v>
      </c>
      <c r="P80" s="49">
        <f>H80-R80+J80</f>
        <v>60000</v>
      </c>
      <c r="Q80" s="50">
        <v>6000</v>
      </c>
      <c r="R80" s="50">
        <v>6000</v>
      </c>
      <c r="S80" s="39">
        <v>0</v>
      </c>
      <c r="T80" s="39"/>
      <c r="U80" s="39"/>
      <c r="V80" s="39"/>
      <c r="W80" s="39"/>
      <c r="X80" s="39"/>
      <c r="Y80" s="689"/>
      <c r="Z80" s="398">
        <f t="shared" ref="Z80:AO81" si="61">Z81</f>
        <v>0</v>
      </c>
      <c r="AA80" s="39">
        <f t="shared" si="61"/>
        <v>54000</v>
      </c>
      <c r="AB80" s="39">
        <f t="shared" si="61"/>
        <v>46900</v>
      </c>
      <c r="AC80" s="39">
        <f t="shared" si="61"/>
        <v>5750</v>
      </c>
      <c r="AD80" s="39">
        <f t="shared" si="61"/>
        <v>1350</v>
      </c>
      <c r="AE80" s="39">
        <f t="shared" si="61"/>
        <v>-14000</v>
      </c>
      <c r="AF80" s="39">
        <f t="shared" si="61"/>
        <v>-12650</v>
      </c>
      <c r="AG80" s="39">
        <f t="shared" si="61"/>
        <v>-12650</v>
      </c>
      <c r="AH80" s="39">
        <f t="shared" si="61"/>
        <v>-12650</v>
      </c>
      <c r="AI80" s="39">
        <f t="shared" si="61"/>
        <v>0</v>
      </c>
      <c r="AJ80" s="39">
        <f t="shared" si="61"/>
        <v>0</v>
      </c>
      <c r="AK80" s="39">
        <f t="shared" si="61"/>
        <v>0</v>
      </c>
      <c r="AL80" s="39">
        <f t="shared" si="61"/>
        <v>0</v>
      </c>
      <c r="AM80" s="39">
        <f t="shared" si="61"/>
        <v>1350</v>
      </c>
      <c r="AN80" s="39">
        <f t="shared" si="61"/>
        <v>0</v>
      </c>
      <c r="AO80" s="39">
        <f t="shared" si="61"/>
        <v>0</v>
      </c>
      <c r="AP80" s="58"/>
      <c r="AQ80" s="194">
        <f t="shared" si="21"/>
        <v>-14000</v>
      </c>
      <c r="AR80" s="22">
        <f t="shared" si="36"/>
        <v>1350</v>
      </c>
      <c r="AT80" s="22">
        <f t="shared" si="0"/>
        <v>12650</v>
      </c>
      <c r="AU80" s="22">
        <f t="shared" si="5"/>
        <v>0</v>
      </c>
      <c r="BA80" s="496">
        <f t="shared" si="13"/>
        <v>6000</v>
      </c>
      <c r="BB80" s="496">
        <f t="shared" si="60"/>
        <v>0</v>
      </c>
      <c r="BC80" s="496">
        <f t="shared" si="14"/>
        <v>0</v>
      </c>
      <c r="BE80" s="22">
        <f t="shared" si="10"/>
        <v>0</v>
      </c>
    </row>
    <row r="81" spans="1:57" s="44" customFormat="1" ht="33.75">
      <c r="A81" s="25">
        <v>2</v>
      </c>
      <c r="B81" s="46" t="s">
        <v>171</v>
      </c>
      <c r="C81" s="47" t="s">
        <v>59</v>
      </c>
      <c r="D81" s="61"/>
      <c r="E81" s="70"/>
      <c r="F81" s="48" t="s">
        <v>172</v>
      </c>
      <c r="G81" s="49">
        <v>60000</v>
      </c>
      <c r="H81" s="49">
        <v>50000</v>
      </c>
      <c r="I81" s="50">
        <v>6000</v>
      </c>
      <c r="J81" s="50">
        <v>6000</v>
      </c>
      <c r="K81" s="39"/>
      <c r="L81" s="39"/>
      <c r="M81" s="49">
        <f>I81</f>
        <v>6000</v>
      </c>
      <c r="N81" s="49">
        <f>J81</f>
        <v>6000</v>
      </c>
      <c r="O81" s="49">
        <f>P81</f>
        <v>50000</v>
      </c>
      <c r="P81" s="49">
        <f>H81-R81+J81</f>
        <v>50000</v>
      </c>
      <c r="Q81" s="50">
        <v>6000</v>
      </c>
      <c r="R81" s="50">
        <v>6000</v>
      </c>
      <c r="S81" s="39">
        <v>0</v>
      </c>
      <c r="T81" s="39"/>
      <c r="U81" s="39"/>
      <c r="V81" s="39"/>
      <c r="W81" s="39"/>
      <c r="X81" s="39"/>
      <c r="Y81" s="689"/>
      <c r="Z81" s="398">
        <f t="shared" si="61"/>
        <v>0</v>
      </c>
      <c r="AA81" s="39">
        <f t="shared" si="61"/>
        <v>54000</v>
      </c>
      <c r="AB81" s="39">
        <f t="shared" si="61"/>
        <v>46900</v>
      </c>
      <c r="AC81" s="39">
        <f t="shared" si="61"/>
        <v>5750</v>
      </c>
      <c r="AD81" s="39">
        <f t="shared" si="61"/>
        <v>1350</v>
      </c>
      <c r="AE81" s="39">
        <f t="shared" si="61"/>
        <v>-14000</v>
      </c>
      <c r="AF81" s="39">
        <f t="shared" si="61"/>
        <v>-12650</v>
      </c>
      <c r="AG81" s="39">
        <f t="shared" si="61"/>
        <v>-12650</v>
      </c>
      <c r="AH81" s="39">
        <f t="shared" si="61"/>
        <v>-12650</v>
      </c>
      <c r="AI81" s="39">
        <f t="shared" si="61"/>
        <v>0</v>
      </c>
      <c r="AJ81" s="39">
        <f t="shared" si="61"/>
        <v>0</v>
      </c>
      <c r="AK81" s="39">
        <f t="shared" si="61"/>
        <v>0</v>
      </c>
      <c r="AL81" s="39">
        <f t="shared" si="61"/>
        <v>0</v>
      </c>
      <c r="AM81" s="39">
        <f t="shared" si="61"/>
        <v>1350</v>
      </c>
      <c r="AN81" s="39">
        <f t="shared" si="61"/>
        <v>0</v>
      </c>
      <c r="AO81" s="39">
        <f t="shared" si="61"/>
        <v>0</v>
      </c>
      <c r="AP81" s="58"/>
      <c r="AQ81" s="194">
        <f t="shared" si="21"/>
        <v>-14000</v>
      </c>
      <c r="AR81" s="22">
        <f t="shared" si="36"/>
        <v>1350</v>
      </c>
      <c r="AT81" s="22">
        <f t="shared" si="0"/>
        <v>12650</v>
      </c>
      <c r="AU81" s="22">
        <f t="shared" si="5"/>
        <v>0</v>
      </c>
      <c r="BA81" s="496">
        <f t="shared" si="13"/>
        <v>6000</v>
      </c>
      <c r="BB81" s="496">
        <f t="shared" si="60"/>
        <v>0</v>
      </c>
      <c r="BC81" s="496">
        <f t="shared" si="14"/>
        <v>0</v>
      </c>
      <c r="BE81" s="22">
        <f t="shared" si="10"/>
        <v>0</v>
      </c>
    </row>
    <row r="82" spans="1:57" s="21" customFormat="1" ht="34.5" customHeight="1">
      <c r="A82" s="34" t="s">
        <v>1205</v>
      </c>
      <c r="B82" s="55" t="s">
        <v>1206</v>
      </c>
      <c r="C82" s="47"/>
      <c r="D82" s="47"/>
      <c r="E82" s="47"/>
      <c r="F82" s="57"/>
      <c r="G82" s="37">
        <f>G84</f>
        <v>40000</v>
      </c>
      <c r="H82" s="37">
        <f t="shared" ref="H82:X82" si="62">H84</f>
        <v>40000</v>
      </c>
      <c r="I82" s="37">
        <f t="shared" si="62"/>
        <v>4000</v>
      </c>
      <c r="J82" s="37">
        <f t="shared" si="62"/>
        <v>4000</v>
      </c>
      <c r="K82" s="37">
        <f t="shared" si="62"/>
        <v>1861.633</v>
      </c>
      <c r="L82" s="37">
        <f t="shared" si="62"/>
        <v>1861.633</v>
      </c>
      <c r="M82" s="37">
        <f t="shared" si="62"/>
        <v>4000</v>
      </c>
      <c r="N82" s="37">
        <f t="shared" si="62"/>
        <v>4000</v>
      </c>
      <c r="O82" s="37">
        <f t="shared" si="62"/>
        <v>40000</v>
      </c>
      <c r="P82" s="37">
        <f t="shared" si="62"/>
        <v>40000</v>
      </c>
      <c r="Q82" s="37">
        <f t="shared" si="62"/>
        <v>4000</v>
      </c>
      <c r="R82" s="37">
        <f t="shared" si="62"/>
        <v>4000</v>
      </c>
      <c r="S82" s="37">
        <f t="shared" si="62"/>
        <v>0</v>
      </c>
      <c r="T82" s="37">
        <f t="shared" si="62"/>
        <v>0</v>
      </c>
      <c r="U82" s="37">
        <f t="shared" si="62"/>
        <v>0</v>
      </c>
      <c r="V82" s="37">
        <f t="shared" si="62"/>
        <v>0</v>
      </c>
      <c r="W82" s="39">
        <f t="shared" si="62"/>
        <v>0</v>
      </c>
      <c r="X82" s="37">
        <f t="shared" si="62"/>
        <v>0</v>
      </c>
      <c r="Y82" s="686"/>
      <c r="Z82" s="399">
        <v>0</v>
      </c>
      <c r="AA82" s="59">
        <v>54000</v>
      </c>
      <c r="AB82" s="59">
        <v>46900</v>
      </c>
      <c r="AC82" s="59">
        <v>5750</v>
      </c>
      <c r="AD82" s="50">
        <f>AA82-AB82-AC82</f>
        <v>1350</v>
      </c>
      <c r="AE82" s="50">
        <f>H82-Z82-AA82</f>
        <v>-14000</v>
      </c>
      <c r="AF82" s="50">
        <f>AD82+AE82</f>
        <v>-12650</v>
      </c>
      <c r="AG82" s="50">
        <f>AE82+AD82</f>
        <v>-12650</v>
      </c>
      <c r="AH82" s="50">
        <f>AG82</f>
        <v>-12650</v>
      </c>
      <c r="AI82" s="50"/>
      <c r="AJ82" s="50"/>
      <c r="AK82" s="50">
        <v>0</v>
      </c>
      <c r="AL82" s="50">
        <v>0</v>
      </c>
      <c r="AM82" s="50">
        <v>1350</v>
      </c>
      <c r="AN82" s="51">
        <v>0</v>
      </c>
      <c r="AO82" s="39">
        <v>0</v>
      </c>
      <c r="AP82" s="58"/>
      <c r="AQ82" s="194">
        <f t="shared" si="21"/>
        <v>-14000</v>
      </c>
      <c r="AR82" s="22">
        <f t="shared" si="36"/>
        <v>1350</v>
      </c>
      <c r="AT82" s="22">
        <f t="shared" si="0"/>
        <v>12650</v>
      </c>
      <c r="AU82" s="22">
        <f t="shared" si="5"/>
        <v>0</v>
      </c>
      <c r="BA82" s="496">
        <f t="shared" si="13"/>
        <v>4000</v>
      </c>
      <c r="BB82" s="496">
        <f t="shared" si="60"/>
        <v>0</v>
      </c>
      <c r="BC82" s="496">
        <f>H84-P84</f>
        <v>0</v>
      </c>
      <c r="BE82" s="22">
        <f t="shared" si="10"/>
        <v>0</v>
      </c>
    </row>
    <row r="83" spans="1:57" s="67" customFormat="1" ht="26.25" customHeight="1">
      <c r="A83" s="192" t="s">
        <v>16</v>
      </c>
      <c r="B83" s="60" t="s">
        <v>1218</v>
      </c>
      <c r="C83" s="61"/>
      <c r="D83" s="61"/>
      <c r="E83" s="61"/>
      <c r="F83" s="62"/>
      <c r="G83" s="39">
        <f>SUM(G84:G85)</f>
        <v>385071</v>
      </c>
      <c r="H83" s="39">
        <f t="shared" ref="H83:W83" si="63">SUM(H84:H85)</f>
        <v>376071</v>
      </c>
      <c r="I83" s="39">
        <f t="shared" si="63"/>
        <v>26600</v>
      </c>
      <c r="J83" s="39">
        <f t="shared" si="63"/>
        <v>16600</v>
      </c>
      <c r="K83" s="39">
        <f t="shared" si="63"/>
        <v>1861.633</v>
      </c>
      <c r="L83" s="39">
        <f t="shared" si="63"/>
        <v>1861.633</v>
      </c>
      <c r="M83" s="39">
        <f t="shared" si="63"/>
        <v>16600</v>
      </c>
      <c r="N83" s="39">
        <f t="shared" si="63"/>
        <v>16600</v>
      </c>
      <c r="O83" s="39">
        <f t="shared" si="63"/>
        <v>165000</v>
      </c>
      <c r="P83" s="39">
        <f t="shared" si="63"/>
        <v>155000</v>
      </c>
      <c r="Q83" s="39">
        <f t="shared" si="63"/>
        <v>246671</v>
      </c>
      <c r="R83" s="39">
        <f t="shared" si="63"/>
        <v>237671</v>
      </c>
      <c r="S83" s="39">
        <f t="shared" si="63"/>
        <v>0</v>
      </c>
      <c r="T83" s="39">
        <f t="shared" si="63"/>
        <v>0</v>
      </c>
      <c r="U83" s="39">
        <f t="shared" si="63"/>
        <v>138400</v>
      </c>
      <c r="V83" s="39">
        <f t="shared" si="63"/>
        <v>138400</v>
      </c>
      <c r="W83" s="39">
        <f t="shared" si="63"/>
        <v>0</v>
      </c>
      <c r="X83" s="39"/>
      <c r="Y83" s="689"/>
      <c r="Z83" s="398"/>
      <c r="AA83" s="39"/>
      <c r="AB83" s="39"/>
      <c r="AC83" s="39"/>
      <c r="AD83" s="578"/>
      <c r="AE83" s="578"/>
      <c r="AF83" s="578"/>
      <c r="AG83" s="578"/>
      <c r="AH83" s="578"/>
      <c r="AI83" s="578"/>
      <c r="AJ83" s="39"/>
      <c r="AK83" s="39"/>
      <c r="AL83" s="39"/>
      <c r="AM83" s="39"/>
      <c r="AN83" s="39"/>
      <c r="AO83" s="39"/>
      <c r="AP83" s="579"/>
      <c r="AQ83" s="580"/>
      <c r="AR83" s="581"/>
      <c r="AT83" s="581"/>
      <c r="AU83" s="581"/>
      <c r="BA83" s="577"/>
      <c r="BB83" s="496">
        <f t="shared" si="60"/>
        <v>0</v>
      </c>
      <c r="BC83" s="577"/>
      <c r="BE83" s="581"/>
    </row>
    <row r="84" spans="1:57" s="44" customFormat="1" ht="33.75">
      <c r="A84" s="25">
        <v>1</v>
      </c>
      <c r="B84" s="46" t="s">
        <v>111</v>
      </c>
      <c r="C84" s="47" t="s">
        <v>59</v>
      </c>
      <c r="D84" s="61"/>
      <c r="E84" s="70"/>
      <c r="F84" s="48" t="s">
        <v>112</v>
      </c>
      <c r="G84" s="49">
        <v>40000</v>
      </c>
      <c r="H84" s="49">
        <v>40000</v>
      </c>
      <c r="I84" s="49">
        <v>4000</v>
      </c>
      <c r="J84" s="49">
        <v>4000</v>
      </c>
      <c r="K84" s="49">
        <v>1861.633</v>
      </c>
      <c r="L84" s="49">
        <v>1861.633</v>
      </c>
      <c r="M84" s="49">
        <f>I84</f>
        <v>4000</v>
      </c>
      <c r="N84" s="49">
        <f>J84</f>
        <v>4000</v>
      </c>
      <c r="O84" s="49">
        <f>G84-Q84+I84</f>
        <v>40000</v>
      </c>
      <c r="P84" s="49">
        <f>H84-R84+J84</f>
        <v>40000</v>
      </c>
      <c r="Q84" s="50">
        <v>4000</v>
      </c>
      <c r="R84" s="50">
        <v>4000</v>
      </c>
      <c r="S84" s="39">
        <v>0</v>
      </c>
      <c r="T84" s="39"/>
      <c r="U84" s="39"/>
      <c r="V84" s="39"/>
      <c r="W84" s="39"/>
      <c r="X84" s="39"/>
      <c r="Y84" s="689"/>
      <c r="Z84" s="398">
        <f t="shared" ref="Z84:AP84" si="64">Z85</f>
        <v>0</v>
      </c>
      <c r="AA84" s="39">
        <f t="shared" si="64"/>
        <v>44000</v>
      </c>
      <c r="AB84" s="39">
        <f t="shared" si="64"/>
        <v>27400</v>
      </c>
      <c r="AC84" s="39">
        <f t="shared" si="64"/>
        <v>12500</v>
      </c>
      <c r="AD84" s="39">
        <f t="shared" si="64"/>
        <v>4100</v>
      </c>
      <c r="AE84" s="39">
        <f t="shared" si="64"/>
        <v>292071</v>
      </c>
      <c r="AF84" s="39">
        <f t="shared" si="64"/>
        <v>296171</v>
      </c>
      <c r="AG84" s="39">
        <f t="shared" si="64"/>
        <v>4100</v>
      </c>
      <c r="AH84" s="39">
        <f t="shared" si="64"/>
        <v>4100</v>
      </c>
      <c r="AI84" s="39">
        <f t="shared" si="64"/>
        <v>0</v>
      </c>
      <c r="AJ84" s="39">
        <f t="shared" si="64"/>
        <v>0</v>
      </c>
      <c r="AK84" s="39">
        <f t="shared" si="64"/>
        <v>0</v>
      </c>
      <c r="AL84" s="39">
        <f t="shared" si="64"/>
        <v>0</v>
      </c>
      <c r="AM84" s="39">
        <f t="shared" si="64"/>
        <v>4100</v>
      </c>
      <c r="AN84" s="39">
        <f t="shared" si="64"/>
        <v>0</v>
      </c>
      <c r="AO84" s="39">
        <f t="shared" si="64"/>
        <v>0</v>
      </c>
      <c r="AP84" s="39">
        <f t="shared" si="64"/>
        <v>0</v>
      </c>
      <c r="AQ84" s="194">
        <f t="shared" si="21"/>
        <v>0</v>
      </c>
      <c r="AR84" s="22">
        <f t="shared" si="36"/>
        <v>4100</v>
      </c>
      <c r="AT84" s="22">
        <f t="shared" si="0"/>
        <v>-4100</v>
      </c>
      <c r="AU84" s="22">
        <f t="shared" si="5"/>
        <v>0</v>
      </c>
      <c r="BA84" s="496">
        <f t="shared" si="13"/>
        <v>4000</v>
      </c>
      <c r="BB84" s="496">
        <f t="shared" si="60"/>
        <v>0</v>
      </c>
      <c r="BC84" s="496">
        <f t="shared" si="14"/>
        <v>221071</v>
      </c>
      <c r="BE84" s="22">
        <f t="shared" si="10"/>
        <v>0</v>
      </c>
    </row>
    <row r="85" spans="1:57" s="21" customFormat="1" ht="34.5" customHeight="1">
      <c r="A85" s="65" t="s">
        <v>1207</v>
      </c>
      <c r="B85" s="55" t="s">
        <v>1208</v>
      </c>
      <c r="C85" s="47"/>
      <c r="D85" s="47"/>
      <c r="E85" s="47"/>
      <c r="F85" s="39"/>
      <c r="G85" s="39">
        <f>G86+G88</f>
        <v>345071</v>
      </c>
      <c r="H85" s="39">
        <f t="shared" ref="H85:W85" si="65">H86+H88</f>
        <v>336071</v>
      </c>
      <c r="I85" s="39">
        <f t="shared" si="65"/>
        <v>22600</v>
      </c>
      <c r="J85" s="39">
        <f t="shared" si="65"/>
        <v>12600</v>
      </c>
      <c r="K85" s="39">
        <f t="shared" si="65"/>
        <v>0</v>
      </c>
      <c r="L85" s="39">
        <f t="shared" si="65"/>
        <v>0</v>
      </c>
      <c r="M85" s="39">
        <f t="shared" si="65"/>
        <v>12600</v>
      </c>
      <c r="N85" s="39">
        <f t="shared" si="65"/>
        <v>12600</v>
      </c>
      <c r="O85" s="39">
        <f t="shared" si="65"/>
        <v>125000</v>
      </c>
      <c r="P85" s="39">
        <f t="shared" si="65"/>
        <v>115000</v>
      </c>
      <c r="Q85" s="39">
        <f t="shared" si="65"/>
        <v>242671</v>
      </c>
      <c r="R85" s="39">
        <f t="shared" si="65"/>
        <v>233671</v>
      </c>
      <c r="S85" s="39">
        <f t="shared" si="65"/>
        <v>0</v>
      </c>
      <c r="T85" s="39">
        <f t="shared" si="65"/>
        <v>0</v>
      </c>
      <c r="U85" s="39">
        <f t="shared" si="65"/>
        <v>138400</v>
      </c>
      <c r="V85" s="39">
        <f t="shared" si="65"/>
        <v>138400</v>
      </c>
      <c r="W85" s="39">
        <f t="shared" si="65"/>
        <v>0</v>
      </c>
      <c r="X85" s="39">
        <f t="shared" ref="X85" si="66">X87</f>
        <v>0</v>
      </c>
      <c r="Y85" s="686"/>
      <c r="Z85" s="399"/>
      <c r="AA85" s="59">
        <v>44000</v>
      </c>
      <c r="AB85" s="59">
        <v>27400</v>
      </c>
      <c r="AC85" s="59">
        <v>12500</v>
      </c>
      <c r="AD85" s="50">
        <f>AA85-AB85-AC85</f>
        <v>4100</v>
      </c>
      <c r="AE85" s="50">
        <f>H85-Z85-AA85</f>
        <v>292071</v>
      </c>
      <c r="AF85" s="50">
        <f>AD85+AE85</f>
        <v>296171</v>
      </c>
      <c r="AG85" s="50">
        <v>4100</v>
      </c>
      <c r="AH85" s="50">
        <v>4100</v>
      </c>
      <c r="AI85" s="50"/>
      <c r="AJ85" s="50"/>
      <c r="AK85" s="50">
        <v>0</v>
      </c>
      <c r="AL85" s="50">
        <v>0</v>
      </c>
      <c r="AM85" s="50">
        <v>4100</v>
      </c>
      <c r="AN85" s="51">
        <v>0</v>
      </c>
      <c r="AO85" s="39">
        <v>0</v>
      </c>
      <c r="AP85" s="58"/>
      <c r="AQ85" s="194">
        <f t="shared" si="21"/>
        <v>0</v>
      </c>
      <c r="AR85" s="22">
        <f t="shared" si="36"/>
        <v>4100</v>
      </c>
      <c r="AT85" s="22">
        <f t="shared" si="0"/>
        <v>134300</v>
      </c>
      <c r="AU85" s="22">
        <f t="shared" si="5"/>
        <v>0</v>
      </c>
      <c r="BA85" s="496">
        <f t="shared" si="13"/>
        <v>95271</v>
      </c>
      <c r="BB85" s="496">
        <f t="shared" si="60"/>
        <v>0</v>
      </c>
      <c r="BC85" s="496">
        <f>H87-P87</f>
        <v>0</v>
      </c>
      <c r="BE85" s="22">
        <f t="shared" si="10"/>
        <v>221071</v>
      </c>
    </row>
    <row r="86" spans="1:57" s="67" customFormat="1" ht="34.5" customHeight="1">
      <c r="A86" s="192" t="s">
        <v>16</v>
      </c>
      <c r="B86" s="60" t="s">
        <v>1219</v>
      </c>
      <c r="C86" s="61"/>
      <c r="D86" s="61"/>
      <c r="E86" s="61"/>
      <c r="F86" s="62"/>
      <c r="G86" s="39">
        <f>G87</f>
        <v>115000</v>
      </c>
      <c r="H86" s="39">
        <f t="shared" ref="H86:X86" si="67">H87</f>
        <v>115000</v>
      </c>
      <c r="I86" s="39">
        <f t="shared" si="67"/>
        <v>12600</v>
      </c>
      <c r="J86" s="39">
        <f t="shared" si="67"/>
        <v>12600</v>
      </c>
      <c r="K86" s="39">
        <f t="shared" si="67"/>
        <v>0</v>
      </c>
      <c r="L86" s="39">
        <f t="shared" si="67"/>
        <v>0</v>
      </c>
      <c r="M86" s="39">
        <f t="shared" si="67"/>
        <v>12600</v>
      </c>
      <c r="N86" s="39">
        <f t="shared" si="67"/>
        <v>12600</v>
      </c>
      <c r="O86" s="39">
        <f t="shared" si="67"/>
        <v>115000</v>
      </c>
      <c r="P86" s="39">
        <f t="shared" si="67"/>
        <v>115000</v>
      </c>
      <c r="Q86" s="39">
        <f t="shared" si="67"/>
        <v>12600</v>
      </c>
      <c r="R86" s="39">
        <f t="shared" si="67"/>
        <v>12600</v>
      </c>
      <c r="S86" s="39">
        <f t="shared" si="67"/>
        <v>0</v>
      </c>
      <c r="T86" s="39">
        <f t="shared" si="67"/>
        <v>0</v>
      </c>
      <c r="U86" s="39">
        <f t="shared" si="67"/>
        <v>0</v>
      </c>
      <c r="V86" s="39">
        <f t="shared" si="67"/>
        <v>0</v>
      </c>
      <c r="W86" s="39">
        <f t="shared" si="67"/>
        <v>0</v>
      </c>
      <c r="X86" s="39">
        <f t="shared" si="67"/>
        <v>0</v>
      </c>
      <c r="Y86" s="689"/>
      <c r="Z86" s="398"/>
      <c r="AA86" s="39"/>
      <c r="AB86" s="39"/>
      <c r="AC86" s="39"/>
      <c r="AD86" s="578"/>
      <c r="AE86" s="578"/>
      <c r="AF86" s="578"/>
      <c r="AG86" s="578"/>
      <c r="AH86" s="578"/>
      <c r="AI86" s="578"/>
      <c r="AJ86" s="39"/>
      <c r="AK86" s="39"/>
      <c r="AL86" s="39"/>
      <c r="AM86" s="39"/>
      <c r="AN86" s="39"/>
      <c r="AO86" s="39"/>
      <c r="AP86" s="579"/>
      <c r="AQ86" s="580"/>
      <c r="AR86" s="581"/>
      <c r="AT86" s="581"/>
      <c r="AU86" s="581"/>
      <c r="BA86" s="577"/>
      <c r="BB86" s="496">
        <f t="shared" si="60"/>
        <v>0</v>
      </c>
      <c r="BC86" s="577"/>
      <c r="BE86" s="581"/>
    </row>
    <row r="87" spans="1:57" s="66" customFormat="1" ht="50.25" customHeight="1">
      <c r="A87" s="25" t="s">
        <v>96</v>
      </c>
      <c r="B87" s="46" t="s">
        <v>179</v>
      </c>
      <c r="C87" s="47" t="s">
        <v>59</v>
      </c>
      <c r="D87" s="56"/>
      <c r="E87" s="47"/>
      <c r="F87" s="48" t="s">
        <v>64</v>
      </c>
      <c r="G87" s="49">
        <v>115000</v>
      </c>
      <c r="H87" s="49">
        <v>115000</v>
      </c>
      <c r="I87" s="49">
        <v>12600</v>
      </c>
      <c r="J87" s="49">
        <v>12600</v>
      </c>
      <c r="K87" s="49"/>
      <c r="L87" s="49"/>
      <c r="M87" s="49">
        <f>I87</f>
        <v>12600</v>
      </c>
      <c r="N87" s="49">
        <f>J87</f>
        <v>12600</v>
      </c>
      <c r="O87" s="49">
        <f>G87-Q87+I87</f>
        <v>115000</v>
      </c>
      <c r="P87" s="49">
        <f>H87-R87+J87</f>
        <v>115000</v>
      </c>
      <c r="Q87" s="49">
        <v>12600</v>
      </c>
      <c r="R87" s="49">
        <v>12600</v>
      </c>
      <c r="S87" s="49">
        <v>0</v>
      </c>
      <c r="T87" s="49"/>
      <c r="U87" s="49"/>
      <c r="V87" s="49"/>
      <c r="W87" s="39"/>
      <c r="X87" s="39"/>
      <c r="Y87" s="686"/>
      <c r="Z87" s="397">
        <f t="shared" ref="Z87:AP87" si="68">Z91</f>
        <v>0</v>
      </c>
      <c r="AA87" s="37">
        <f t="shared" si="68"/>
        <v>64483</v>
      </c>
      <c r="AB87" s="37">
        <f t="shared" si="68"/>
        <v>39200</v>
      </c>
      <c r="AC87" s="37">
        <f t="shared" si="68"/>
        <v>17000</v>
      </c>
      <c r="AD87" s="37">
        <f t="shared" si="68"/>
        <v>8283</v>
      </c>
      <c r="AE87" s="37">
        <f t="shared" si="68"/>
        <v>-44483</v>
      </c>
      <c r="AF87" s="37">
        <f t="shared" si="68"/>
        <v>-36200</v>
      </c>
      <c r="AG87" s="37">
        <f t="shared" si="68"/>
        <v>-36200</v>
      </c>
      <c r="AH87" s="37">
        <f t="shared" si="68"/>
        <v>-36200</v>
      </c>
      <c r="AI87" s="37">
        <f t="shared" si="68"/>
        <v>0</v>
      </c>
      <c r="AJ87" s="37">
        <f t="shared" si="68"/>
        <v>0</v>
      </c>
      <c r="AK87" s="37">
        <f t="shared" si="68"/>
        <v>0</v>
      </c>
      <c r="AL87" s="37">
        <f t="shared" si="68"/>
        <v>0</v>
      </c>
      <c r="AM87" s="37">
        <f t="shared" si="68"/>
        <v>15448</v>
      </c>
      <c r="AN87" s="37">
        <f t="shared" si="68"/>
        <v>0</v>
      </c>
      <c r="AO87" s="37">
        <f t="shared" si="68"/>
        <v>0</v>
      </c>
      <c r="AP87" s="37">
        <f t="shared" si="68"/>
        <v>0</v>
      </c>
      <c r="AQ87" s="22">
        <f t="shared" si="21"/>
        <v>-51648</v>
      </c>
      <c r="AR87" s="22">
        <f t="shared" si="36"/>
        <v>15448</v>
      </c>
      <c r="AT87" s="22">
        <f t="shared" si="0"/>
        <v>36200</v>
      </c>
      <c r="AU87" s="22">
        <f t="shared" si="5"/>
        <v>0</v>
      </c>
      <c r="BA87" s="496">
        <f t="shared" si="13"/>
        <v>12600</v>
      </c>
      <c r="BB87" s="496">
        <f t="shared" si="60"/>
        <v>0</v>
      </c>
      <c r="BC87" s="496">
        <f>H91-P91</f>
        <v>0</v>
      </c>
      <c r="BE87" s="22">
        <f t="shared" si="10"/>
        <v>0</v>
      </c>
    </row>
    <row r="88" spans="1:57" s="67" customFormat="1" ht="26.25" customHeight="1">
      <c r="A88" s="192" t="s">
        <v>17</v>
      </c>
      <c r="B88" s="60" t="s">
        <v>1221</v>
      </c>
      <c r="C88" s="61"/>
      <c r="D88" s="61"/>
      <c r="E88" s="61"/>
      <c r="F88" s="62"/>
      <c r="G88" s="39">
        <f>SUM(G89:G90)</f>
        <v>230071</v>
      </c>
      <c r="H88" s="39">
        <f t="shared" ref="H88:X88" si="69">SUM(H89:H90)</f>
        <v>221071</v>
      </c>
      <c r="I88" s="39">
        <f t="shared" si="69"/>
        <v>10000</v>
      </c>
      <c r="J88" s="39">
        <f t="shared" si="69"/>
        <v>0</v>
      </c>
      <c r="K88" s="39">
        <f t="shared" si="69"/>
        <v>0</v>
      </c>
      <c r="L88" s="39">
        <f t="shared" si="69"/>
        <v>0</v>
      </c>
      <c r="M88" s="39">
        <f t="shared" si="69"/>
        <v>0</v>
      </c>
      <c r="N88" s="39">
        <f t="shared" si="69"/>
        <v>0</v>
      </c>
      <c r="O88" s="39">
        <f t="shared" si="69"/>
        <v>10000</v>
      </c>
      <c r="P88" s="39">
        <f t="shared" si="69"/>
        <v>0</v>
      </c>
      <c r="Q88" s="39">
        <f t="shared" si="69"/>
        <v>230071</v>
      </c>
      <c r="R88" s="39">
        <f t="shared" si="69"/>
        <v>221071</v>
      </c>
      <c r="S88" s="39">
        <f t="shared" si="69"/>
        <v>0</v>
      </c>
      <c r="T88" s="39">
        <f t="shared" si="69"/>
        <v>0</v>
      </c>
      <c r="U88" s="39">
        <f t="shared" si="69"/>
        <v>138400</v>
      </c>
      <c r="V88" s="39">
        <f t="shared" si="69"/>
        <v>138400</v>
      </c>
      <c r="W88" s="39">
        <f t="shared" si="69"/>
        <v>0</v>
      </c>
      <c r="X88" s="39">
        <f t="shared" si="69"/>
        <v>0</v>
      </c>
      <c r="Y88" s="689"/>
      <c r="Z88" s="398"/>
      <c r="AA88" s="39"/>
      <c r="AB88" s="39"/>
      <c r="AC88" s="39"/>
      <c r="AD88" s="578"/>
      <c r="AE88" s="578"/>
      <c r="AF88" s="578"/>
      <c r="AG88" s="578"/>
      <c r="AH88" s="578"/>
      <c r="AI88" s="578"/>
      <c r="AJ88" s="39"/>
      <c r="AK88" s="39"/>
      <c r="AL88" s="39"/>
      <c r="AM88" s="39"/>
      <c r="AN88" s="39"/>
      <c r="AO88" s="39"/>
      <c r="AP88" s="579"/>
      <c r="AQ88" s="580"/>
      <c r="AR88" s="581"/>
      <c r="AT88" s="581"/>
      <c r="AU88" s="581"/>
      <c r="BA88" s="577"/>
      <c r="BB88" s="496">
        <f>U88-V88</f>
        <v>0</v>
      </c>
      <c r="BC88" s="577"/>
      <c r="BE88" s="581">
        <f t="shared" si="10"/>
        <v>221071</v>
      </c>
    </row>
    <row r="89" spans="1:57" s="21" customFormat="1" ht="42.75" customHeight="1">
      <c r="A89" s="465">
        <v>1</v>
      </c>
      <c r="B89" s="80" t="s">
        <v>334</v>
      </c>
      <c r="C89" s="47" t="s">
        <v>119</v>
      </c>
      <c r="D89" s="47"/>
      <c r="E89" s="47"/>
      <c r="F89" s="465" t="s">
        <v>1238</v>
      </c>
      <c r="G89" s="582">
        <v>130071</v>
      </c>
      <c r="H89" s="582">
        <v>125071</v>
      </c>
      <c r="I89" s="49">
        <v>5000</v>
      </c>
      <c r="J89" s="49"/>
      <c r="K89" s="49"/>
      <c r="L89" s="49"/>
      <c r="M89" s="49"/>
      <c r="N89" s="49"/>
      <c r="O89" s="49">
        <v>5000</v>
      </c>
      <c r="P89" s="49"/>
      <c r="Q89" s="582">
        <f>G89</f>
        <v>130071</v>
      </c>
      <c r="R89" s="582">
        <f>H89</f>
        <v>125071</v>
      </c>
      <c r="S89" s="53"/>
      <c r="T89" s="53"/>
      <c r="U89" s="49">
        <v>100000</v>
      </c>
      <c r="V89" s="49">
        <v>100000</v>
      </c>
      <c r="W89" s="53"/>
      <c r="X89" s="53"/>
      <c r="Y89" s="686" t="s">
        <v>718</v>
      </c>
      <c r="Z89" s="399"/>
      <c r="AA89" s="49"/>
      <c r="AB89" s="49"/>
      <c r="AC89" s="49"/>
      <c r="AD89" s="50"/>
      <c r="AE89" s="50"/>
      <c r="AF89" s="50"/>
      <c r="AG89" s="50"/>
      <c r="AH89" s="50"/>
      <c r="AI89" s="50"/>
      <c r="AJ89" s="50"/>
      <c r="AK89" s="50"/>
      <c r="AL89" s="50"/>
      <c r="AM89" s="50"/>
      <c r="AN89" s="51"/>
      <c r="AO89" s="39"/>
      <c r="AP89" s="58"/>
      <c r="AQ89" s="194"/>
      <c r="AR89" s="22"/>
      <c r="AT89" s="22"/>
      <c r="AU89" s="22"/>
      <c r="BA89" s="496"/>
      <c r="BB89" s="496">
        <f>U89-V89</f>
        <v>0</v>
      </c>
      <c r="BC89" s="496"/>
      <c r="BE89" s="22"/>
    </row>
    <row r="90" spans="1:57" s="21" customFormat="1" ht="52.5" customHeight="1">
      <c r="A90" s="465">
        <v>2</v>
      </c>
      <c r="B90" s="80" t="s">
        <v>1247</v>
      </c>
      <c r="C90" s="47" t="s">
        <v>108</v>
      </c>
      <c r="D90" s="47"/>
      <c r="E90" s="47"/>
      <c r="F90" s="465" t="s">
        <v>1238</v>
      </c>
      <c r="G90" s="582">
        <v>100000</v>
      </c>
      <c r="H90" s="582">
        <v>96000</v>
      </c>
      <c r="I90" s="49">
        <v>5000</v>
      </c>
      <c r="J90" s="49"/>
      <c r="K90" s="49"/>
      <c r="L90" s="49"/>
      <c r="M90" s="49"/>
      <c r="N90" s="49"/>
      <c r="O90" s="49">
        <v>5000</v>
      </c>
      <c r="P90" s="49"/>
      <c r="Q90" s="582">
        <f>G90</f>
        <v>100000</v>
      </c>
      <c r="R90" s="582">
        <f>H90</f>
        <v>96000</v>
      </c>
      <c r="S90" s="53"/>
      <c r="T90" s="53"/>
      <c r="U90" s="49">
        <v>38400</v>
      </c>
      <c r="V90" s="49">
        <v>38400</v>
      </c>
      <c r="W90" s="53"/>
      <c r="X90" s="53"/>
      <c r="Y90" s="686" t="s">
        <v>718</v>
      </c>
      <c r="Z90" s="399"/>
      <c r="AA90" s="49"/>
      <c r="AB90" s="49"/>
      <c r="AC90" s="49"/>
      <c r="AD90" s="50"/>
      <c r="AE90" s="50"/>
      <c r="AF90" s="50"/>
      <c r="AG90" s="50"/>
      <c r="AH90" s="50"/>
      <c r="AI90" s="50"/>
      <c r="AJ90" s="50"/>
      <c r="AK90" s="50"/>
      <c r="AL90" s="50"/>
      <c r="AM90" s="50"/>
      <c r="AN90" s="51"/>
      <c r="AO90" s="39"/>
      <c r="AP90" s="58"/>
      <c r="AQ90" s="194"/>
      <c r="AR90" s="22"/>
      <c r="AT90" s="22"/>
      <c r="AU90" s="22"/>
      <c r="BA90" s="496"/>
      <c r="BB90" s="496">
        <f>U90-V90</f>
        <v>0</v>
      </c>
      <c r="BC90" s="496"/>
      <c r="BE90" s="22"/>
    </row>
    <row r="91" spans="1:57" s="67" customFormat="1" ht="21.75" customHeight="1">
      <c r="A91" s="65" t="s">
        <v>164</v>
      </c>
      <c r="B91" s="55" t="s">
        <v>1209</v>
      </c>
      <c r="C91" s="47"/>
      <c r="D91" s="61"/>
      <c r="E91" s="70"/>
      <c r="F91" s="57"/>
      <c r="G91" s="37">
        <f>G92+G94</f>
        <v>141646.47200000001</v>
      </c>
      <c r="H91" s="37">
        <f t="shared" ref="H91:W91" si="70">H92+H94</f>
        <v>140646.47200000001</v>
      </c>
      <c r="I91" s="37">
        <f t="shared" si="70"/>
        <v>20136</v>
      </c>
      <c r="J91" s="37">
        <f t="shared" si="70"/>
        <v>19136</v>
      </c>
      <c r="K91" s="37">
        <f t="shared" si="70"/>
        <v>0</v>
      </c>
      <c r="L91" s="37">
        <f t="shared" si="70"/>
        <v>0</v>
      </c>
      <c r="M91" s="37">
        <f t="shared" si="70"/>
        <v>20136</v>
      </c>
      <c r="N91" s="37">
        <f t="shared" si="70"/>
        <v>19136</v>
      </c>
      <c r="O91" s="37">
        <f t="shared" si="70"/>
        <v>141646.47200000001</v>
      </c>
      <c r="P91" s="37">
        <f t="shared" si="70"/>
        <v>140646.47200000001</v>
      </c>
      <c r="Q91" s="37">
        <f t="shared" si="70"/>
        <v>20136</v>
      </c>
      <c r="R91" s="37">
        <f t="shared" si="70"/>
        <v>19136</v>
      </c>
      <c r="S91" s="37">
        <f t="shared" si="70"/>
        <v>0</v>
      </c>
      <c r="T91" s="37">
        <f t="shared" si="70"/>
        <v>0</v>
      </c>
      <c r="U91" s="37">
        <f t="shared" si="70"/>
        <v>0</v>
      </c>
      <c r="V91" s="37">
        <f t="shared" si="70"/>
        <v>0</v>
      </c>
      <c r="W91" s="39">
        <f t="shared" si="70"/>
        <v>0</v>
      </c>
      <c r="X91" s="37">
        <f t="shared" ref="X91:Y91" si="71">SUM(X95:X96)</f>
        <v>0</v>
      </c>
      <c r="Y91" s="686">
        <f t="shared" si="71"/>
        <v>0</v>
      </c>
      <c r="Z91" s="398">
        <f t="shared" ref="Z91:AP91" si="72">Z95</f>
        <v>0</v>
      </c>
      <c r="AA91" s="39">
        <f t="shared" si="72"/>
        <v>64483</v>
      </c>
      <c r="AB91" s="39">
        <f t="shared" si="72"/>
        <v>39200</v>
      </c>
      <c r="AC91" s="39">
        <f t="shared" si="72"/>
        <v>17000</v>
      </c>
      <c r="AD91" s="39">
        <f t="shared" si="72"/>
        <v>8283</v>
      </c>
      <c r="AE91" s="39">
        <f t="shared" si="72"/>
        <v>-44483</v>
      </c>
      <c r="AF91" s="39">
        <f t="shared" si="72"/>
        <v>-36200</v>
      </c>
      <c r="AG91" s="39">
        <f t="shared" si="72"/>
        <v>-36200</v>
      </c>
      <c r="AH91" s="39">
        <f t="shared" si="72"/>
        <v>-36200</v>
      </c>
      <c r="AI91" s="39">
        <f t="shared" si="72"/>
        <v>0</v>
      </c>
      <c r="AJ91" s="39">
        <f t="shared" si="72"/>
        <v>0</v>
      </c>
      <c r="AK91" s="39">
        <f t="shared" si="72"/>
        <v>0</v>
      </c>
      <c r="AL91" s="39">
        <f t="shared" si="72"/>
        <v>0</v>
      </c>
      <c r="AM91" s="39">
        <f t="shared" si="72"/>
        <v>15448</v>
      </c>
      <c r="AN91" s="39">
        <f t="shared" si="72"/>
        <v>0</v>
      </c>
      <c r="AO91" s="39">
        <f t="shared" si="72"/>
        <v>0</v>
      </c>
      <c r="AP91" s="39">
        <f t="shared" si="72"/>
        <v>0</v>
      </c>
      <c r="AQ91" s="22">
        <f t="shared" si="21"/>
        <v>-51648</v>
      </c>
      <c r="AR91" s="22">
        <f t="shared" si="36"/>
        <v>15448</v>
      </c>
      <c r="AT91" s="22">
        <f t="shared" si="0"/>
        <v>36200</v>
      </c>
      <c r="AU91" s="22">
        <f t="shared" si="5"/>
        <v>0</v>
      </c>
      <c r="BA91" s="496">
        <f t="shared" si="13"/>
        <v>19136</v>
      </c>
      <c r="BB91" s="496">
        <f t="shared" si="60"/>
        <v>0</v>
      </c>
      <c r="BC91" s="496">
        <f>H95-P95</f>
        <v>0</v>
      </c>
      <c r="BE91" s="22">
        <f t="shared" si="10"/>
        <v>0</v>
      </c>
    </row>
    <row r="92" spans="1:57" s="67" customFormat="1" ht="34.5" customHeight="1">
      <c r="A92" s="192" t="s">
        <v>16</v>
      </c>
      <c r="B92" s="60" t="s">
        <v>1216</v>
      </c>
      <c r="C92" s="61"/>
      <c r="D92" s="61"/>
      <c r="E92" s="61"/>
      <c r="F92" s="62"/>
      <c r="G92" s="39">
        <f>G93</f>
        <v>48998.472000000002</v>
      </c>
      <c r="H92" s="39">
        <f t="shared" ref="H92:X92" si="73">H93</f>
        <v>48998.472000000002</v>
      </c>
      <c r="I92" s="39">
        <f t="shared" si="73"/>
        <v>9598</v>
      </c>
      <c r="J92" s="39">
        <f t="shared" si="73"/>
        <v>9598</v>
      </c>
      <c r="K92" s="39">
        <f t="shared" si="73"/>
        <v>0</v>
      </c>
      <c r="L92" s="39">
        <f t="shared" si="73"/>
        <v>0</v>
      </c>
      <c r="M92" s="39">
        <f t="shared" si="73"/>
        <v>9598</v>
      </c>
      <c r="N92" s="39">
        <f t="shared" si="73"/>
        <v>9598</v>
      </c>
      <c r="O92" s="39">
        <f t="shared" si="73"/>
        <v>48998.472000000002</v>
      </c>
      <c r="P92" s="39">
        <f t="shared" si="73"/>
        <v>48998.472000000002</v>
      </c>
      <c r="Q92" s="39">
        <f t="shared" si="73"/>
        <v>9598</v>
      </c>
      <c r="R92" s="39">
        <f t="shared" si="73"/>
        <v>9598</v>
      </c>
      <c r="S92" s="39">
        <f t="shared" si="73"/>
        <v>0</v>
      </c>
      <c r="T92" s="39">
        <f t="shared" si="73"/>
        <v>0</v>
      </c>
      <c r="U92" s="39">
        <f t="shared" si="73"/>
        <v>0</v>
      </c>
      <c r="V92" s="39">
        <f t="shared" si="73"/>
        <v>0</v>
      </c>
      <c r="W92" s="39">
        <f t="shared" si="73"/>
        <v>0</v>
      </c>
      <c r="X92" s="39">
        <f t="shared" si="73"/>
        <v>0</v>
      </c>
      <c r="Y92" s="689"/>
      <c r="Z92" s="398"/>
      <c r="AA92" s="39"/>
      <c r="AB92" s="39"/>
      <c r="AC92" s="39"/>
      <c r="AD92" s="578"/>
      <c r="AE92" s="578"/>
      <c r="AF92" s="578"/>
      <c r="AG92" s="578"/>
      <c r="AH92" s="578"/>
      <c r="AI92" s="578"/>
      <c r="AJ92" s="39"/>
      <c r="AK92" s="39"/>
      <c r="AL92" s="39"/>
      <c r="AM92" s="39"/>
      <c r="AN92" s="39"/>
      <c r="AO92" s="39"/>
      <c r="AP92" s="579"/>
      <c r="AQ92" s="580"/>
      <c r="AR92" s="581"/>
      <c r="AT92" s="581"/>
      <c r="AU92" s="581"/>
      <c r="BA92" s="577"/>
      <c r="BB92" s="496">
        <f t="shared" si="60"/>
        <v>0</v>
      </c>
      <c r="BC92" s="577"/>
      <c r="BE92" s="581"/>
    </row>
    <row r="93" spans="1:57" s="21" customFormat="1" ht="45" customHeight="1">
      <c r="A93" s="25" t="s">
        <v>96</v>
      </c>
      <c r="B93" s="46" t="s">
        <v>182</v>
      </c>
      <c r="C93" s="47" t="s">
        <v>59</v>
      </c>
      <c r="D93" s="47"/>
      <c r="E93" s="47"/>
      <c r="F93" s="48" t="s">
        <v>183</v>
      </c>
      <c r="G93" s="49">
        <v>48998.472000000002</v>
      </c>
      <c r="H93" s="49">
        <v>48998.472000000002</v>
      </c>
      <c r="I93" s="50">
        <v>9598</v>
      </c>
      <c r="J93" s="50">
        <v>9598</v>
      </c>
      <c r="K93" s="49"/>
      <c r="L93" s="49"/>
      <c r="M93" s="49">
        <f>I93</f>
        <v>9598</v>
      </c>
      <c r="N93" s="49">
        <f>J93</f>
        <v>9598</v>
      </c>
      <c r="O93" s="49">
        <f>P93</f>
        <v>48998.472000000002</v>
      </c>
      <c r="P93" s="49">
        <f>H93-R93+J93</f>
        <v>48998.472000000002</v>
      </c>
      <c r="Q93" s="50">
        <v>9598</v>
      </c>
      <c r="R93" s="50">
        <v>9598</v>
      </c>
      <c r="S93" s="53">
        <v>0</v>
      </c>
      <c r="T93" s="53"/>
      <c r="U93" s="49"/>
      <c r="V93" s="49"/>
      <c r="W93" s="53"/>
      <c r="X93" s="53"/>
      <c r="Y93" s="686"/>
      <c r="Z93" s="399">
        <v>134671</v>
      </c>
      <c r="AA93" s="49">
        <v>86138</v>
      </c>
      <c r="AB93" s="49">
        <v>68000</v>
      </c>
      <c r="AC93" s="49">
        <v>13400</v>
      </c>
      <c r="AD93" s="50">
        <f>AA93-AB93-AC93</f>
        <v>4738</v>
      </c>
      <c r="AE93" s="50">
        <f>H93-Z93-AA93</f>
        <v>-171810.52799999999</v>
      </c>
      <c r="AF93" s="50">
        <f>AD93+AE93</f>
        <v>-167072.52799999999</v>
      </c>
      <c r="AG93" s="50">
        <f>AF93</f>
        <v>-167072.52799999999</v>
      </c>
      <c r="AH93" s="50">
        <f>AG93</f>
        <v>-167072.52799999999</v>
      </c>
      <c r="AI93" s="50"/>
      <c r="AJ93" s="50"/>
      <c r="AK93" s="50">
        <v>0</v>
      </c>
      <c r="AL93" s="50">
        <v>0</v>
      </c>
      <c r="AM93" s="50">
        <v>4738</v>
      </c>
      <c r="AN93" s="51">
        <v>0</v>
      </c>
      <c r="AO93" s="51">
        <v>0</v>
      </c>
      <c r="AP93" s="52"/>
      <c r="AQ93" s="22">
        <f>AH93-AM93</f>
        <v>-171810.52799999999</v>
      </c>
      <c r="AR93" s="22">
        <f>AG93-AH93</f>
        <v>0</v>
      </c>
      <c r="AT93" s="22">
        <f>V93-AH93</f>
        <v>167072.52799999999</v>
      </c>
      <c r="AU93" s="22">
        <f>J93-N93</f>
        <v>0</v>
      </c>
      <c r="BA93" s="496">
        <f>R93-V93</f>
        <v>9598</v>
      </c>
      <c r="BB93" s="496">
        <f t="shared" si="60"/>
        <v>0</v>
      </c>
      <c r="BC93" s="496">
        <f>H22-P22</f>
        <v>30851</v>
      </c>
      <c r="BE93" s="22">
        <f>R93-J93</f>
        <v>0</v>
      </c>
    </row>
    <row r="94" spans="1:57" s="67" customFormat="1" ht="26.25" customHeight="1">
      <c r="A94" s="192" t="s">
        <v>17</v>
      </c>
      <c r="B94" s="60" t="s">
        <v>1217</v>
      </c>
      <c r="C94" s="61"/>
      <c r="D94" s="61"/>
      <c r="E94" s="61"/>
      <c r="F94" s="62"/>
      <c r="G94" s="39">
        <f>SUM(G95:G96)</f>
        <v>92648</v>
      </c>
      <c r="H94" s="39">
        <f t="shared" ref="H94:W94" si="74">SUM(H95:H96)</f>
        <v>91648</v>
      </c>
      <c r="I94" s="39">
        <f t="shared" si="74"/>
        <v>10538</v>
      </c>
      <c r="J94" s="39">
        <f t="shared" si="74"/>
        <v>9538</v>
      </c>
      <c r="K94" s="39">
        <f t="shared" si="74"/>
        <v>0</v>
      </c>
      <c r="L94" s="39">
        <f t="shared" si="74"/>
        <v>0</v>
      </c>
      <c r="M94" s="39">
        <f t="shared" si="74"/>
        <v>10538</v>
      </c>
      <c r="N94" s="39">
        <f t="shared" si="74"/>
        <v>9538</v>
      </c>
      <c r="O94" s="39">
        <f t="shared" si="74"/>
        <v>92648</v>
      </c>
      <c r="P94" s="39">
        <f t="shared" si="74"/>
        <v>91648</v>
      </c>
      <c r="Q94" s="39">
        <f t="shared" si="74"/>
        <v>10538</v>
      </c>
      <c r="R94" s="39">
        <f t="shared" si="74"/>
        <v>9538</v>
      </c>
      <c r="S94" s="39">
        <f t="shared" si="74"/>
        <v>0</v>
      </c>
      <c r="T94" s="39">
        <f t="shared" si="74"/>
        <v>0</v>
      </c>
      <c r="U94" s="39">
        <f t="shared" si="74"/>
        <v>0</v>
      </c>
      <c r="V94" s="39">
        <f t="shared" si="74"/>
        <v>0</v>
      </c>
      <c r="W94" s="39">
        <f t="shared" si="74"/>
        <v>0</v>
      </c>
      <c r="X94" s="39"/>
      <c r="Y94" s="689"/>
      <c r="Z94" s="398"/>
      <c r="AA94" s="39"/>
      <c r="AB94" s="39"/>
      <c r="AC94" s="39"/>
      <c r="AD94" s="578"/>
      <c r="AE94" s="578"/>
      <c r="AF94" s="578"/>
      <c r="AG94" s="578"/>
      <c r="AH94" s="578"/>
      <c r="AI94" s="578"/>
      <c r="AJ94" s="39"/>
      <c r="AK94" s="39"/>
      <c r="AL94" s="39"/>
      <c r="AM94" s="39"/>
      <c r="AN94" s="39"/>
      <c r="AO94" s="39"/>
      <c r="AP94" s="579"/>
      <c r="AQ94" s="580"/>
      <c r="AR94" s="581"/>
      <c r="AT94" s="581"/>
      <c r="AU94" s="581"/>
      <c r="BA94" s="577"/>
      <c r="BB94" s="496">
        <f t="shared" si="60"/>
        <v>0</v>
      </c>
      <c r="BC94" s="577"/>
      <c r="BE94" s="581"/>
    </row>
    <row r="95" spans="1:57" s="67" customFormat="1" ht="47.25" customHeight="1">
      <c r="A95" s="25" t="s">
        <v>96</v>
      </c>
      <c r="B95" s="46" t="s">
        <v>508</v>
      </c>
      <c r="C95" s="47" t="s">
        <v>59</v>
      </c>
      <c r="D95" s="61"/>
      <c r="E95" s="70"/>
      <c r="F95" s="48" t="s">
        <v>176</v>
      </c>
      <c r="G95" s="49">
        <v>71648</v>
      </c>
      <c r="H95" s="49">
        <v>71648</v>
      </c>
      <c r="I95" s="49">
        <v>7538</v>
      </c>
      <c r="J95" s="49">
        <v>7538</v>
      </c>
      <c r="K95" s="39"/>
      <c r="L95" s="39"/>
      <c r="M95" s="49">
        <f>I95</f>
        <v>7538</v>
      </c>
      <c r="N95" s="49">
        <f>J95</f>
        <v>7538</v>
      </c>
      <c r="O95" s="49">
        <f>G95-Q95+I95</f>
        <v>71648</v>
      </c>
      <c r="P95" s="49">
        <f>H95-R95+J95</f>
        <v>71648</v>
      </c>
      <c r="Q95" s="50">
        <v>7538</v>
      </c>
      <c r="R95" s="50">
        <v>7538</v>
      </c>
      <c r="S95" s="39">
        <v>0</v>
      </c>
      <c r="T95" s="39"/>
      <c r="U95" s="39"/>
      <c r="V95" s="39"/>
      <c r="W95" s="39"/>
      <c r="X95" s="39"/>
      <c r="Y95" s="689"/>
      <c r="Z95" s="398">
        <f t="shared" ref="Z95:AP95" si="75">Z96</f>
        <v>0</v>
      </c>
      <c r="AA95" s="39">
        <f t="shared" si="75"/>
        <v>64483</v>
      </c>
      <c r="AB95" s="39">
        <f t="shared" si="75"/>
        <v>39200</v>
      </c>
      <c r="AC95" s="39">
        <f t="shared" si="75"/>
        <v>17000</v>
      </c>
      <c r="AD95" s="39">
        <f t="shared" si="75"/>
        <v>8283</v>
      </c>
      <c r="AE95" s="39">
        <f t="shared" si="75"/>
        <v>-44483</v>
      </c>
      <c r="AF95" s="39">
        <f t="shared" si="75"/>
        <v>-36200</v>
      </c>
      <c r="AG95" s="39">
        <f t="shared" si="75"/>
        <v>-36200</v>
      </c>
      <c r="AH95" s="39">
        <f t="shared" si="75"/>
        <v>-36200</v>
      </c>
      <c r="AI95" s="39">
        <f t="shared" si="75"/>
        <v>0</v>
      </c>
      <c r="AJ95" s="39">
        <f t="shared" si="75"/>
        <v>0</v>
      </c>
      <c r="AK95" s="39">
        <f t="shared" si="75"/>
        <v>0</v>
      </c>
      <c r="AL95" s="39">
        <f t="shared" si="75"/>
        <v>0</v>
      </c>
      <c r="AM95" s="39">
        <f t="shared" si="75"/>
        <v>15448</v>
      </c>
      <c r="AN95" s="39">
        <f t="shared" si="75"/>
        <v>0</v>
      </c>
      <c r="AO95" s="39">
        <f t="shared" si="75"/>
        <v>0</v>
      </c>
      <c r="AP95" s="39">
        <f t="shared" si="75"/>
        <v>0</v>
      </c>
      <c r="AQ95" s="22">
        <f t="shared" si="21"/>
        <v>-51648</v>
      </c>
      <c r="AR95" s="22">
        <f t="shared" si="36"/>
        <v>15448</v>
      </c>
      <c r="AT95" s="22">
        <f t="shared" si="0"/>
        <v>36200</v>
      </c>
      <c r="AU95" s="22">
        <f t="shared" si="5"/>
        <v>0</v>
      </c>
      <c r="BA95" s="496">
        <f t="shared" si="13"/>
        <v>7538</v>
      </c>
      <c r="BB95" s="496">
        <f t="shared" si="60"/>
        <v>0</v>
      </c>
      <c r="BC95" s="496">
        <f t="shared" si="14"/>
        <v>0</v>
      </c>
      <c r="BE95" s="22">
        <f t="shared" si="10"/>
        <v>0</v>
      </c>
    </row>
    <row r="96" spans="1:57" s="21" customFormat="1" ht="92.25" customHeight="1">
      <c r="A96" s="73" t="s">
        <v>99</v>
      </c>
      <c r="B96" s="74" t="s">
        <v>69</v>
      </c>
      <c r="C96" s="47" t="s">
        <v>158</v>
      </c>
      <c r="D96" s="47"/>
      <c r="E96" s="47"/>
      <c r="F96" s="77" t="s">
        <v>1212</v>
      </c>
      <c r="G96" s="78">
        <v>21000</v>
      </c>
      <c r="H96" s="78">
        <v>20000</v>
      </c>
      <c r="I96" s="49">
        <v>3000</v>
      </c>
      <c r="J96" s="49">
        <v>2000</v>
      </c>
      <c r="K96" s="49"/>
      <c r="L96" s="49"/>
      <c r="M96" s="49">
        <f>I96</f>
        <v>3000</v>
      </c>
      <c r="N96" s="49">
        <f>J96</f>
        <v>2000</v>
      </c>
      <c r="O96" s="49">
        <f>G96-Q96+I96</f>
        <v>21000</v>
      </c>
      <c r="P96" s="49">
        <f>H96-R96+J96</f>
        <v>20000</v>
      </c>
      <c r="Q96" s="50">
        <v>3000</v>
      </c>
      <c r="R96" s="50">
        <v>2000</v>
      </c>
      <c r="S96" s="53"/>
      <c r="T96" s="53"/>
      <c r="U96" s="49"/>
      <c r="V96" s="49"/>
      <c r="W96" s="53"/>
      <c r="X96" s="53"/>
      <c r="Y96" s="686"/>
      <c r="Z96" s="399">
        <v>0</v>
      </c>
      <c r="AA96" s="49">
        <v>64483</v>
      </c>
      <c r="AB96" s="49">
        <v>39200</v>
      </c>
      <c r="AC96" s="49">
        <v>17000</v>
      </c>
      <c r="AD96" s="50">
        <f>AA96-AB96-AC96</f>
        <v>8283</v>
      </c>
      <c r="AE96" s="50">
        <f>H96-Z96-AA96</f>
        <v>-44483</v>
      </c>
      <c r="AF96" s="50">
        <f>AD96+AE96</f>
        <v>-36200</v>
      </c>
      <c r="AG96" s="50">
        <f>AE96+AD96</f>
        <v>-36200</v>
      </c>
      <c r="AH96" s="50">
        <f>AG96</f>
        <v>-36200</v>
      </c>
      <c r="AI96" s="50"/>
      <c r="AJ96" s="50"/>
      <c r="AK96" s="50">
        <v>0</v>
      </c>
      <c r="AL96" s="50">
        <v>0</v>
      </c>
      <c r="AM96" s="50">
        <v>15448</v>
      </c>
      <c r="AN96" s="51">
        <v>0</v>
      </c>
      <c r="AO96" s="39">
        <v>0</v>
      </c>
      <c r="AP96" s="58"/>
      <c r="AQ96" s="194">
        <f t="shared" si="21"/>
        <v>-51648</v>
      </c>
      <c r="AR96" s="22">
        <f t="shared" si="36"/>
        <v>15448</v>
      </c>
      <c r="AT96" s="22">
        <f t="shared" si="0"/>
        <v>36200</v>
      </c>
      <c r="AU96" s="22">
        <f t="shared" si="5"/>
        <v>0</v>
      </c>
      <c r="BA96" s="496">
        <f t="shared" si="13"/>
        <v>2000</v>
      </c>
      <c r="BB96" s="496">
        <f t="shared" si="60"/>
        <v>0</v>
      </c>
      <c r="BC96" s="496">
        <f>H104-P104</f>
        <v>0</v>
      </c>
      <c r="BE96" s="22">
        <f t="shared" si="10"/>
        <v>0</v>
      </c>
    </row>
    <row r="97" spans="1:57" s="67" customFormat="1" ht="21.75" customHeight="1">
      <c r="A97" s="65" t="s">
        <v>173</v>
      </c>
      <c r="B97" s="586" t="s">
        <v>1241</v>
      </c>
      <c r="C97" s="47"/>
      <c r="D97" s="61"/>
      <c r="E97" s="70"/>
      <c r="F97" s="57"/>
      <c r="G97" s="37">
        <f>SUM(G99:G100)</f>
        <v>1133692</v>
      </c>
      <c r="H97" s="37">
        <f t="shared" ref="H97:Y97" si="76">SUM(H99:H100)</f>
        <v>1098692</v>
      </c>
      <c r="I97" s="37">
        <f t="shared" si="76"/>
        <v>35000</v>
      </c>
      <c r="J97" s="37">
        <f t="shared" si="76"/>
        <v>0</v>
      </c>
      <c r="K97" s="37">
        <f t="shared" si="76"/>
        <v>0</v>
      </c>
      <c r="L97" s="37">
        <f t="shared" si="76"/>
        <v>0</v>
      </c>
      <c r="M97" s="37">
        <f t="shared" si="76"/>
        <v>35000</v>
      </c>
      <c r="N97" s="37">
        <f t="shared" si="76"/>
        <v>0</v>
      </c>
      <c r="O97" s="37">
        <f t="shared" si="76"/>
        <v>35000</v>
      </c>
      <c r="P97" s="37">
        <f t="shared" si="76"/>
        <v>0</v>
      </c>
      <c r="Q97" s="37">
        <f t="shared" si="76"/>
        <v>1133692</v>
      </c>
      <c r="R97" s="37">
        <f t="shared" si="76"/>
        <v>1098692</v>
      </c>
      <c r="S97" s="37">
        <f t="shared" si="76"/>
        <v>0</v>
      </c>
      <c r="T97" s="37">
        <f t="shared" si="76"/>
        <v>0</v>
      </c>
      <c r="U97" s="37">
        <f t="shared" si="76"/>
        <v>270000</v>
      </c>
      <c r="V97" s="37">
        <f t="shared" si="76"/>
        <v>270000</v>
      </c>
      <c r="W97" s="39">
        <f t="shared" si="76"/>
        <v>0</v>
      </c>
      <c r="X97" s="37">
        <f t="shared" si="76"/>
        <v>0</v>
      </c>
      <c r="Y97" s="686">
        <f t="shared" si="76"/>
        <v>0</v>
      </c>
      <c r="Z97" s="398">
        <f t="shared" ref="Z97:AP97" si="77">Z99</f>
        <v>0</v>
      </c>
      <c r="AA97" s="39">
        <f t="shared" si="77"/>
        <v>0</v>
      </c>
      <c r="AB97" s="39">
        <f t="shared" si="77"/>
        <v>0</v>
      </c>
      <c r="AC97" s="39">
        <f t="shared" si="77"/>
        <v>0</v>
      </c>
      <c r="AD97" s="39">
        <f t="shared" si="77"/>
        <v>0</v>
      </c>
      <c r="AE97" s="39">
        <f t="shared" si="77"/>
        <v>0</v>
      </c>
      <c r="AF97" s="39">
        <f t="shared" si="77"/>
        <v>0</v>
      </c>
      <c r="AG97" s="39">
        <f t="shared" si="77"/>
        <v>0</v>
      </c>
      <c r="AH97" s="39">
        <f t="shared" si="77"/>
        <v>0</v>
      </c>
      <c r="AI97" s="39">
        <f t="shared" si="77"/>
        <v>0</v>
      </c>
      <c r="AJ97" s="39">
        <f t="shared" si="77"/>
        <v>0</v>
      </c>
      <c r="AK97" s="39">
        <f t="shared" si="77"/>
        <v>0</v>
      </c>
      <c r="AL97" s="39">
        <f t="shared" si="77"/>
        <v>0</v>
      </c>
      <c r="AM97" s="39">
        <f t="shared" si="77"/>
        <v>0</v>
      </c>
      <c r="AN97" s="39">
        <f t="shared" si="77"/>
        <v>0</v>
      </c>
      <c r="AO97" s="39">
        <f t="shared" si="77"/>
        <v>0</v>
      </c>
      <c r="AP97" s="39">
        <f t="shared" si="77"/>
        <v>0</v>
      </c>
      <c r="AQ97" s="22">
        <f t="shared" si="21"/>
        <v>0</v>
      </c>
      <c r="AR97" s="22">
        <f t="shared" si="36"/>
        <v>0</v>
      </c>
      <c r="AT97" s="22">
        <f t="shared" si="0"/>
        <v>270000</v>
      </c>
      <c r="AU97" s="22">
        <f t="shared" si="5"/>
        <v>0</v>
      </c>
      <c r="BA97" s="496">
        <f t="shared" si="13"/>
        <v>828692</v>
      </c>
      <c r="BB97" s="496">
        <f t="shared" si="60"/>
        <v>0</v>
      </c>
      <c r="BC97" s="496">
        <f>H99-P99</f>
        <v>610292</v>
      </c>
      <c r="BE97" s="22">
        <f t="shared" si="10"/>
        <v>1098692</v>
      </c>
    </row>
    <row r="98" spans="1:57" s="67" customFormat="1" ht="26.25" customHeight="1">
      <c r="A98" s="192" t="s">
        <v>16</v>
      </c>
      <c r="B98" s="60" t="s">
        <v>1221</v>
      </c>
      <c r="C98" s="61"/>
      <c r="D98" s="61"/>
      <c r="E98" s="61"/>
      <c r="F98" s="62"/>
      <c r="G98" s="39">
        <f>SUM(G99:G100)</f>
        <v>1133692</v>
      </c>
      <c r="H98" s="39">
        <f t="shared" ref="H98:X98" si="78">SUM(H99:H100)</f>
        <v>1098692</v>
      </c>
      <c r="I98" s="39">
        <f t="shared" si="78"/>
        <v>35000</v>
      </c>
      <c r="J98" s="39">
        <f t="shared" si="78"/>
        <v>0</v>
      </c>
      <c r="K98" s="39">
        <f t="shared" si="78"/>
        <v>0</v>
      </c>
      <c r="L98" s="39">
        <f t="shared" si="78"/>
        <v>0</v>
      </c>
      <c r="M98" s="39">
        <f t="shared" si="78"/>
        <v>35000</v>
      </c>
      <c r="N98" s="39">
        <f t="shared" si="78"/>
        <v>0</v>
      </c>
      <c r="O98" s="39">
        <f t="shared" si="78"/>
        <v>35000</v>
      </c>
      <c r="P98" s="39">
        <f t="shared" si="78"/>
        <v>0</v>
      </c>
      <c r="Q98" s="39">
        <f t="shared" si="78"/>
        <v>1133692</v>
      </c>
      <c r="R98" s="39">
        <f t="shared" si="78"/>
        <v>1098692</v>
      </c>
      <c r="S98" s="39">
        <f t="shared" si="78"/>
        <v>0</v>
      </c>
      <c r="T98" s="39">
        <f t="shared" si="78"/>
        <v>0</v>
      </c>
      <c r="U98" s="39">
        <f t="shared" si="78"/>
        <v>270000</v>
      </c>
      <c r="V98" s="39">
        <f t="shared" si="78"/>
        <v>270000</v>
      </c>
      <c r="W98" s="39">
        <f t="shared" si="78"/>
        <v>0</v>
      </c>
      <c r="X98" s="39">
        <f t="shared" si="78"/>
        <v>0</v>
      </c>
      <c r="Y98" s="689"/>
      <c r="Z98" s="398"/>
      <c r="AA98" s="39"/>
      <c r="AB98" s="39"/>
      <c r="AC98" s="39"/>
      <c r="AD98" s="578"/>
      <c r="AE98" s="578"/>
      <c r="AF98" s="578"/>
      <c r="AG98" s="578"/>
      <c r="AH98" s="578"/>
      <c r="AI98" s="578"/>
      <c r="AJ98" s="39"/>
      <c r="AK98" s="39"/>
      <c r="AL98" s="39"/>
      <c r="AM98" s="39"/>
      <c r="AN98" s="39"/>
      <c r="AO98" s="39"/>
      <c r="AP98" s="579"/>
      <c r="AQ98" s="580"/>
      <c r="AR98" s="581"/>
      <c r="AT98" s="581"/>
      <c r="AU98" s="581"/>
      <c r="BA98" s="577"/>
      <c r="BB98" s="496">
        <f t="shared" si="60"/>
        <v>0</v>
      </c>
      <c r="BC98" s="577"/>
      <c r="BE98" s="581">
        <f t="shared" si="10"/>
        <v>1098692</v>
      </c>
    </row>
    <row r="99" spans="1:57" s="21" customFormat="1" ht="40.5" customHeight="1">
      <c r="A99" s="73">
        <v>1</v>
      </c>
      <c r="B99" s="74" t="s">
        <v>407</v>
      </c>
      <c r="C99" s="47" t="s">
        <v>59</v>
      </c>
      <c r="D99" s="47"/>
      <c r="E99" s="47"/>
      <c r="F99" s="465" t="s">
        <v>1238</v>
      </c>
      <c r="G99" s="582">
        <v>630292</v>
      </c>
      <c r="H99" s="582">
        <v>610292</v>
      </c>
      <c r="I99" s="49">
        <v>20000</v>
      </c>
      <c r="J99" s="49"/>
      <c r="K99" s="49"/>
      <c r="L99" s="49"/>
      <c r="M99" s="49">
        <v>20000</v>
      </c>
      <c r="N99" s="49"/>
      <c r="O99" s="49">
        <v>20000</v>
      </c>
      <c r="P99" s="49">
        <f>J99</f>
        <v>0</v>
      </c>
      <c r="Q99" s="582">
        <v>630292</v>
      </c>
      <c r="R99" s="582">
        <f>H99</f>
        <v>610292</v>
      </c>
      <c r="S99" s="53"/>
      <c r="T99" s="53"/>
      <c r="U99" s="49">
        <v>120000</v>
      </c>
      <c r="V99" s="49">
        <v>120000</v>
      </c>
      <c r="W99" s="53"/>
      <c r="X99" s="53"/>
      <c r="Y99" s="686" t="s">
        <v>718</v>
      </c>
      <c r="Z99" s="399"/>
      <c r="AA99" s="49"/>
      <c r="AB99" s="49"/>
      <c r="AC99" s="49"/>
      <c r="AD99" s="50"/>
      <c r="AE99" s="50"/>
      <c r="AF99" s="50"/>
      <c r="AG99" s="50"/>
      <c r="AH99" s="50"/>
      <c r="AI99" s="50"/>
      <c r="AJ99" s="50"/>
      <c r="AK99" s="50"/>
      <c r="AL99" s="50"/>
      <c r="AM99" s="50"/>
      <c r="AN99" s="51"/>
      <c r="AO99" s="39"/>
      <c r="AP99" s="58"/>
      <c r="AQ99" s="194"/>
      <c r="AR99" s="22"/>
      <c r="AT99" s="22"/>
      <c r="AU99" s="22"/>
      <c r="BA99" s="496"/>
      <c r="BB99" s="496">
        <f t="shared" si="60"/>
        <v>0</v>
      </c>
      <c r="BC99" s="496"/>
      <c r="BE99" s="22"/>
    </row>
    <row r="100" spans="1:57" s="21" customFormat="1" ht="42.75" customHeight="1">
      <c r="A100" s="73">
        <v>2</v>
      </c>
      <c r="B100" s="74" t="s">
        <v>287</v>
      </c>
      <c r="C100" s="47" t="s">
        <v>1242</v>
      </c>
      <c r="D100" s="47"/>
      <c r="E100" s="47"/>
      <c r="F100" s="465" t="s">
        <v>1238</v>
      </c>
      <c r="G100" s="582">
        <v>503400</v>
      </c>
      <c r="H100" s="582">
        <v>488400</v>
      </c>
      <c r="I100" s="49">
        <v>15000</v>
      </c>
      <c r="J100" s="49"/>
      <c r="K100" s="49"/>
      <c r="L100" s="49"/>
      <c r="M100" s="49">
        <v>15000</v>
      </c>
      <c r="N100" s="49"/>
      <c r="O100" s="49">
        <v>15000</v>
      </c>
      <c r="P100" s="49">
        <f>J100</f>
        <v>0</v>
      </c>
      <c r="Q100" s="582">
        <f>G100</f>
        <v>503400</v>
      </c>
      <c r="R100" s="582">
        <f>H100</f>
        <v>488400</v>
      </c>
      <c r="S100" s="53"/>
      <c r="T100" s="53"/>
      <c r="U100" s="49">
        <v>150000</v>
      </c>
      <c r="V100" s="49">
        <v>150000</v>
      </c>
      <c r="W100" s="53"/>
      <c r="X100" s="53"/>
      <c r="Y100" s="686" t="s">
        <v>718</v>
      </c>
      <c r="Z100" s="399"/>
      <c r="AA100" s="49"/>
      <c r="AB100" s="49"/>
      <c r="AC100" s="49"/>
      <c r="AD100" s="50"/>
      <c r="AE100" s="50"/>
      <c r="AF100" s="50"/>
      <c r="AG100" s="50"/>
      <c r="AH100" s="50"/>
      <c r="AI100" s="50"/>
      <c r="AJ100" s="50"/>
      <c r="AK100" s="50"/>
      <c r="AL100" s="50"/>
      <c r="AM100" s="50"/>
      <c r="AN100" s="51"/>
      <c r="AO100" s="39"/>
      <c r="AP100" s="58"/>
      <c r="AQ100" s="194"/>
      <c r="AR100" s="22"/>
      <c r="AT100" s="22"/>
      <c r="AU100" s="22"/>
      <c r="BA100" s="496"/>
      <c r="BB100" s="496">
        <f t="shared" si="60"/>
        <v>0</v>
      </c>
      <c r="BC100" s="496"/>
      <c r="BE100" s="22"/>
    </row>
    <row r="101" spans="1:57" s="21" customFormat="1" ht="25.5" customHeight="1">
      <c r="A101" s="151" t="s">
        <v>177</v>
      </c>
      <c r="B101" s="152" t="s">
        <v>1248</v>
      </c>
      <c r="C101" s="47"/>
      <c r="D101" s="47"/>
      <c r="E101" s="47"/>
      <c r="F101" s="465"/>
      <c r="G101" s="584">
        <f>G102</f>
        <v>330000</v>
      </c>
      <c r="H101" s="584">
        <f t="shared" ref="H101:X102" si="79">H102</f>
        <v>317000</v>
      </c>
      <c r="I101" s="584">
        <f t="shared" si="79"/>
        <v>13000</v>
      </c>
      <c r="J101" s="584">
        <f t="shared" si="79"/>
        <v>0</v>
      </c>
      <c r="K101" s="584">
        <f t="shared" si="79"/>
        <v>0</v>
      </c>
      <c r="L101" s="584">
        <f t="shared" si="79"/>
        <v>0</v>
      </c>
      <c r="M101" s="584">
        <f t="shared" si="79"/>
        <v>13000</v>
      </c>
      <c r="N101" s="584">
        <f t="shared" si="79"/>
        <v>0</v>
      </c>
      <c r="O101" s="584">
        <f t="shared" si="79"/>
        <v>13000</v>
      </c>
      <c r="P101" s="584">
        <f t="shared" si="79"/>
        <v>0</v>
      </c>
      <c r="Q101" s="584">
        <f t="shared" si="79"/>
        <v>330000</v>
      </c>
      <c r="R101" s="584">
        <f t="shared" si="79"/>
        <v>317000</v>
      </c>
      <c r="S101" s="584">
        <f t="shared" si="79"/>
        <v>0</v>
      </c>
      <c r="T101" s="584">
        <f t="shared" si="79"/>
        <v>0</v>
      </c>
      <c r="U101" s="584">
        <f t="shared" si="79"/>
        <v>70000</v>
      </c>
      <c r="V101" s="584">
        <f t="shared" si="79"/>
        <v>70000</v>
      </c>
      <c r="W101" s="696">
        <f t="shared" si="79"/>
        <v>0</v>
      </c>
      <c r="X101" s="584">
        <f t="shared" si="79"/>
        <v>0</v>
      </c>
      <c r="Y101" s="686"/>
      <c r="Z101" s="399"/>
      <c r="AA101" s="49"/>
      <c r="AB101" s="49"/>
      <c r="AC101" s="49"/>
      <c r="AD101" s="50"/>
      <c r="AE101" s="50"/>
      <c r="AF101" s="50"/>
      <c r="AG101" s="50"/>
      <c r="AH101" s="50"/>
      <c r="AI101" s="50"/>
      <c r="AJ101" s="50"/>
      <c r="AK101" s="50"/>
      <c r="AL101" s="50"/>
      <c r="AM101" s="50"/>
      <c r="AN101" s="51"/>
      <c r="AO101" s="39"/>
      <c r="AP101" s="58"/>
      <c r="AQ101" s="194"/>
      <c r="AR101" s="22"/>
      <c r="AT101" s="22"/>
      <c r="AU101" s="22"/>
      <c r="BA101" s="496"/>
      <c r="BB101" s="496">
        <f t="shared" si="60"/>
        <v>0</v>
      </c>
      <c r="BC101" s="496"/>
      <c r="BE101" s="22"/>
    </row>
    <row r="102" spans="1:57" s="67" customFormat="1" ht="26.25" customHeight="1">
      <c r="A102" s="192" t="s">
        <v>16</v>
      </c>
      <c r="B102" s="60" t="s">
        <v>1250</v>
      </c>
      <c r="C102" s="61"/>
      <c r="D102" s="61"/>
      <c r="E102" s="61"/>
      <c r="F102" s="62"/>
      <c r="G102" s="39">
        <f>G103</f>
        <v>330000</v>
      </c>
      <c r="H102" s="39">
        <f t="shared" si="79"/>
        <v>317000</v>
      </c>
      <c r="I102" s="39">
        <f t="shared" si="79"/>
        <v>13000</v>
      </c>
      <c r="J102" s="39">
        <f t="shared" si="79"/>
        <v>0</v>
      </c>
      <c r="K102" s="39">
        <f t="shared" si="79"/>
        <v>0</v>
      </c>
      <c r="L102" s="39">
        <f t="shared" si="79"/>
        <v>0</v>
      </c>
      <c r="M102" s="39">
        <f t="shared" si="79"/>
        <v>13000</v>
      </c>
      <c r="N102" s="39">
        <f t="shared" si="79"/>
        <v>0</v>
      </c>
      <c r="O102" s="39">
        <f t="shared" si="79"/>
        <v>13000</v>
      </c>
      <c r="P102" s="39">
        <f t="shared" si="79"/>
        <v>0</v>
      </c>
      <c r="Q102" s="39">
        <f t="shared" si="79"/>
        <v>330000</v>
      </c>
      <c r="R102" s="39">
        <f t="shared" si="79"/>
        <v>317000</v>
      </c>
      <c r="S102" s="39">
        <f t="shared" si="79"/>
        <v>0</v>
      </c>
      <c r="T102" s="39">
        <f t="shared" si="79"/>
        <v>0</v>
      </c>
      <c r="U102" s="39">
        <f t="shared" si="79"/>
        <v>70000</v>
      </c>
      <c r="V102" s="39">
        <f t="shared" si="79"/>
        <v>70000</v>
      </c>
      <c r="W102" s="39">
        <f t="shared" si="79"/>
        <v>0</v>
      </c>
      <c r="X102" s="39">
        <f>SUM(X103:X103)</f>
        <v>0</v>
      </c>
      <c r="Y102" s="689"/>
      <c r="Z102" s="398"/>
      <c r="AA102" s="39"/>
      <c r="AB102" s="39"/>
      <c r="AC102" s="39"/>
      <c r="AD102" s="578"/>
      <c r="AE102" s="578"/>
      <c r="AF102" s="578"/>
      <c r="AG102" s="578"/>
      <c r="AH102" s="578"/>
      <c r="AI102" s="578"/>
      <c r="AJ102" s="39"/>
      <c r="AK102" s="39"/>
      <c r="AL102" s="39"/>
      <c r="AM102" s="39"/>
      <c r="AN102" s="39"/>
      <c r="AO102" s="39"/>
      <c r="AP102" s="579"/>
      <c r="AQ102" s="580"/>
      <c r="AR102" s="581"/>
      <c r="AT102" s="581"/>
      <c r="AU102" s="581"/>
      <c r="BA102" s="577"/>
      <c r="BB102" s="496">
        <f t="shared" si="60"/>
        <v>0</v>
      </c>
      <c r="BC102" s="577"/>
      <c r="BE102" s="581">
        <f t="shared" ref="BE102" si="80">R102-J102</f>
        <v>317000</v>
      </c>
    </row>
    <row r="103" spans="1:57" s="21" customFormat="1" ht="42.75" customHeight="1">
      <c r="A103" s="465">
        <v>1</v>
      </c>
      <c r="B103" s="80" t="s">
        <v>1249</v>
      </c>
      <c r="C103" s="465" t="s">
        <v>59</v>
      </c>
      <c r="D103" s="47"/>
      <c r="E103" s="47"/>
      <c r="F103" s="465" t="s">
        <v>1238</v>
      </c>
      <c r="G103" s="582">
        <v>330000</v>
      </c>
      <c r="H103" s="582">
        <v>317000</v>
      </c>
      <c r="I103" s="49">
        <v>13000</v>
      </c>
      <c r="J103" s="49"/>
      <c r="K103" s="49"/>
      <c r="L103" s="49"/>
      <c r="M103" s="49">
        <v>13000</v>
      </c>
      <c r="N103" s="49"/>
      <c r="O103" s="49">
        <v>13000</v>
      </c>
      <c r="P103" s="49"/>
      <c r="Q103" s="582">
        <v>330000</v>
      </c>
      <c r="R103" s="582">
        <v>317000</v>
      </c>
      <c r="S103" s="53"/>
      <c r="T103" s="53"/>
      <c r="U103" s="49">
        <v>70000</v>
      </c>
      <c r="V103" s="49">
        <v>70000</v>
      </c>
      <c r="W103" s="53"/>
      <c r="X103" s="53"/>
      <c r="Y103" s="686" t="s">
        <v>718</v>
      </c>
      <c r="Z103" s="399"/>
      <c r="AA103" s="49"/>
      <c r="AB103" s="49"/>
      <c r="AC103" s="49"/>
      <c r="AD103" s="50"/>
      <c r="AE103" s="50"/>
      <c r="AF103" s="50"/>
      <c r="AG103" s="50"/>
      <c r="AH103" s="50"/>
      <c r="AI103" s="50"/>
      <c r="AJ103" s="50"/>
      <c r="AK103" s="50"/>
      <c r="AL103" s="50"/>
      <c r="AM103" s="50"/>
      <c r="AN103" s="51"/>
      <c r="AO103" s="39"/>
      <c r="AP103" s="58"/>
      <c r="AQ103" s="194"/>
      <c r="AR103" s="22"/>
      <c r="AT103" s="22"/>
      <c r="AU103" s="22"/>
      <c r="BA103" s="496"/>
      <c r="BB103" s="496">
        <f t="shared" si="60"/>
        <v>0</v>
      </c>
      <c r="BC103" s="496"/>
      <c r="BE103" s="22"/>
    </row>
    <row r="104" spans="1:57" s="66" customFormat="1" ht="31.5" customHeight="1">
      <c r="A104" s="569" t="s">
        <v>177</v>
      </c>
      <c r="B104" s="570" t="s">
        <v>1273</v>
      </c>
      <c r="C104" s="571"/>
      <c r="D104" s="571"/>
      <c r="E104" s="568"/>
      <c r="F104" s="572"/>
      <c r="G104" s="573"/>
      <c r="H104" s="573"/>
      <c r="I104" s="573">
        <v>7348</v>
      </c>
      <c r="J104" s="573">
        <v>7348</v>
      </c>
      <c r="K104" s="573"/>
      <c r="L104" s="573"/>
      <c r="M104" s="573"/>
      <c r="N104" s="573"/>
      <c r="O104" s="205">
        <f t="shared" ref="O104:P104" si="81">G104-Q104</f>
        <v>0</v>
      </c>
      <c r="P104" s="205">
        <f t="shared" si="81"/>
        <v>0</v>
      </c>
      <c r="Q104" s="573"/>
      <c r="R104" s="573"/>
      <c r="S104" s="574"/>
      <c r="T104" s="574"/>
      <c r="U104" s="573"/>
      <c r="V104" s="573"/>
      <c r="W104" s="574">
        <f t="shared" ref="W104:AO104" si="82">W105</f>
        <v>0</v>
      </c>
      <c r="X104" s="574">
        <f t="shared" si="82"/>
        <v>0</v>
      </c>
      <c r="Y104" s="588"/>
      <c r="Z104" s="397">
        <f t="shared" si="82"/>
        <v>0</v>
      </c>
      <c r="AA104" s="37">
        <f t="shared" si="82"/>
        <v>0</v>
      </c>
      <c r="AB104" s="37">
        <f t="shared" si="82"/>
        <v>0</v>
      </c>
      <c r="AC104" s="37">
        <f t="shared" si="82"/>
        <v>0</v>
      </c>
      <c r="AD104" s="37">
        <f t="shared" si="82"/>
        <v>0</v>
      </c>
      <c r="AE104" s="37">
        <f t="shared" si="82"/>
        <v>0</v>
      </c>
      <c r="AF104" s="37">
        <f t="shared" si="82"/>
        <v>0</v>
      </c>
      <c r="AG104" s="37">
        <f t="shared" si="82"/>
        <v>0</v>
      </c>
      <c r="AH104" s="37">
        <f t="shared" si="82"/>
        <v>0</v>
      </c>
      <c r="AI104" s="37">
        <f t="shared" si="82"/>
        <v>0</v>
      </c>
      <c r="AJ104" s="37">
        <f t="shared" si="82"/>
        <v>0</v>
      </c>
      <c r="AK104" s="37">
        <f t="shared" si="82"/>
        <v>0</v>
      </c>
      <c r="AL104" s="37">
        <f t="shared" si="82"/>
        <v>0</v>
      </c>
      <c r="AM104" s="37">
        <f t="shared" si="82"/>
        <v>0</v>
      </c>
      <c r="AN104" s="37">
        <f t="shared" si="82"/>
        <v>0</v>
      </c>
      <c r="AO104" s="37">
        <f t="shared" si="82"/>
        <v>0</v>
      </c>
      <c r="AP104" s="58"/>
      <c r="AQ104" s="194">
        <f t="shared" si="21"/>
        <v>0</v>
      </c>
      <c r="AR104" s="22">
        <f t="shared" ref="AR104" si="83">AG104-AH104</f>
        <v>0</v>
      </c>
      <c r="AT104" s="22">
        <f t="shared" si="0"/>
        <v>0</v>
      </c>
      <c r="AU104" s="22">
        <f t="shared" si="5"/>
        <v>7348</v>
      </c>
      <c r="BA104" s="496">
        <f t="shared" si="13"/>
        <v>0</v>
      </c>
      <c r="BB104" s="496">
        <f t="shared" si="60"/>
        <v>0</v>
      </c>
      <c r="BC104" s="496" t="e">
        <f>#REF!-#REF!</f>
        <v>#REF!</v>
      </c>
      <c r="BE104" s="22">
        <f t="shared" si="10"/>
        <v>-7348</v>
      </c>
    </row>
  </sheetData>
  <mergeCells count="61">
    <mergeCell ref="A1:AP1"/>
    <mergeCell ref="A2:AP2"/>
    <mergeCell ref="A3:AP3"/>
    <mergeCell ref="A4:AP4"/>
    <mergeCell ref="A5:A10"/>
    <mergeCell ref="B5:B10"/>
    <mergeCell ref="C5:C10"/>
    <mergeCell ref="D5:D10"/>
    <mergeCell ref="E5:E10"/>
    <mergeCell ref="F5:H6"/>
    <mergeCell ref="O5:P7"/>
    <mergeCell ref="Q5:T7"/>
    <mergeCell ref="U5:X7"/>
    <mergeCell ref="Y5:Y10"/>
    <mergeCell ref="Z5:Z10"/>
    <mergeCell ref="AM5:AO6"/>
    <mergeCell ref="AP5:AP10"/>
    <mergeCell ref="AM7:AO7"/>
    <mergeCell ref="AJ8:AJ10"/>
    <mergeCell ref="AK8:AL8"/>
    <mergeCell ref="AM8:AM10"/>
    <mergeCell ref="AJ7:AL7"/>
    <mergeCell ref="AN8:AO8"/>
    <mergeCell ref="AN9:AN10"/>
    <mergeCell ref="AO9:AO10"/>
    <mergeCell ref="U8:U10"/>
    <mergeCell ref="R9:R10"/>
    <mergeCell ref="S9:T9"/>
    <mergeCell ref="V9:V10"/>
    <mergeCell ref="W9:X9"/>
    <mergeCell ref="V8:X8"/>
    <mergeCell ref="I5:N6"/>
    <mergeCell ref="O8:O10"/>
    <mergeCell ref="P8:P10"/>
    <mergeCell ref="Q8:Q10"/>
    <mergeCell ref="R8:T8"/>
    <mergeCell ref="AH5:AH10"/>
    <mergeCell ref="AI5:AI10"/>
    <mergeCell ref="AJ5:AL6"/>
    <mergeCell ref="AA5:AA10"/>
    <mergeCell ref="AB5:AB10"/>
    <mergeCell ref="AC5:AC10"/>
    <mergeCell ref="AD5:AD10"/>
    <mergeCell ref="AE5:AE10"/>
    <mergeCell ref="AF5:AF10"/>
    <mergeCell ref="AK9:AK10"/>
    <mergeCell ref="AL9:AL10"/>
    <mergeCell ref="AG5:AG10"/>
    <mergeCell ref="F7:F10"/>
    <mergeCell ref="G7:H7"/>
    <mergeCell ref="I7:J7"/>
    <mergeCell ref="K7:L7"/>
    <mergeCell ref="M7:N7"/>
    <mergeCell ref="K8:K10"/>
    <mergeCell ref="L8:L10"/>
    <mergeCell ref="M8:M10"/>
    <mergeCell ref="N8:N10"/>
    <mergeCell ref="G8:G10"/>
    <mergeCell ref="H8:H10"/>
    <mergeCell ref="I8:I10"/>
    <mergeCell ref="J8:J10"/>
  </mergeCells>
  <conditionalFormatting sqref="B75">
    <cfRule type="duplicateValues" dxfId="21" priority="19"/>
    <cfRule type="duplicateValues" dxfId="20" priority="20"/>
  </conditionalFormatting>
  <conditionalFormatting sqref="B68">
    <cfRule type="duplicateValues" dxfId="19" priority="21"/>
  </conditionalFormatting>
  <conditionalFormatting sqref="B75">
    <cfRule type="duplicateValues" dxfId="18" priority="22"/>
  </conditionalFormatting>
  <conditionalFormatting sqref="B69">
    <cfRule type="duplicateValues" dxfId="17" priority="18"/>
  </conditionalFormatting>
  <conditionalFormatting sqref="B71">
    <cfRule type="duplicateValues" dxfId="16" priority="17"/>
  </conditionalFormatting>
  <conditionalFormatting sqref="B74">
    <cfRule type="duplicateValues" dxfId="15" priority="16"/>
  </conditionalFormatting>
  <conditionalFormatting sqref="B72">
    <cfRule type="duplicateValues" dxfId="14" priority="15"/>
  </conditionalFormatting>
  <conditionalFormatting sqref="B77">
    <cfRule type="duplicateValues" dxfId="13" priority="14"/>
  </conditionalFormatting>
  <conditionalFormatting sqref="B73">
    <cfRule type="duplicateValues" dxfId="12" priority="13"/>
  </conditionalFormatting>
  <conditionalFormatting sqref="B76">
    <cfRule type="duplicateValues" dxfId="11" priority="12"/>
  </conditionalFormatting>
  <conditionalFormatting sqref="B70">
    <cfRule type="duplicateValues" dxfId="10" priority="11"/>
  </conditionalFormatting>
  <conditionalFormatting sqref="B21">
    <cfRule type="duplicateValues" dxfId="9" priority="10"/>
  </conditionalFormatting>
  <conditionalFormatting sqref="B52">
    <cfRule type="duplicateValues" dxfId="8" priority="8"/>
  </conditionalFormatting>
  <conditionalFormatting sqref="B53">
    <cfRule type="duplicateValues" dxfId="7" priority="7"/>
  </conditionalFormatting>
  <conditionalFormatting sqref="B54">
    <cfRule type="duplicateValues" dxfId="6" priority="6"/>
  </conditionalFormatting>
  <conditionalFormatting sqref="B55">
    <cfRule type="duplicateValues" dxfId="5" priority="9"/>
  </conditionalFormatting>
  <conditionalFormatting sqref="B90">
    <cfRule type="duplicateValues" dxfId="4" priority="5"/>
  </conditionalFormatting>
  <conditionalFormatting sqref="B89">
    <cfRule type="duplicateValues" dxfId="3" priority="4"/>
  </conditionalFormatting>
  <conditionalFormatting sqref="B103">
    <cfRule type="duplicateValues" dxfId="2" priority="3"/>
  </conditionalFormatting>
  <conditionalFormatting sqref="B101">
    <cfRule type="duplicateValues" dxfId="1" priority="2"/>
  </conditionalFormatting>
  <conditionalFormatting sqref="B26">
    <cfRule type="duplicateValues" dxfId="0" priority="1"/>
  </conditionalFormatting>
  <hyperlinks>
    <hyperlink ref="F61" r:id="rId1" display="1140/QĐ-UBND, 13/5/20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J41"/>
  <sheetViews>
    <sheetView workbookViewId="0">
      <pane xSplit="2" ySplit="10" topLeftCell="C36" activePane="bottomRight" state="frozen"/>
      <selection pane="topRight" activeCell="C1" sqref="C1"/>
      <selection pane="bottomLeft" activeCell="A11" sqref="A11"/>
      <selection pane="bottomRight" activeCell="D31" sqref="D31"/>
    </sheetView>
  </sheetViews>
  <sheetFormatPr defaultColWidth="9.140625" defaultRowHeight="12"/>
  <cols>
    <col min="1" max="1" width="3.7109375" style="87" customWidth="1"/>
    <col min="2" max="2" width="29.140625" style="88" customWidth="1"/>
    <col min="3" max="3" width="8.7109375" style="89" customWidth="1"/>
    <col min="4" max="4" width="11.28515625" style="89" customWidth="1"/>
    <col min="5" max="5" width="10.28515625" style="89" customWidth="1"/>
    <col min="6" max="6" width="14.7109375" style="90" customWidth="1"/>
    <col min="7" max="8" width="9.7109375" style="91" customWidth="1"/>
    <col min="9" max="9" width="9.140625" style="91" hidden="1" customWidth="1"/>
    <col min="10" max="10" width="8.7109375" style="91" hidden="1" customWidth="1"/>
    <col min="11" max="11" width="8.140625" style="91" hidden="1" customWidth="1"/>
    <col min="12" max="12" width="7.7109375" style="91" hidden="1" customWidth="1"/>
    <col min="13" max="13" width="8.85546875" style="91" hidden="1" customWidth="1"/>
    <col min="14" max="14" width="8.7109375" style="91" hidden="1" customWidth="1"/>
    <col min="15" max="15" width="10.140625" style="91" hidden="1" customWidth="1"/>
    <col min="16" max="16" width="9.140625" style="91" hidden="1" customWidth="1"/>
    <col min="17" max="17" width="9.5703125" style="91" customWidth="1"/>
    <col min="18" max="18" width="9.28515625" style="91" customWidth="1"/>
    <col min="19" max="19" width="9" style="329" customWidth="1"/>
    <col min="20" max="20" width="7.140625" style="329" hidden="1" customWidth="1"/>
    <col min="21" max="21" width="9.28515625" style="91" customWidth="1"/>
    <col min="22" max="22" width="9.140625" style="91" customWidth="1"/>
    <col min="23" max="23" width="10.42578125" style="329" customWidth="1"/>
    <col min="24" max="24" width="9" style="329" hidden="1" customWidth="1"/>
    <col min="25" max="25" width="13" style="87" customWidth="1"/>
    <col min="26" max="27" width="11.28515625" style="85" hidden="1" customWidth="1"/>
    <col min="28" max="29" width="9.140625" style="85" hidden="1" customWidth="1"/>
    <col min="30" max="32" width="0" style="85" hidden="1" customWidth="1"/>
    <col min="33" max="16384" width="9.140625" style="85"/>
  </cols>
  <sheetData>
    <row r="1" spans="1:35" s="21" customFormat="1" ht="18" customHeight="1">
      <c r="A1" s="807" t="s">
        <v>1365</v>
      </c>
      <c r="B1" s="807"/>
      <c r="C1" s="807"/>
      <c r="D1" s="807"/>
      <c r="E1" s="807"/>
      <c r="F1" s="807"/>
      <c r="G1" s="807"/>
      <c r="H1" s="807"/>
      <c r="I1" s="807"/>
      <c r="J1" s="807"/>
      <c r="K1" s="807"/>
      <c r="L1" s="807"/>
      <c r="M1" s="807"/>
      <c r="N1" s="807"/>
      <c r="O1" s="807"/>
      <c r="P1" s="807"/>
      <c r="Q1" s="807"/>
      <c r="R1" s="807"/>
      <c r="S1" s="807"/>
      <c r="T1" s="807"/>
      <c r="U1" s="807"/>
      <c r="V1" s="807"/>
      <c r="W1" s="807"/>
      <c r="X1" s="807"/>
      <c r="Y1" s="807"/>
    </row>
    <row r="2" spans="1:35" s="21" customFormat="1" ht="34.5" customHeight="1">
      <c r="A2" s="771" t="s">
        <v>1358</v>
      </c>
      <c r="B2" s="771"/>
      <c r="C2" s="771"/>
      <c r="D2" s="771"/>
      <c r="E2" s="771"/>
      <c r="F2" s="771"/>
      <c r="G2" s="771"/>
      <c r="H2" s="771"/>
      <c r="I2" s="771"/>
      <c r="J2" s="771"/>
      <c r="K2" s="771"/>
      <c r="L2" s="771"/>
      <c r="M2" s="771"/>
      <c r="N2" s="771"/>
      <c r="O2" s="771"/>
      <c r="P2" s="771"/>
      <c r="Q2" s="771"/>
      <c r="R2" s="771"/>
      <c r="S2" s="771"/>
      <c r="T2" s="771"/>
      <c r="U2" s="771"/>
      <c r="V2" s="771"/>
      <c r="W2" s="771"/>
      <c r="X2" s="771"/>
      <c r="Y2" s="771"/>
      <c r="AA2" s="22">
        <f>J12-900598</f>
        <v>-413482</v>
      </c>
    </row>
    <row r="3" spans="1:35" s="21" customFormat="1" ht="15.75">
      <c r="A3" s="772" t="str">
        <f>'B 1'!A4:J4</f>
        <v>(Kèm theo Tờ trình số             /TTr-SKHĐT  ngày     tháng 12  năm 2021 của Sở Kế hoạch và Đầu tư  tỉnh Đắk Lắk)</v>
      </c>
      <c r="B3" s="772"/>
      <c r="C3" s="772"/>
      <c r="D3" s="772"/>
      <c r="E3" s="772"/>
      <c r="F3" s="772"/>
      <c r="G3" s="772"/>
      <c r="H3" s="772"/>
      <c r="I3" s="772"/>
      <c r="J3" s="772"/>
      <c r="K3" s="772"/>
      <c r="L3" s="772"/>
      <c r="M3" s="772"/>
      <c r="N3" s="772"/>
      <c r="O3" s="772"/>
      <c r="P3" s="772"/>
      <c r="Q3" s="772"/>
      <c r="R3" s="772"/>
      <c r="S3" s="772"/>
      <c r="T3" s="772"/>
      <c r="U3" s="772"/>
      <c r="V3" s="772"/>
      <c r="W3" s="772"/>
      <c r="X3" s="772"/>
      <c r="Y3" s="772"/>
    </row>
    <row r="4" spans="1:35" s="21" customFormat="1">
      <c r="A4" s="773" t="s">
        <v>1</v>
      </c>
      <c r="B4" s="773"/>
      <c r="C4" s="773"/>
      <c r="D4" s="773"/>
      <c r="E4" s="773"/>
      <c r="F4" s="773"/>
      <c r="G4" s="773"/>
      <c r="H4" s="773"/>
      <c r="I4" s="773"/>
      <c r="J4" s="773"/>
      <c r="K4" s="773"/>
      <c r="L4" s="773"/>
      <c r="M4" s="773"/>
      <c r="N4" s="773"/>
      <c r="O4" s="773"/>
      <c r="P4" s="773"/>
      <c r="Q4" s="773"/>
      <c r="R4" s="773"/>
      <c r="S4" s="773"/>
      <c r="T4" s="773"/>
      <c r="U4" s="773"/>
      <c r="V4" s="773"/>
      <c r="W4" s="773"/>
      <c r="X4" s="773"/>
      <c r="Y4" s="773"/>
    </row>
    <row r="5" spans="1:35" s="21" customFormat="1" ht="12.75" customHeight="1">
      <c r="A5" s="774" t="s">
        <v>74</v>
      </c>
      <c r="B5" s="808" t="s">
        <v>1191</v>
      </c>
      <c r="C5" s="774" t="s">
        <v>4</v>
      </c>
      <c r="D5" s="774" t="s">
        <v>720</v>
      </c>
      <c r="E5" s="774" t="s">
        <v>5</v>
      </c>
      <c r="F5" s="774" t="s">
        <v>75</v>
      </c>
      <c r="G5" s="774"/>
      <c r="H5" s="774"/>
      <c r="I5" s="774" t="s">
        <v>1177</v>
      </c>
      <c r="J5" s="774"/>
      <c r="K5" s="774"/>
      <c r="L5" s="774"/>
      <c r="M5" s="774"/>
      <c r="N5" s="774"/>
      <c r="O5" s="774" t="s">
        <v>1186</v>
      </c>
      <c r="P5" s="774"/>
      <c r="Q5" s="774" t="s">
        <v>606</v>
      </c>
      <c r="R5" s="774"/>
      <c r="S5" s="774"/>
      <c r="T5" s="774"/>
      <c r="U5" s="774" t="s">
        <v>1357</v>
      </c>
      <c r="V5" s="774"/>
      <c r="W5" s="774"/>
      <c r="X5" s="774"/>
      <c r="Y5" s="774" t="s">
        <v>7</v>
      </c>
    </row>
    <row r="6" spans="1:35" s="21" customFormat="1" ht="16.5" customHeight="1">
      <c r="A6" s="774"/>
      <c r="B6" s="775"/>
      <c r="C6" s="774"/>
      <c r="D6" s="774"/>
      <c r="E6" s="774"/>
      <c r="F6" s="774"/>
      <c r="G6" s="774"/>
      <c r="H6" s="774"/>
      <c r="I6" s="774"/>
      <c r="J6" s="774"/>
      <c r="K6" s="774"/>
      <c r="L6" s="774"/>
      <c r="M6" s="774"/>
      <c r="N6" s="774"/>
      <c r="O6" s="774"/>
      <c r="P6" s="774"/>
      <c r="Q6" s="774"/>
      <c r="R6" s="774"/>
      <c r="S6" s="774"/>
      <c r="T6" s="774"/>
      <c r="U6" s="774"/>
      <c r="V6" s="774"/>
      <c r="W6" s="774"/>
      <c r="X6" s="774"/>
      <c r="Y6" s="774"/>
      <c r="AB6" s="700">
        <f>Z7-V22-V30-V23</f>
        <v>950987.92599999998</v>
      </c>
    </row>
    <row r="7" spans="1:35" s="21" customFormat="1" ht="44.25" customHeight="1">
      <c r="A7" s="774"/>
      <c r="B7" s="775"/>
      <c r="C7" s="774"/>
      <c r="D7" s="774"/>
      <c r="E7" s="774"/>
      <c r="F7" s="774" t="s">
        <v>79</v>
      </c>
      <c r="G7" s="777" t="s">
        <v>9</v>
      </c>
      <c r="H7" s="777"/>
      <c r="I7" s="777" t="s">
        <v>602</v>
      </c>
      <c r="J7" s="777"/>
      <c r="K7" s="809" t="s">
        <v>1187</v>
      </c>
      <c r="L7" s="809"/>
      <c r="M7" s="809" t="s">
        <v>1188</v>
      </c>
      <c r="N7" s="809"/>
      <c r="O7" s="774"/>
      <c r="P7" s="774"/>
      <c r="Q7" s="774"/>
      <c r="R7" s="774"/>
      <c r="S7" s="774"/>
      <c r="T7" s="774"/>
      <c r="U7" s="774"/>
      <c r="V7" s="774"/>
      <c r="W7" s="774"/>
      <c r="X7" s="774"/>
      <c r="Y7" s="774"/>
      <c r="Z7" s="697">
        <v>1144727</v>
      </c>
      <c r="AA7" s="22">
        <f>Z7-V12</f>
        <v>621987.92599999998</v>
      </c>
      <c r="AB7" s="22">
        <f>V12-W12</f>
        <v>414000</v>
      </c>
    </row>
    <row r="8" spans="1:35" s="21" customFormat="1" ht="44.25" customHeight="1">
      <c r="A8" s="774"/>
      <c r="B8" s="775"/>
      <c r="C8" s="774"/>
      <c r="D8" s="774"/>
      <c r="E8" s="774"/>
      <c r="F8" s="774"/>
      <c r="G8" s="774" t="s">
        <v>11</v>
      </c>
      <c r="H8" s="774" t="s">
        <v>80</v>
      </c>
      <c r="I8" s="774" t="s">
        <v>11</v>
      </c>
      <c r="J8" s="774" t="s">
        <v>80</v>
      </c>
      <c r="K8" s="774" t="s">
        <v>11</v>
      </c>
      <c r="L8" s="774" t="s">
        <v>80</v>
      </c>
      <c r="M8" s="774" t="s">
        <v>11</v>
      </c>
      <c r="N8" s="774" t="s">
        <v>80</v>
      </c>
      <c r="O8" s="774" t="s">
        <v>11</v>
      </c>
      <c r="P8" s="774" t="s">
        <v>80</v>
      </c>
      <c r="Q8" s="774" t="s">
        <v>11</v>
      </c>
      <c r="R8" s="774" t="s">
        <v>12</v>
      </c>
      <c r="S8" s="774"/>
      <c r="T8" s="774"/>
      <c r="U8" s="774" t="s">
        <v>11</v>
      </c>
      <c r="V8" s="774" t="s">
        <v>12</v>
      </c>
      <c r="W8" s="774"/>
      <c r="X8" s="774"/>
      <c r="Y8" s="774"/>
      <c r="Z8" s="22">
        <f>254943-L12</f>
        <v>84268.351999999984</v>
      </c>
      <c r="AA8" s="22">
        <f>Z7-W12-85000</f>
        <v>950987.92599999998</v>
      </c>
      <c r="AB8" s="21">
        <v>200000</v>
      </c>
      <c r="AC8" s="22">
        <f>AA8-AB8</f>
        <v>750987.92599999998</v>
      </c>
    </row>
    <row r="9" spans="1:35" s="21" customFormat="1" ht="30.75" customHeight="1">
      <c r="A9" s="774"/>
      <c r="B9" s="775"/>
      <c r="C9" s="774"/>
      <c r="D9" s="774"/>
      <c r="E9" s="774"/>
      <c r="F9" s="774"/>
      <c r="G9" s="774"/>
      <c r="H9" s="774"/>
      <c r="I9" s="774"/>
      <c r="J9" s="774"/>
      <c r="K9" s="774"/>
      <c r="L9" s="774"/>
      <c r="M9" s="774"/>
      <c r="N9" s="774"/>
      <c r="O9" s="774"/>
      <c r="P9" s="774"/>
      <c r="Q9" s="774"/>
      <c r="R9" s="774" t="s">
        <v>81</v>
      </c>
      <c r="S9" s="810" t="s">
        <v>82</v>
      </c>
      <c r="T9" s="810"/>
      <c r="U9" s="774"/>
      <c r="V9" s="774" t="s">
        <v>81</v>
      </c>
      <c r="W9" s="810" t="s">
        <v>82</v>
      </c>
      <c r="X9" s="810"/>
      <c r="Y9" s="774"/>
      <c r="Z9" s="21" t="s">
        <v>1335</v>
      </c>
    </row>
    <row r="10" spans="1:35" s="21" customFormat="1" ht="60.75" customHeight="1">
      <c r="A10" s="774"/>
      <c r="B10" s="775"/>
      <c r="C10" s="774"/>
      <c r="D10" s="774"/>
      <c r="E10" s="774"/>
      <c r="F10" s="774"/>
      <c r="G10" s="774"/>
      <c r="H10" s="774"/>
      <c r="I10" s="774"/>
      <c r="J10" s="774"/>
      <c r="K10" s="774"/>
      <c r="L10" s="774"/>
      <c r="M10" s="774"/>
      <c r="N10" s="774"/>
      <c r="O10" s="774"/>
      <c r="P10" s="774"/>
      <c r="Q10" s="774"/>
      <c r="R10" s="774"/>
      <c r="S10" s="702" t="s">
        <v>607</v>
      </c>
      <c r="T10" s="702" t="s">
        <v>84</v>
      </c>
      <c r="U10" s="774"/>
      <c r="V10" s="774"/>
      <c r="W10" s="702" t="s">
        <v>607</v>
      </c>
      <c r="X10" s="702" t="s">
        <v>84</v>
      </c>
      <c r="Y10" s="774"/>
    </row>
    <row r="11" spans="1:35" s="180" customFormat="1" ht="16.5" customHeight="1">
      <c r="A11" s="745">
        <v>1</v>
      </c>
      <c r="B11" s="745">
        <v>2</v>
      </c>
      <c r="C11" s="745">
        <v>3</v>
      </c>
      <c r="D11" s="745"/>
      <c r="E11" s="745">
        <v>4</v>
      </c>
      <c r="F11" s="745">
        <v>5</v>
      </c>
      <c r="G11" s="745">
        <v>6</v>
      </c>
      <c r="H11" s="745">
        <v>7</v>
      </c>
      <c r="I11" s="745"/>
      <c r="J11" s="745"/>
      <c r="K11" s="745"/>
      <c r="L11" s="745"/>
      <c r="M11" s="745"/>
      <c r="N11" s="745"/>
      <c r="O11" s="745"/>
      <c r="P11" s="745"/>
      <c r="Q11" s="745"/>
      <c r="R11" s="745"/>
      <c r="S11" s="744"/>
      <c r="T11" s="744"/>
      <c r="U11" s="745"/>
      <c r="V11" s="745"/>
      <c r="W11" s="744"/>
      <c r="X11" s="744"/>
      <c r="Y11" s="745"/>
      <c r="Z11" s="496">
        <f>R11-J11</f>
        <v>0</v>
      </c>
      <c r="AA11" s="496">
        <f>H11*20/100</f>
        <v>1.4</v>
      </c>
      <c r="AC11" s="266">
        <f>V12-W12</f>
        <v>414000</v>
      </c>
    </row>
    <row r="12" spans="1:35" s="21" customFormat="1" ht="26.25" customHeight="1">
      <c r="A12" s="24"/>
      <c r="B12" s="24" t="s">
        <v>13</v>
      </c>
      <c r="C12" s="25"/>
      <c r="D12" s="25"/>
      <c r="E12" s="25"/>
      <c r="F12" s="26"/>
      <c r="G12" s="27">
        <f>G16+G19+G13</f>
        <v>3027114.2250000001</v>
      </c>
      <c r="H12" s="27">
        <f t="shared" ref="H12:X12" si="0">H16+H19+H13</f>
        <v>2560406.2250000001</v>
      </c>
      <c r="I12" s="27">
        <f t="shared" si="0"/>
        <v>544116</v>
      </c>
      <c r="J12" s="27">
        <f t="shared" si="0"/>
        <v>487116</v>
      </c>
      <c r="K12" s="27">
        <f t="shared" si="0"/>
        <v>170674.64800000002</v>
      </c>
      <c r="L12" s="27">
        <f t="shared" si="0"/>
        <v>170674.64800000002</v>
      </c>
      <c r="M12" s="27">
        <f t="shared" si="0"/>
        <v>534116</v>
      </c>
      <c r="N12" s="27">
        <f t="shared" si="0"/>
        <v>487116</v>
      </c>
      <c r="O12" s="27">
        <f t="shared" si="0"/>
        <v>1080928</v>
      </c>
      <c r="P12" s="27">
        <f t="shared" si="0"/>
        <v>784116</v>
      </c>
      <c r="Q12" s="27">
        <f t="shared" si="0"/>
        <v>2579491.2239999999</v>
      </c>
      <c r="R12" s="27">
        <f t="shared" si="0"/>
        <v>2263406.2239999999</v>
      </c>
      <c r="S12" s="27">
        <f t="shared" si="0"/>
        <v>258030.22400000002</v>
      </c>
      <c r="T12" s="27">
        <f t="shared" si="0"/>
        <v>0</v>
      </c>
      <c r="U12" s="27">
        <f t="shared" si="0"/>
        <v>522739.07400000002</v>
      </c>
      <c r="V12" s="27">
        <f t="shared" si="0"/>
        <v>522739.07400000002</v>
      </c>
      <c r="W12" s="27">
        <f t="shared" si="0"/>
        <v>108739.07399999999</v>
      </c>
      <c r="X12" s="27" t="e">
        <f t="shared" si="0"/>
        <v>#REF!</v>
      </c>
      <c r="Y12" s="687"/>
      <c r="Z12" s="699">
        <f t="shared" ref="Z12:Z22" si="1">V12/H12*100</f>
        <v>20.416255393223786</v>
      </c>
      <c r="AA12" s="496">
        <f>H12*20/100</f>
        <v>512081.245</v>
      </c>
      <c r="AC12" s="22">
        <f>R12-J12</f>
        <v>1776290.2239999999</v>
      </c>
      <c r="AE12" s="22">
        <f>W12+V22</f>
        <v>193739.07399999999</v>
      </c>
      <c r="AI12" s="22">
        <f>'B 1'!H20-B2a!V12-B2b!V12</f>
        <v>616850.92599999998</v>
      </c>
    </row>
    <row r="13" spans="1:35" s="33" customFormat="1" ht="29.25" customHeight="1">
      <c r="A13" s="65" t="s">
        <v>58</v>
      </c>
      <c r="B13" s="55" t="s">
        <v>1192</v>
      </c>
      <c r="C13" s="188"/>
      <c r="D13" s="31"/>
      <c r="E13" s="188"/>
      <c r="F13" s="57"/>
      <c r="G13" s="37">
        <f>G14</f>
        <v>81000</v>
      </c>
      <c r="H13" s="37">
        <f t="shared" ref="H13:X13" si="2">H14</f>
        <v>76000</v>
      </c>
      <c r="I13" s="37">
        <f t="shared" si="2"/>
        <v>5000</v>
      </c>
      <c r="J13" s="37">
        <f t="shared" si="2"/>
        <v>0</v>
      </c>
      <c r="K13" s="37">
        <f t="shared" si="2"/>
        <v>0</v>
      </c>
      <c r="L13" s="37">
        <f t="shared" si="2"/>
        <v>0</v>
      </c>
      <c r="M13" s="37">
        <f t="shared" si="2"/>
        <v>5000</v>
      </c>
      <c r="N13" s="37">
        <f t="shared" si="2"/>
        <v>0</v>
      </c>
      <c r="O13" s="37">
        <f t="shared" si="2"/>
        <v>5000</v>
      </c>
      <c r="P13" s="37">
        <f t="shared" si="2"/>
        <v>0</v>
      </c>
      <c r="Q13" s="37">
        <f t="shared" si="2"/>
        <v>81000</v>
      </c>
      <c r="R13" s="37">
        <f t="shared" si="2"/>
        <v>76000</v>
      </c>
      <c r="S13" s="37">
        <f t="shared" si="2"/>
        <v>0</v>
      </c>
      <c r="T13" s="37">
        <f t="shared" si="2"/>
        <v>0</v>
      </c>
      <c r="U13" s="37">
        <f t="shared" si="2"/>
        <v>14000</v>
      </c>
      <c r="V13" s="37">
        <f t="shared" si="2"/>
        <v>14000</v>
      </c>
      <c r="W13" s="37">
        <f t="shared" si="2"/>
        <v>0</v>
      </c>
      <c r="X13" s="37">
        <f t="shared" si="2"/>
        <v>0</v>
      </c>
      <c r="Y13" s="688"/>
      <c r="Z13" s="699">
        <f t="shared" si="1"/>
        <v>18.421052631578945</v>
      </c>
      <c r="AA13" s="496">
        <f t="shared" ref="AA13:AA15" si="3">H13*18/100</f>
        <v>13680</v>
      </c>
      <c r="AC13" s="22">
        <f>R13-J13</f>
        <v>76000</v>
      </c>
    </row>
    <row r="14" spans="1:35" s="67" customFormat="1" ht="30.75" customHeight="1">
      <c r="A14" s="192" t="s">
        <v>16</v>
      </c>
      <c r="B14" s="60" t="s">
        <v>1221</v>
      </c>
      <c r="C14" s="61"/>
      <c r="D14" s="61"/>
      <c r="E14" s="61"/>
      <c r="F14" s="62"/>
      <c r="G14" s="39">
        <f>G15</f>
        <v>81000</v>
      </c>
      <c r="H14" s="39">
        <f t="shared" ref="H14:T14" si="4">H15</f>
        <v>76000</v>
      </c>
      <c r="I14" s="39">
        <f t="shared" si="4"/>
        <v>5000</v>
      </c>
      <c r="J14" s="39">
        <f t="shared" si="4"/>
        <v>0</v>
      </c>
      <c r="K14" s="39">
        <f t="shared" si="4"/>
        <v>0</v>
      </c>
      <c r="L14" s="39">
        <f t="shared" si="4"/>
        <v>0</v>
      </c>
      <c r="M14" s="39">
        <f t="shared" si="4"/>
        <v>5000</v>
      </c>
      <c r="N14" s="39">
        <f t="shared" si="4"/>
        <v>0</v>
      </c>
      <c r="O14" s="39">
        <f t="shared" si="4"/>
        <v>5000</v>
      </c>
      <c r="P14" s="39">
        <f t="shared" si="4"/>
        <v>0</v>
      </c>
      <c r="Q14" s="39">
        <f t="shared" si="4"/>
        <v>81000</v>
      </c>
      <c r="R14" s="39">
        <f t="shared" si="4"/>
        <v>76000</v>
      </c>
      <c r="S14" s="39">
        <f t="shared" si="4"/>
        <v>0</v>
      </c>
      <c r="T14" s="39">
        <f t="shared" si="4"/>
        <v>0</v>
      </c>
      <c r="U14" s="39">
        <f t="shared" ref="U14:W14" si="5">U15</f>
        <v>14000</v>
      </c>
      <c r="V14" s="39">
        <f t="shared" si="5"/>
        <v>14000</v>
      </c>
      <c r="W14" s="39">
        <f t="shared" si="5"/>
        <v>0</v>
      </c>
      <c r="X14" s="39">
        <f t="shared" ref="X14" si="6">X15</f>
        <v>0</v>
      </c>
      <c r="Y14" s="689"/>
      <c r="Z14" s="699">
        <f t="shared" si="1"/>
        <v>18.421052631578945</v>
      </c>
      <c r="AA14" s="496">
        <f t="shared" si="3"/>
        <v>13680</v>
      </c>
      <c r="AC14" s="581">
        <f>R14-J14</f>
        <v>76000</v>
      </c>
    </row>
    <row r="15" spans="1:35" s="38" customFormat="1" ht="50.25" customHeight="1">
      <c r="A15" s="25" t="s">
        <v>96</v>
      </c>
      <c r="B15" s="46" t="s">
        <v>1239</v>
      </c>
      <c r="C15" s="465" t="s">
        <v>208</v>
      </c>
      <c r="D15" s="465" t="s">
        <v>1349</v>
      </c>
      <c r="E15" s="465"/>
      <c r="F15" s="465" t="s">
        <v>1238</v>
      </c>
      <c r="G15" s="582">
        <v>81000</v>
      </c>
      <c r="H15" s="582">
        <v>76000</v>
      </c>
      <c r="I15" s="50">
        <v>5000</v>
      </c>
      <c r="J15" s="50"/>
      <c r="K15" s="37"/>
      <c r="L15" s="37"/>
      <c r="M15" s="50">
        <v>5000</v>
      </c>
      <c r="N15" s="49"/>
      <c r="O15" s="50">
        <v>5000</v>
      </c>
      <c r="P15" s="49"/>
      <c r="Q15" s="582">
        <v>81000</v>
      </c>
      <c r="R15" s="582">
        <v>76000</v>
      </c>
      <c r="S15" s="39"/>
      <c r="T15" s="39"/>
      <c r="U15" s="49">
        <v>14000</v>
      </c>
      <c r="V15" s="49">
        <v>14000</v>
      </c>
      <c r="W15" s="39"/>
      <c r="X15" s="39"/>
      <c r="Y15" s="686" t="s">
        <v>718</v>
      </c>
      <c r="Z15" s="699">
        <f t="shared" si="1"/>
        <v>18.421052631578945</v>
      </c>
      <c r="AA15" s="496">
        <f t="shared" si="3"/>
        <v>13680</v>
      </c>
      <c r="AC15" s="22"/>
    </row>
    <row r="16" spans="1:35" s="21" customFormat="1" ht="27.75" customHeight="1">
      <c r="A16" s="65" t="s">
        <v>61</v>
      </c>
      <c r="B16" s="55" t="s">
        <v>1193</v>
      </c>
      <c r="C16" s="47"/>
      <c r="D16" s="47"/>
      <c r="E16" s="47"/>
      <c r="F16" s="57"/>
      <c r="G16" s="37">
        <f>G17</f>
        <v>104000</v>
      </c>
      <c r="H16" s="37">
        <f t="shared" ref="H16:X16" si="7">H17</f>
        <v>100000</v>
      </c>
      <c r="I16" s="37">
        <f t="shared" si="7"/>
        <v>4000</v>
      </c>
      <c r="J16" s="37">
        <f t="shared" si="7"/>
        <v>0</v>
      </c>
      <c r="K16" s="37">
        <f t="shared" si="7"/>
        <v>0</v>
      </c>
      <c r="L16" s="37">
        <f t="shared" si="7"/>
        <v>0</v>
      </c>
      <c r="M16" s="37">
        <f t="shared" si="7"/>
        <v>4000</v>
      </c>
      <c r="N16" s="37">
        <f t="shared" si="7"/>
        <v>0</v>
      </c>
      <c r="O16" s="37">
        <f t="shared" si="7"/>
        <v>4000</v>
      </c>
      <c r="P16" s="37">
        <f t="shared" si="7"/>
        <v>0</v>
      </c>
      <c r="Q16" s="37">
        <f t="shared" si="7"/>
        <v>104000</v>
      </c>
      <c r="R16" s="37">
        <f t="shared" si="7"/>
        <v>100000</v>
      </c>
      <c r="S16" s="39">
        <f t="shared" si="7"/>
        <v>0</v>
      </c>
      <c r="T16" s="37">
        <f t="shared" si="7"/>
        <v>0</v>
      </c>
      <c r="U16" s="37">
        <f t="shared" si="7"/>
        <v>18000</v>
      </c>
      <c r="V16" s="37">
        <f t="shared" si="7"/>
        <v>18000</v>
      </c>
      <c r="W16" s="39">
        <f t="shared" si="7"/>
        <v>0</v>
      </c>
      <c r="X16" s="37">
        <f t="shared" si="7"/>
        <v>0</v>
      </c>
      <c r="Y16" s="686"/>
      <c r="Z16" s="699">
        <f t="shared" si="1"/>
        <v>18</v>
      </c>
      <c r="AA16" s="496">
        <f t="shared" ref="AA16:AA22" si="8">H16*18/100</f>
        <v>18000</v>
      </c>
      <c r="AC16" s="22">
        <f>R16-J16</f>
        <v>100000</v>
      </c>
    </row>
    <row r="17" spans="1:36" s="67" customFormat="1" ht="26.25" customHeight="1">
      <c r="A17" s="192" t="s">
        <v>16</v>
      </c>
      <c r="B17" s="60" t="s">
        <v>1250</v>
      </c>
      <c r="C17" s="61"/>
      <c r="D17" s="61"/>
      <c r="E17" s="61"/>
      <c r="F17" s="62"/>
      <c r="G17" s="39">
        <f>G18</f>
        <v>104000</v>
      </c>
      <c r="H17" s="39">
        <f t="shared" ref="H17:X17" si="9">H18</f>
        <v>100000</v>
      </c>
      <c r="I17" s="39">
        <f t="shared" si="9"/>
        <v>4000</v>
      </c>
      <c r="J17" s="39">
        <f t="shared" si="9"/>
        <v>0</v>
      </c>
      <c r="K17" s="39">
        <f t="shared" si="9"/>
        <v>0</v>
      </c>
      <c r="L17" s="39">
        <f t="shared" si="9"/>
        <v>0</v>
      </c>
      <c r="M17" s="39">
        <f t="shared" si="9"/>
        <v>4000</v>
      </c>
      <c r="N17" s="39">
        <f t="shared" si="9"/>
        <v>0</v>
      </c>
      <c r="O17" s="39">
        <f t="shared" si="9"/>
        <v>4000</v>
      </c>
      <c r="P17" s="39">
        <f t="shared" si="9"/>
        <v>0</v>
      </c>
      <c r="Q17" s="39">
        <f t="shared" si="9"/>
        <v>104000</v>
      </c>
      <c r="R17" s="39">
        <f t="shared" si="9"/>
        <v>100000</v>
      </c>
      <c r="S17" s="39">
        <f t="shared" si="9"/>
        <v>0</v>
      </c>
      <c r="T17" s="39">
        <f t="shared" si="9"/>
        <v>0</v>
      </c>
      <c r="U17" s="39">
        <f t="shared" si="9"/>
        <v>18000</v>
      </c>
      <c r="V17" s="39">
        <f t="shared" si="9"/>
        <v>18000</v>
      </c>
      <c r="W17" s="39">
        <f t="shared" si="9"/>
        <v>0</v>
      </c>
      <c r="X17" s="39">
        <f t="shared" si="9"/>
        <v>0</v>
      </c>
      <c r="Y17" s="689"/>
      <c r="Z17" s="699">
        <f t="shared" si="1"/>
        <v>18</v>
      </c>
      <c r="AA17" s="496">
        <f t="shared" si="8"/>
        <v>18000</v>
      </c>
      <c r="AC17" s="581">
        <f>R17-J17</f>
        <v>100000</v>
      </c>
    </row>
    <row r="18" spans="1:36" s="21" customFormat="1" ht="50.25" customHeight="1">
      <c r="A18" s="576">
        <v>1</v>
      </c>
      <c r="B18" s="80" t="s">
        <v>289</v>
      </c>
      <c r="C18" s="465" t="s">
        <v>476</v>
      </c>
      <c r="D18" s="47" t="s">
        <v>1346</v>
      </c>
      <c r="E18" s="47" t="s">
        <v>1347</v>
      </c>
      <c r="F18" s="465" t="s">
        <v>1345</v>
      </c>
      <c r="G18" s="582">
        <v>104000</v>
      </c>
      <c r="H18" s="582">
        <v>100000</v>
      </c>
      <c r="I18" s="49">
        <v>4000</v>
      </c>
      <c r="J18" s="49"/>
      <c r="K18" s="49"/>
      <c r="L18" s="49"/>
      <c r="M18" s="49">
        <v>4000</v>
      </c>
      <c r="N18" s="49"/>
      <c r="O18" s="49">
        <v>4000</v>
      </c>
      <c r="P18" s="49"/>
      <c r="Q18" s="582">
        <v>104000</v>
      </c>
      <c r="R18" s="582">
        <v>100000</v>
      </c>
      <c r="S18" s="53"/>
      <c r="T18" s="49"/>
      <c r="U18" s="49">
        <f>V18</f>
        <v>18000</v>
      </c>
      <c r="V18" s="49">
        <v>18000</v>
      </c>
      <c r="W18" s="53"/>
      <c r="X18" s="49"/>
      <c r="Y18" s="686" t="s">
        <v>718</v>
      </c>
      <c r="Z18" s="699">
        <f t="shared" si="1"/>
        <v>18</v>
      </c>
      <c r="AA18" s="496">
        <f t="shared" si="8"/>
        <v>18000</v>
      </c>
      <c r="AC18" s="22"/>
      <c r="AH18" s="22">
        <f>V18+V32+V33+V37</f>
        <v>127000</v>
      </c>
      <c r="AJ18" s="22">
        <f>V22+V23+V30</f>
        <v>193739.07400000002</v>
      </c>
    </row>
    <row r="19" spans="1:36" s="21" customFormat="1" ht="26.25" customHeight="1">
      <c r="A19" s="34" t="s">
        <v>65</v>
      </c>
      <c r="B19" s="68" t="s">
        <v>1195</v>
      </c>
      <c r="C19" s="47"/>
      <c r="D19" s="47"/>
      <c r="E19" s="47"/>
      <c r="F19" s="57"/>
      <c r="G19" s="37">
        <f t="shared" ref="G19:U19" si="10">G20+G28+G38</f>
        <v>2842114.2250000001</v>
      </c>
      <c r="H19" s="37">
        <f t="shared" si="10"/>
        <v>2384406.2250000001</v>
      </c>
      <c r="I19" s="37">
        <f t="shared" si="10"/>
        <v>535116</v>
      </c>
      <c r="J19" s="37">
        <f t="shared" si="10"/>
        <v>487116</v>
      </c>
      <c r="K19" s="37">
        <f t="shared" si="10"/>
        <v>170674.64800000002</v>
      </c>
      <c r="L19" s="37">
        <f t="shared" si="10"/>
        <v>170674.64800000002</v>
      </c>
      <c r="M19" s="37">
        <f t="shared" si="10"/>
        <v>525116</v>
      </c>
      <c r="N19" s="37">
        <f t="shared" si="10"/>
        <v>487116</v>
      </c>
      <c r="O19" s="37">
        <f t="shared" si="10"/>
        <v>1071928</v>
      </c>
      <c r="P19" s="37">
        <f t="shared" si="10"/>
        <v>784116</v>
      </c>
      <c r="Q19" s="37">
        <f t="shared" si="10"/>
        <v>2394491.2239999999</v>
      </c>
      <c r="R19" s="37">
        <f t="shared" si="10"/>
        <v>2087406.2239999999</v>
      </c>
      <c r="S19" s="37">
        <f t="shared" si="10"/>
        <v>258030.22400000002</v>
      </c>
      <c r="T19" s="37">
        <f t="shared" si="10"/>
        <v>0</v>
      </c>
      <c r="U19" s="37">
        <f t="shared" si="10"/>
        <v>490739.07400000002</v>
      </c>
      <c r="V19" s="37">
        <f>V20+V28+V38</f>
        <v>490739.07400000002</v>
      </c>
      <c r="W19" s="37">
        <f>W20+W28+W38</f>
        <v>108739.07399999999</v>
      </c>
      <c r="X19" s="37" t="e">
        <f>X20+X28</f>
        <v>#REF!</v>
      </c>
      <c r="Y19" s="686"/>
      <c r="Z19" s="699">
        <f t="shared" si="1"/>
        <v>20.581185741536135</v>
      </c>
      <c r="AA19" s="496">
        <f t="shared" si="8"/>
        <v>429193.12050000002</v>
      </c>
      <c r="AC19" s="22">
        <f>R19-J19</f>
        <v>1600290.2239999999</v>
      </c>
    </row>
    <row r="20" spans="1:36" s="21" customFormat="1" ht="28.5" customHeight="1">
      <c r="A20" s="34" t="s">
        <v>1361</v>
      </c>
      <c r="B20" s="55" t="s">
        <v>1197</v>
      </c>
      <c r="C20" s="47"/>
      <c r="D20" s="47"/>
      <c r="E20" s="47"/>
      <c r="F20" s="57"/>
      <c r="G20" s="37">
        <f>G21</f>
        <v>208030.22500000001</v>
      </c>
      <c r="H20" s="37">
        <f t="shared" ref="H20:X20" si="11">H21</f>
        <v>138030.22500000001</v>
      </c>
      <c r="I20" s="37">
        <f t="shared" si="11"/>
        <v>30000</v>
      </c>
      <c r="J20" s="37">
        <f t="shared" si="11"/>
        <v>30000</v>
      </c>
      <c r="K20" s="37">
        <f t="shared" si="11"/>
        <v>6454.1570000000002</v>
      </c>
      <c r="L20" s="37">
        <f t="shared" si="11"/>
        <v>6454.1570000000002</v>
      </c>
      <c r="M20" s="37">
        <f t="shared" si="11"/>
        <v>30000</v>
      </c>
      <c r="N20" s="37">
        <f t="shared" si="11"/>
        <v>30000</v>
      </c>
      <c r="O20" s="37">
        <f t="shared" si="11"/>
        <v>45000</v>
      </c>
      <c r="P20" s="37">
        <f t="shared" si="11"/>
        <v>45000</v>
      </c>
      <c r="Q20" s="37">
        <f t="shared" si="11"/>
        <v>123030.22500000001</v>
      </c>
      <c r="R20" s="37">
        <f t="shared" si="11"/>
        <v>123030.22500000001</v>
      </c>
      <c r="S20" s="39">
        <f t="shared" si="11"/>
        <v>8030.2249999999985</v>
      </c>
      <c r="T20" s="37">
        <f t="shared" si="11"/>
        <v>0</v>
      </c>
      <c r="U20" s="37">
        <f t="shared" si="11"/>
        <v>93030.225000000006</v>
      </c>
      <c r="V20" s="37">
        <f t="shared" si="11"/>
        <v>93030.225000000006</v>
      </c>
      <c r="W20" s="39">
        <f t="shared" si="11"/>
        <v>8030.2249999999985</v>
      </c>
      <c r="X20" s="37" t="e">
        <f t="shared" si="11"/>
        <v>#REF!</v>
      </c>
      <c r="Y20" s="686"/>
      <c r="Z20" s="699">
        <f t="shared" si="1"/>
        <v>67.398444797144975</v>
      </c>
      <c r="AA20" s="496">
        <f t="shared" si="8"/>
        <v>24845.440500000004</v>
      </c>
      <c r="AC20" s="22">
        <f>R20-J20</f>
        <v>93030.225000000006</v>
      </c>
    </row>
    <row r="21" spans="1:36" s="67" customFormat="1" ht="33" customHeight="1">
      <c r="A21" s="192" t="s">
        <v>16</v>
      </c>
      <c r="B21" s="60" t="s">
        <v>1216</v>
      </c>
      <c r="C21" s="61"/>
      <c r="D21" s="61"/>
      <c r="E21" s="61"/>
      <c r="F21" s="62"/>
      <c r="G21" s="39">
        <f t="shared" ref="G21:W21" si="12">SUM(G22:G23)</f>
        <v>208030.22500000001</v>
      </c>
      <c r="H21" s="39">
        <f t="shared" si="12"/>
        <v>138030.22500000001</v>
      </c>
      <c r="I21" s="39">
        <f t="shared" si="12"/>
        <v>30000</v>
      </c>
      <c r="J21" s="39">
        <f t="shared" si="12"/>
        <v>30000</v>
      </c>
      <c r="K21" s="39">
        <f t="shared" si="12"/>
        <v>6454.1570000000002</v>
      </c>
      <c r="L21" s="39">
        <f t="shared" si="12"/>
        <v>6454.1570000000002</v>
      </c>
      <c r="M21" s="39">
        <f t="shared" si="12"/>
        <v>30000</v>
      </c>
      <c r="N21" s="39">
        <f t="shared" si="12"/>
        <v>30000</v>
      </c>
      <c r="O21" s="39">
        <f t="shared" si="12"/>
        <v>45000</v>
      </c>
      <c r="P21" s="39">
        <f t="shared" si="12"/>
        <v>45000</v>
      </c>
      <c r="Q21" s="39">
        <f t="shared" si="12"/>
        <v>123030.22500000001</v>
      </c>
      <c r="R21" s="39">
        <f t="shared" si="12"/>
        <v>123030.22500000001</v>
      </c>
      <c r="S21" s="39">
        <f t="shared" si="12"/>
        <v>8030.2249999999985</v>
      </c>
      <c r="T21" s="39">
        <f t="shared" si="12"/>
        <v>0</v>
      </c>
      <c r="U21" s="39">
        <f t="shared" si="12"/>
        <v>93030.225000000006</v>
      </c>
      <c r="V21" s="39">
        <f t="shared" si="12"/>
        <v>93030.225000000006</v>
      </c>
      <c r="W21" s="39">
        <f t="shared" si="12"/>
        <v>8030.2249999999985</v>
      </c>
      <c r="X21" s="39" t="e">
        <f>SUM(#REF!)</f>
        <v>#REF!</v>
      </c>
      <c r="Y21" s="689"/>
      <c r="Z21" s="699">
        <f t="shared" si="1"/>
        <v>67.398444797144975</v>
      </c>
      <c r="AA21" s="496">
        <f t="shared" si="8"/>
        <v>24845.440500000004</v>
      </c>
      <c r="AC21" s="581"/>
    </row>
    <row r="22" spans="1:36" s="21" customFormat="1" ht="49.5" customHeight="1">
      <c r="A22" s="25">
        <v>1</v>
      </c>
      <c r="B22" s="46" t="s">
        <v>504</v>
      </c>
      <c r="C22" s="47" t="s">
        <v>119</v>
      </c>
      <c r="D22" s="47" t="s">
        <v>1341</v>
      </c>
      <c r="E22" s="47"/>
      <c r="F22" s="48" t="s">
        <v>491</v>
      </c>
      <c r="G22" s="49">
        <v>200000</v>
      </c>
      <c r="H22" s="49">
        <v>130000</v>
      </c>
      <c r="I22" s="50">
        <f>115000-85000</f>
        <v>30000</v>
      </c>
      <c r="J22" s="50">
        <f>115000-85000</f>
        <v>30000</v>
      </c>
      <c r="K22" s="49">
        <v>6454.1570000000002</v>
      </c>
      <c r="L22" s="49">
        <v>6454.1570000000002</v>
      </c>
      <c r="M22" s="49">
        <f t="shared" ref="M22:M23" si="13">I22</f>
        <v>30000</v>
      </c>
      <c r="N22" s="49">
        <f t="shared" ref="N22:N23" si="14">J22</f>
        <v>30000</v>
      </c>
      <c r="O22" s="49">
        <f t="shared" ref="O22" si="15">P22</f>
        <v>45000</v>
      </c>
      <c r="P22" s="49">
        <f t="shared" ref="P22" si="16">H22-R22+J22</f>
        <v>45000</v>
      </c>
      <c r="Q22" s="50">
        <v>115000</v>
      </c>
      <c r="R22" s="50">
        <v>115000</v>
      </c>
      <c r="S22" s="53">
        <v>0</v>
      </c>
      <c r="T22" s="53"/>
      <c r="U22" s="49">
        <v>85000</v>
      </c>
      <c r="V22" s="49">
        <v>85000</v>
      </c>
      <c r="W22" s="53"/>
      <c r="X22" s="53"/>
      <c r="Y22" s="686"/>
      <c r="Z22" s="699">
        <f t="shared" si="1"/>
        <v>65.384615384615387</v>
      </c>
      <c r="AA22" s="496">
        <f t="shared" si="8"/>
        <v>23400</v>
      </c>
      <c r="AC22" s="22">
        <f t="shared" ref="AC22:AC23" si="17">R22-J22</f>
        <v>85000</v>
      </c>
    </row>
    <row r="23" spans="1:36" s="21" customFormat="1" ht="29.25" customHeight="1">
      <c r="A23" s="25">
        <v>2</v>
      </c>
      <c r="B23" s="74" t="s">
        <v>236</v>
      </c>
      <c r="C23" s="47" t="s">
        <v>199</v>
      </c>
      <c r="D23" s="47"/>
      <c r="E23" s="47"/>
      <c r="F23" s="77"/>
      <c r="G23" s="50">
        <v>8030.2249999999985</v>
      </c>
      <c r="H23" s="50">
        <v>8030.2249999999985</v>
      </c>
      <c r="I23" s="49"/>
      <c r="J23" s="49"/>
      <c r="K23" s="49"/>
      <c r="L23" s="49"/>
      <c r="M23" s="49">
        <f t="shared" si="13"/>
        <v>0</v>
      </c>
      <c r="N23" s="49">
        <f t="shared" si="14"/>
        <v>0</v>
      </c>
      <c r="O23" s="49">
        <f t="shared" ref="O23" si="18">G23-Q23</f>
        <v>0</v>
      </c>
      <c r="P23" s="49">
        <f t="shared" ref="P23" si="19">H23-R23</f>
        <v>0</v>
      </c>
      <c r="Q23" s="50">
        <v>8030.2249999999985</v>
      </c>
      <c r="R23" s="50">
        <v>8030.2249999999985</v>
      </c>
      <c r="S23" s="51">
        <v>8030.2249999999985</v>
      </c>
      <c r="T23" s="50"/>
      <c r="U23" s="50">
        <v>8030.2249999999985</v>
      </c>
      <c r="V23" s="50">
        <v>8030.2249999999985</v>
      </c>
      <c r="W23" s="51">
        <v>8030.2249999999985</v>
      </c>
      <c r="X23" s="53"/>
      <c r="Y23" s="575"/>
      <c r="Z23" s="699">
        <f t="shared" ref="Z23:Z37" si="20">V23/H23*100</f>
        <v>100</v>
      </c>
      <c r="AA23" s="496">
        <f t="shared" ref="AA23:AA37" si="21">H23*18/100</f>
        <v>1445.4404999999999</v>
      </c>
      <c r="AC23" s="22">
        <f t="shared" si="17"/>
        <v>8030.2249999999985</v>
      </c>
    </row>
    <row r="24" spans="1:36" s="72" customFormat="1" ht="30" customHeight="1">
      <c r="A24" s="737" t="s">
        <v>1162</v>
      </c>
      <c r="B24" s="738" t="s">
        <v>1396</v>
      </c>
      <c r="C24" s="741" t="s">
        <v>208</v>
      </c>
      <c r="D24" s="741" t="s">
        <v>1403</v>
      </c>
      <c r="E24" s="70"/>
      <c r="F24" s="71"/>
      <c r="G24" s="53"/>
      <c r="H24" s="53"/>
      <c r="I24" s="51"/>
      <c r="J24" s="51"/>
      <c r="K24" s="53"/>
      <c r="L24" s="53"/>
      <c r="M24" s="53"/>
      <c r="N24" s="53"/>
      <c r="O24" s="53"/>
      <c r="P24" s="53"/>
      <c r="Q24" s="51"/>
      <c r="R24" s="51"/>
      <c r="S24" s="53"/>
      <c r="T24" s="53"/>
      <c r="U24" s="53">
        <v>2456.3000000000002</v>
      </c>
      <c r="V24" s="53">
        <v>2456.3000000000002</v>
      </c>
      <c r="W24" s="53">
        <v>2456.3000000000002</v>
      </c>
      <c r="X24" s="53"/>
      <c r="Y24" s="689"/>
      <c r="Z24" s="739"/>
      <c r="AA24" s="577"/>
      <c r="AC24" s="740"/>
    </row>
    <row r="25" spans="1:36" s="72" customFormat="1" ht="22.5" customHeight="1">
      <c r="A25" s="737" t="s">
        <v>1400</v>
      </c>
      <c r="B25" s="738" t="s">
        <v>1397</v>
      </c>
      <c r="C25" s="742" t="s">
        <v>119</v>
      </c>
      <c r="D25" s="741" t="s">
        <v>480</v>
      </c>
      <c r="E25" s="70"/>
      <c r="F25" s="71"/>
      <c r="G25" s="53"/>
      <c r="H25" s="53"/>
      <c r="I25" s="51"/>
      <c r="J25" s="51"/>
      <c r="K25" s="53"/>
      <c r="L25" s="53"/>
      <c r="M25" s="53"/>
      <c r="N25" s="53"/>
      <c r="O25" s="53"/>
      <c r="P25" s="53"/>
      <c r="Q25" s="51"/>
      <c r="R25" s="51"/>
      <c r="S25" s="53"/>
      <c r="T25" s="53"/>
      <c r="U25" s="53">
        <v>1939.0519999999999</v>
      </c>
      <c r="V25" s="53">
        <v>1939.0519999999999</v>
      </c>
      <c r="W25" s="53">
        <v>1939.0519999999999</v>
      </c>
      <c r="X25" s="53"/>
      <c r="Y25" s="689"/>
      <c r="Z25" s="739"/>
      <c r="AA25" s="577"/>
      <c r="AC25" s="740"/>
    </row>
    <row r="26" spans="1:36" s="72" customFormat="1" ht="21.75" customHeight="1">
      <c r="A26" s="737" t="s">
        <v>1401</v>
      </c>
      <c r="B26" s="738" t="s">
        <v>1398</v>
      </c>
      <c r="C26" s="741" t="s">
        <v>89</v>
      </c>
      <c r="D26" s="741" t="s">
        <v>483</v>
      </c>
      <c r="E26" s="70"/>
      <c r="F26" s="71"/>
      <c r="G26" s="53"/>
      <c r="H26" s="53"/>
      <c r="I26" s="51"/>
      <c r="J26" s="51"/>
      <c r="K26" s="53"/>
      <c r="L26" s="53"/>
      <c r="M26" s="53"/>
      <c r="N26" s="53"/>
      <c r="O26" s="53"/>
      <c r="P26" s="53"/>
      <c r="Q26" s="51"/>
      <c r="R26" s="51"/>
      <c r="S26" s="53"/>
      <c r="T26" s="53"/>
      <c r="U26" s="53">
        <v>2440.873</v>
      </c>
      <c r="V26" s="53">
        <v>2440.873</v>
      </c>
      <c r="W26" s="53">
        <v>2440.873</v>
      </c>
      <c r="X26" s="53"/>
      <c r="Y26" s="689"/>
      <c r="Z26" s="739"/>
      <c r="AA26" s="577"/>
      <c r="AC26" s="740"/>
    </row>
    <row r="27" spans="1:36" s="72" customFormat="1" ht="39" customHeight="1">
      <c r="A27" s="737" t="s">
        <v>1402</v>
      </c>
      <c r="B27" s="738" t="s">
        <v>1399</v>
      </c>
      <c r="C27" s="743" t="s">
        <v>1404</v>
      </c>
      <c r="D27" s="741" t="s">
        <v>481</v>
      </c>
      <c r="E27" s="70"/>
      <c r="F27" s="71"/>
      <c r="G27" s="53"/>
      <c r="H27" s="53"/>
      <c r="I27" s="51"/>
      <c r="J27" s="51"/>
      <c r="K27" s="53"/>
      <c r="L27" s="53"/>
      <c r="M27" s="53"/>
      <c r="N27" s="53"/>
      <c r="O27" s="53"/>
      <c r="P27" s="53"/>
      <c r="Q27" s="51"/>
      <c r="R27" s="51"/>
      <c r="S27" s="53"/>
      <c r="T27" s="53"/>
      <c r="U27" s="53">
        <v>1194</v>
      </c>
      <c r="V27" s="53">
        <v>1194</v>
      </c>
      <c r="W27" s="53">
        <v>1194</v>
      </c>
      <c r="X27" s="53"/>
      <c r="Y27" s="689"/>
      <c r="Z27" s="739"/>
      <c r="AA27" s="577"/>
      <c r="AC27" s="740"/>
    </row>
    <row r="28" spans="1:36" s="38" customFormat="1" ht="24" customHeight="1">
      <c r="A28" s="34" t="s">
        <v>1362</v>
      </c>
      <c r="B28" s="35" t="s">
        <v>1201</v>
      </c>
      <c r="C28" s="47"/>
      <c r="D28" s="56"/>
      <c r="E28" s="47"/>
      <c r="F28" s="36"/>
      <c r="G28" s="37">
        <f t="shared" ref="G28" si="22">G29+G31</f>
        <v>2404013</v>
      </c>
      <c r="H28" s="37">
        <f t="shared" ref="H28" si="23">H29+H31</f>
        <v>2025305</v>
      </c>
      <c r="I28" s="37">
        <f t="shared" ref="I28" si="24">I29+I31</f>
        <v>495116</v>
      </c>
      <c r="J28" s="37">
        <f t="shared" ref="J28" si="25">J29+J31</f>
        <v>457116</v>
      </c>
      <c r="K28" s="37">
        <f t="shared" ref="K28" si="26">K29+K31</f>
        <v>164220.49100000001</v>
      </c>
      <c r="L28" s="37">
        <f t="shared" ref="L28" si="27">L29+L31</f>
        <v>164220.49100000001</v>
      </c>
      <c r="M28" s="37">
        <f t="shared" ref="M28" si="28">M29+M31</f>
        <v>495116</v>
      </c>
      <c r="N28" s="37">
        <f t="shared" ref="N28" si="29">N29+N31</f>
        <v>457116</v>
      </c>
      <c r="O28" s="37">
        <f t="shared" ref="O28" si="30">O29+O31</f>
        <v>1016928</v>
      </c>
      <c r="P28" s="37">
        <f t="shared" ref="P28" si="31">P29+P31</f>
        <v>739116</v>
      </c>
      <c r="Q28" s="37">
        <f t="shared" ref="Q28" si="32">Q29+Q31</f>
        <v>2041389.9989999998</v>
      </c>
      <c r="R28" s="37">
        <f t="shared" ref="R28" si="33">R29+R31</f>
        <v>1743304.9989999998</v>
      </c>
      <c r="S28" s="39">
        <f t="shared" ref="S28" si="34">S29+S31</f>
        <v>249999.99900000001</v>
      </c>
      <c r="T28" s="37">
        <f t="shared" ref="T28" si="35">T29+T31</f>
        <v>0</v>
      </c>
      <c r="U28" s="37">
        <f t="shared" ref="U28" si="36">U29+U31</f>
        <v>299708.84899999999</v>
      </c>
      <c r="V28" s="37">
        <f t="shared" ref="V28" si="37">V29+V31</f>
        <v>299708.84899999999</v>
      </c>
      <c r="W28" s="39">
        <f t="shared" ref="W28" si="38">W29+W31</f>
        <v>100708.849</v>
      </c>
      <c r="X28" s="37">
        <f t="shared" ref="X28" si="39">X29</f>
        <v>0</v>
      </c>
      <c r="Y28" s="686"/>
      <c r="Z28" s="699">
        <f t="shared" si="20"/>
        <v>14.798208121739687</v>
      </c>
      <c r="AA28" s="496">
        <f t="shared" si="21"/>
        <v>364554.9</v>
      </c>
      <c r="AC28" s="22">
        <f>R28-J28</f>
        <v>1286188.9989999998</v>
      </c>
    </row>
    <row r="29" spans="1:36" s="67" customFormat="1" ht="21.75" customHeight="1">
      <c r="A29" s="192" t="s">
        <v>16</v>
      </c>
      <c r="B29" s="60" t="s">
        <v>1218</v>
      </c>
      <c r="C29" s="61"/>
      <c r="D29" s="61"/>
      <c r="E29" s="61"/>
      <c r="F29" s="62"/>
      <c r="G29" s="39">
        <f>G30</f>
        <v>1239013</v>
      </c>
      <c r="H29" s="39">
        <f t="shared" ref="H29:X29" si="40">H30</f>
        <v>898305</v>
      </c>
      <c r="I29" s="39">
        <f t="shared" si="40"/>
        <v>457116</v>
      </c>
      <c r="J29" s="39">
        <f t="shared" si="40"/>
        <v>457116</v>
      </c>
      <c r="K29" s="39">
        <f t="shared" si="40"/>
        <v>164220.49100000001</v>
      </c>
      <c r="L29" s="39">
        <f t="shared" si="40"/>
        <v>164220.49100000001</v>
      </c>
      <c r="M29" s="39">
        <f t="shared" si="40"/>
        <v>457116</v>
      </c>
      <c r="N29" s="39">
        <f t="shared" si="40"/>
        <v>457116</v>
      </c>
      <c r="O29" s="39">
        <f t="shared" si="40"/>
        <v>978928</v>
      </c>
      <c r="P29" s="39">
        <f t="shared" si="40"/>
        <v>739116</v>
      </c>
      <c r="Q29" s="39">
        <f t="shared" si="40"/>
        <v>876389.99899999995</v>
      </c>
      <c r="R29" s="39">
        <f t="shared" si="40"/>
        <v>616304.99899999995</v>
      </c>
      <c r="S29" s="39">
        <f t="shared" si="40"/>
        <v>249999.99900000001</v>
      </c>
      <c r="T29" s="39">
        <f t="shared" si="40"/>
        <v>0</v>
      </c>
      <c r="U29" s="39">
        <f t="shared" si="40"/>
        <v>100708.849</v>
      </c>
      <c r="V29" s="39">
        <f t="shared" si="40"/>
        <v>100708.849</v>
      </c>
      <c r="W29" s="39">
        <f t="shared" si="40"/>
        <v>100708.849</v>
      </c>
      <c r="X29" s="39">
        <f t="shared" si="40"/>
        <v>0</v>
      </c>
      <c r="Y29" s="689"/>
      <c r="Z29" s="699">
        <f t="shared" si="20"/>
        <v>11.210986134998691</v>
      </c>
      <c r="AA29" s="496">
        <f t="shared" si="21"/>
        <v>161694.9</v>
      </c>
      <c r="AC29" s="581"/>
    </row>
    <row r="30" spans="1:36" s="21" customFormat="1" ht="50.25" customHeight="1">
      <c r="A30" s="25">
        <v>1</v>
      </c>
      <c r="B30" s="46" t="s">
        <v>114</v>
      </c>
      <c r="C30" s="47" t="s">
        <v>59</v>
      </c>
      <c r="D30" s="47" t="s">
        <v>475</v>
      </c>
      <c r="E30" s="47"/>
      <c r="F30" s="450" t="s">
        <v>1356</v>
      </c>
      <c r="G30" s="49">
        <v>1239013</v>
      </c>
      <c r="H30" s="49">
        <v>898305</v>
      </c>
      <c r="I30" s="49">
        <v>457116</v>
      </c>
      <c r="J30" s="49">
        <v>457116</v>
      </c>
      <c r="K30" s="49">
        <v>164220.49100000001</v>
      </c>
      <c r="L30" s="49">
        <v>164220.49100000001</v>
      </c>
      <c r="M30" s="49">
        <f>I30</f>
        <v>457116</v>
      </c>
      <c r="N30" s="49">
        <f>J30</f>
        <v>457116</v>
      </c>
      <c r="O30" s="49">
        <f>P30+190181+49631</f>
        <v>978928</v>
      </c>
      <c r="P30" s="49">
        <f>457116+282000</f>
        <v>739116</v>
      </c>
      <c r="Q30" s="50">
        <f>616304.999+260085</f>
        <v>876389.99899999995</v>
      </c>
      <c r="R30" s="50">
        <v>616304.99899999995</v>
      </c>
      <c r="S30" s="53">
        <v>249999.99900000001</v>
      </c>
      <c r="T30" s="53"/>
      <c r="U30" s="53">
        <f>104547.249-3838.4</f>
        <v>100708.849</v>
      </c>
      <c r="V30" s="53">
        <f>104547.249-3838.4</f>
        <v>100708.849</v>
      </c>
      <c r="W30" s="53">
        <f>104547.249-3838.4</f>
        <v>100708.849</v>
      </c>
      <c r="X30" s="53"/>
      <c r="Y30" s="686" t="s">
        <v>717</v>
      </c>
      <c r="Z30" s="699">
        <f t="shared" si="20"/>
        <v>11.210986134998691</v>
      </c>
      <c r="AA30" s="496">
        <f t="shared" si="21"/>
        <v>161694.9</v>
      </c>
      <c r="AC30" s="22">
        <f>R30-J30</f>
        <v>159188.99899999995</v>
      </c>
    </row>
    <row r="31" spans="1:36" s="67" customFormat="1" ht="26.25" customHeight="1">
      <c r="A31" s="192" t="s">
        <v>17</v>
      </c>
      <c r="B31" s="60" t="s">
        <v>1221</v>
      </c>
      <c r="C31" s="61"/>
      <c r="D31" s="61"/>
      <c r="E31" s="61"/>
      <c r="F31" s="62"/>
      <c r="G31" s="39">
        <f t="shared" ref="G31:X31" si="41">SUM(G32:G37)</f>
        <v>1165000</v>
      </c>
      <c r="H31" s="39">
        <f t="shared" si="41"/>
        <v>1127000</v>
      </c>
      <c r="I31" s="39">
        <f t="shared" si="41"/>
        <v>38000</v>
      </c>
      <c r="J31" s="39">
        <f t="shared" si="41"/>
        <v>0</v>
      </c>
      <c r="K31" s="39">
        <f t="shared" si="41"/>
        <v>0</v>
      </c>
      <c r="L31" s="39">
        <f t="shared" si="41"/>
        <v>0</v>
      </c>
      <c r="M31" s="39">
        <f t="shared" si="41"/>
        <v>38000</v>
      </c>
      <c r="N31" s="39">
        <f t="shared" si="41"/>
        <v>0</v>
      </c>
      <c r="O31" s="39">
        <f t="shared" si="41"/>
        <v>38000</v>
      </c>
      <c r="P31" s="39">
        <f t="shared" si="41"/>
        <v>0</v>
      </c>
      <c r="Q31" s="39">
        <f t="shared" si="41"/>
        <v>1165000</v>
      </c>
      <c r="R31" s="39">
        <f t="shared" si="41"/>
        <v>1127000</v>
      </c>
      <c r="S31" s="39">
        <f t="shared" si="41"/>
        <v>0</v>
      </c>
      <c r="T31" s="39">
        <f t="shared" si="41"/>
        <v>0</v>
      </c>
      <c r="U31" s="39">
        <f t="shared" si="41"/>
        <v>199000</v>
      </c>
      <c r="V31" s="39">
        <f t="shared" si="41"/>
        <v>199000</v>
      </c>
      <c r="W31" s="39">
        <f t="shared" si="41"/>
        <v>0</v>
      </c>
      <c r="X31" s="39">
        <f t="shared" si="41"/>
        <v>0</v>
      </c>
      <c r="Y31" s="689"/>
      <c r="Z31" s="699">
        <f t="shared" si="20"/>
        <v>17.657497781721386</v>
      </c>
      <c r="AA31" s="496">
        <f t="shared" si="21"/>
        <v>202860</v>
      </c>
      <c r="AC31" s="581">
        <f>R31-J31</f>
        <v>1127000</v>
      </c>
    </row>
    <row r="32" spans="1:36" s="21" customFormat="1" ht="54" customHeight="1">
      <c r="A32" s="25">
        <v>1</v>
      </c>
      <c r="B32" s="80" t="s">
        <v>1344</v>
      </c>
      <c r="C32" s="465" t="s">
        <v>316</v>
      </c>
      <c r="D32" s="47" t="s">
        <v>1341</v>
      </c>
      <c r="E32" s="47" t="s">
        <v>1347</v>
      </c>
      <c r="F32" s="465" t="s">
        <v>1343</v>
      </c>
      <c r="G32" s="582">
        <v>225000</v>
      </c>
      <c r="H32" s="582">
        <v>217000</v>
      </c>
      <c r="I32" s="49">
        <f>G32-H32</f>
        <v>8000</v>
      </c>
      <c r="J32" s="49"/>
      <c r="K32" s="49"/>
      <c r="L32" s="49"/>
      <c r="M32" s="49">
        <v>8000</v>
      </c>
      <c r="N32" s="49"/>
      <c r="O32" s="49">
        <v>8000</v>
      </c>
      <c r="P32" s="49"/>
      <c r="Q32" s="582">
        <v>225000</v>
      </c>
      <c r="R32" s="582">
        <v>217000</v>
      </c>
      <c r="S32" s="53"/>
      <c r="T32" s="53"/>
      <c r="U32" s="49">
        <v>38000</v>
      </c>
      <c r="V32" s="49">
        <v>38000</v>
      </c>
      <c r="W32" s="53"/>
      <c r="X32" s="53"/>
      <c r="Y32" s="686" t="s">
        <v>718</v>
      </c>
      <c r="Z32" s="699">
        <f>V32/H32*100</f>
        <v>17.511520737327189</v>
      </c>
      <c r="AA32" s="496">
        <f>H32*18/100</f>
        <v>39060</v>
      </c>
      <c r="AC32" s="22"/>
    </row>
    <row r="33" spans="1:29" s="21" customFormat="1" ht="53.25" customHeight="1">
      <c r="A33" s="465">
        <v>2</v>
      </c>
      <c r="B33" s="80" t="s">
        <v>1226</v>
      </c>
      <c r="C33" s="465" t="s">
        <v>1234</v>
      </c>
      <c r="D33" s="47" t="s">
        <v>1346</v>
      </c>
      <c r="E33" s="47" t="s">
        <v>1347</v>
      </c>
      <c r="F33" s="465" t="s">
        <v>1345</v>
      </c>
      <c r="G33" s="582">
        <v>320000</v>
      </c>
      <c r="H33" s="582">
        <v>310000</v>
      </c>
      <c r="I33" s="49">
        <f>G33-H33</f>
        <v>10000</v>
      </c>
      <c r="J33" s="49"/>
      <c r="K33" s="49"/>
      <c r="L33" s="49"/>
      <c r="M33" s="49">
        <v>10000</v>
      </c>
      <c r="N33" s="49"/>
      <c r="O33" s="49">
        <v>10000</v>
      </c>
      <c r="P33" s="49"/>
      <c r="Q33" s="582">
        <v>320000</v>
      </c>
      <c r="R33" s="582">
        <v>310000</v>
      </c>
      <c r="S33" s="53"/>
      <c r="T33" s="53"/>
      <c r="U33" s="49">
        <v>55000</v>
      </c>
      <c r="V33" s="49">
        <v>55000</v>
      </c>
      <c r="W33" s="53"/>
      <c r="X33" s="53"/>
      <c r="Y33" s="686" t="s">
        <v>718</v>
      </c>
      <c r="Z33" s="699">
        <f>V33/H33*100</f>
        <v>17.741935483870968</v>
      </c>
      <c r="AA33" s="496">
        <f>H33*18/100</f>
        <v>55800</v>
      </c>
      <c r="AC33" s="22"/>
    </row>
    <row r="34" spans="1:29" s="21" customFormat="1" ht="51">
      <c r="A34" s="25">
        <v>3</v>
      </c>
      <c r="B34" s="80" t="s">
        <v>1229</v>
      </c>
      <c r="C34" s="465" t="s">
        <v>1235</v>
      </c>
      <c r="D34" s="47" t="s">
        <v>1341</v>
      </c>
      <c r="E34" s="47" t="s">
        <v>1347</v>
      </c>
      <c r="F34" s="465" t="s">
        <v>1381</v>
      </c>
      <c r="G34" s="582">
        <v>190000</v>
      </c>
      <c r="H34" s="582">
        <v>184000</v>
      </c>
      <c r="I34" s="49">
        <f>G34-H34</f>
        <v>6000</v>
      </c>
      <c r="J34" s="49"/>
      <c r="K34" s="49"/>
      <c r="L34" s="49"/>
      <c r="M34" s="49">
        <v>6000</v>
      </c>
      <c r="N34" s="49"/>
      <c r="O34" s="49">
        <v>6000</v>
      </c>
      <c r="P34" s="49"/>
      <c r="Q34" s="582">
        <v>190000</v>
      </c>
      <c r="R34" s="582">
        <v>184000</v>
      </c>
      <c r="S34" s="53"/>
      <c r="T34" s="53"/>
      <c r="U34" s="49">
        <v>33000</v>
      </c>
      <c r="V34" s="49">
        <v>33000</v>
      </c>
      <c r="W34" s="53"/>
      <c r="X34" s="53"/>
      <c r="Y34" s="686" t="s">
        <v>718</v>
      </c>
      <c r="Z34" s="699">
        <f>V34/H34*100</f>
        <v>17.934782608695652</v>
      </c>
      <c r="AA34" s="496">
        <f>H34*18/100</f>
        <v>33120</v>
      </c>
      <c r="AC34" s="22"/>
    </row>
    <row r="35" spans="1:29" s="21" customFormat="1" ht="76.5">
      <c r="A35" s="465">
        <v>4</v>
      </c>
      <c r="B35" s="80" t="s">
        <v>430</v>
      </c>
      <c r="C35" s="465" t="s">
        <v>1233</v>
      </c>
      <c r="D35" s="47" t="s">
        <v>1341</v>
      </c>
      <c r="E35" s="47" t="s">
        <v>1347</v>
      </c>
      <c r="F35" s="465" t="s">
        <v>1380</v>
      </c>
      <c r="G35" s="582">
        <v>190000</v>
      </c>
      <c r="H35" s="582">
        <v>184000</v>
      </c>
      <c r="I35" s="49">
        <f>G35-H35</f>
        <v>6000</v>
      </c>
      <c r="J35" s="49"/>
      <c r="K35" s="49"/>
      <c r="L35" s="49"/>
      <c r="M35" s="49">
        <v>6000</v>
      </c>
      <c r="N35" s="49"/>
      <c r="O35" s="49">
        <v>6000</v>
      </c>
      <c r="P35" s="49"/>
      <c r="Q35" s="582">
        <v>190000</v>
      </c>
      <c r="R35" s="582">
        <v>184000</v>
      </c>
      <c r="S35" s="53"/>
      <c r="T35" s="53"/>
      <c r="U35" s="49">
        <v>33000</v>
      </c>
      <c r="V35" s="49">
        <v>33000</v>
      </c>
      <c r="W35" s="53"/>
      <c r="X35" s="53"/>
      <c r="Y35" s="686" t="s">
        <v>718</v>
      </c>
      <c r="Z35" s="699">
        <f>V35/H35*100</f>
        <v>17.934782608695652</v>
      </c>
      <c r="AA35" s="496">
        <f>H35*18/100</f>
        <v>33120</v>
      </c>
      <c r="AC35" s="22"/>
    </row>
    <row r="36" spans="1:29" s="21" customFormat="1" ht="51">
      <c r="A36" s="25">
        <v>5</v>
      </c>
      <c r="B36" s="406" t="s">
        <v>1231</v>
      </c>
      <c r="C36" s="583" t="s">
        <v>1350</v>
      </c>
      <c r="D36" s="47" t="s">
        <v>1341</v>
      </c>
      <c r="E36" s="47" t="s">
        <v>1347</v>
      </c>
      <c r="F36" s="465" t="s">
        <v>1382</v>
      </c>
      <c r="G36" s="582">
        <v>140000</v>
      </c>
      <c r="H36" s="582">
        <v>136000</v>
      </c>
      <c r="I36" s="49">
        <f>G36-H36</f>
        <v>4000</v>
      </c>
      <c r="J36" s="49"/>
      <c r="K36" s="49"/>
      <c r="L36" s="49"/>
      <c r="M36" s="49">
        <v>4000</v>
      </c>
      <c r="N36" s="49"/>
      <c r="O36" s="49">
        <v>4000</v>
      </c>
      <c r="P36" s="49"/>
      <c r="Q36" s="582">
        <v>140000</v>
      </c>
      <c r="R36" s="582">
        <v>136000</v>
      </c>
      <c r="S36" s="53"/>
      <c r="T36" s="53"/>
      <c r="U36" s="49">
        <v>24000</v>
      </c>
      <c r="V36" s="49">
        <v>24000</v>
      </c>
      <c r="W36" s="53"/>
      <c r="X36" s="53"/>
      <c r="Y36" s="686" t="s">
        <v>718</v>
      </c>
      <c r="Z36" s="699">
        <f>V36/H36*100</f>
        <v>17.647058823529413</v>
      </c>
      <c r="AA36" s="496">
        <f>H36*18/100</f>
        <v>24480</v>
      </c>
      <c r="AC36" s="22"/>
    </row>
    <row r="37" spans="1:29" s="21" customFormat="1" ht="54" customHeight="1">
      <c r="A37" s="465">
        <v>6</v>
      </c>
      <c r="B37" s="80" t="s">
        <v>1230</v>
      </c>
      <c r="C37" s="465" t="s">
        <v>89</v>
      </c>
      <c r="D37" s="47" t="s">
        <v>1341</v>
      </c>
      <c r="E37" s="47" t="s">
        <v>1347</v>
      </c>
      <c r="F37" s="465" t="s">
        <v>1342</v>
      </c>
      <c r="G37" s="582">
        <v>100000</v>
      </c>
      <c r="H37" s="582">
        <v>96000</v>
      </c>
      <c r="I37" s="49">
        <f t="shared" ref="I37" si="42">G37-H37</f>
        <v>4000</v>
      </c>
      <c r="J37" s="49"/>
      <c r="K37" s="49"/>
      <c r="L37" s="49"/>
      <c r="M37" s="49">
        <v>4000</v>
      </c>
      <c r="N37" s="49"/>
      <c r="O37" s="49">
        <v>4000</v>
      </c>
      <c r="P37" s="49"/>
      <c r="Q37" s="582">
        <v>100000</v>
      </c>
      <c r="R37" s="582">
        <v>96000</v>
      </c>
      <c r="S37" s="53"/>
      <c r="T37" s="53"/>
      <c r="U37" s="49">
        <v>16000</v>
      </c>
      <c r="V37" s="49">
        <v>16000</v>
      </c>
      <c r="W37" s="53"/>
      <c r="X37" s="53"/>
      <c r="Y37" s="686" t="s">
        <v>718</v>
      </c>
      <c r="Z37" s="699">
        <f t="shared" si="20"/>
        <v>16.666666666666664</v>
      </c>
      <c r="AA37" s="496">
        <f t="shared" si="21"/>
        <v>17280</v>
      </c>
      <c r="AC37" s="22"/>
    </row>
    <row r="38" spans="1:29" s="21" customFormat="1" ht="22.5" customHeight="1">
      <c r="A38" s="65" t="s">
        <v>1363</v>
      </c>
      <c r="B38" s="55" t="s">
        <v>1208</v>
      </c>
      <c r="C38" s="47"/>
      <c r="D38" s="47"/>
      <c r="E38" s="47"/>
      <c r="F38" s="39"/>
      <c r="G38" s="39">
        <f>G39</f>
        <v>230071</v>
      </c>
      <c r="H38" s="39">
        <f t="shared" ref="H38:X38" si="43">H39</f>
        <v>221071</v>
      </c>
      <c r="I38" s="39">
        <f t="shared" si="43"/>
        <v>10000</v>
      </c>
      <c r="J38" s="39">
        <f t="shared" si="43"/>
        <v>0</v>
      </c>
      <c r="K38" s="39">
        <f t="shared" si="43"/>
        <v>0</v>
      </c>
      <c r="L38" s="39">
        <f t="shared" si="43"/>
        <v>0</v>
      </c>
      <c r="M38" s="39">
        <f t="shared" si="43"/>
        <v>0</v>
      </c>
      <c r="N38" s="39">
        <f t="shared" si="43"/>
        <v>0</v>
      </c>
      <c r="O38" s="39">
        <f t="shared" si="43"/>
        <v>10000</v>
      </c>
      <c r="P38" s="39">
        <f t="shared" si="43"/>
        <v>0</v>
      </c>
      <c r="Q38" s="39">
        <f t="shared" si="43"/>
        <v>230071</v>
      </c>
      <c r="R38" s="39">
        <f t="shared" si="43"/>
        <v>221071</v>
      </c>
      <c r="S38" s="39">
        <f t="shared" si="43"/>
        <v>0</v>
      </c>
      <c r="T38" s="39">
        <f t="shared" si="43"/>
        <v>0</v>
      </c>
      <c r="U38" s="39">
        <f t="shared" si="43"/>
        <v>98000</v>
      </c>
      <c r="V38" s="39">
        <f t="shared" si="43"/>
        <v>98000</v>
      </c>
      <c r="W38" s="39">
        <f t="shared" si="43"/>
        <v>0</v>
      </c>
      <c r="X38" s="39">
        <f t="shared" si="43"/>
        <v>0</v>
      </c>
      <c r="Y38" s="686"/>
      <c r="Z38" s="699">
        <f>V38/H38*100</f>
        <v>44.329649750532631</v>
      </c>
      <c r="AA38" s="496">
        <f>H38*18/100</f>
        <v>39792.78</v>
      </c>
      <c r="AC38" s="22">
        <f>R38-J38</f>
        <v>221071</v>
      </c>
    </row>
    <row r="39" spans="1:29" s="67" customFormat="1" ht="25.5" customHeight="1">
      <c r="A39" s="192" t="s">
        <v>16</v>
      </c>
      <c r="B39" s="60" t="s">
        <v>1221</v>
      </c>
      <c r="C39" s="61"/>
      <c r="D39" s="61"/>
      <c r="E39" s="61"/>
      <c r="F39" s="62"/>
      <c r="G39" s="39">
        <f>SUM(G40:G41)</f>
        <v>230071</v>
      </c>
      <c r="H39" s="39">
        <f t="shared" ref="H39:X39" si="44">SUM(H40:H41)</f>
        <v>221071</v>
      </c>
      <c r="I39" s="39">
        <f t="shared" si="44"/>
        <v>10000</v>
      </c>
      <c r="J39" s="39">
        <f t="shared" si="44"/>
        <v>0</v>
      </c>
      <c r="K39" s="39">
        <f t="shared" si="44"/>
        <v>0</v>
      </c>
      <c r="L39" s="39">
        <f t="shared" si="44"/>
        <v>0</v>
      </c>
      <c r="M39" s="39">
        <f t="shared" si="44"/>
        <v>0</v>
      </c>
      <c r="N39" s="39">
        <f t="shared" si="44"/>
        <v>0</v>
      </c>
      <c r="O39" s="39">
        <f t="shared" si="44"/>
        <v>10000</v>
      </c>
      <c r="P39" s="39">
        <f t="shared" si="44"/>
        <v>0</v>
      </c>
      <c r="Q39" s="39">
        <f t="shared" si="44"/>
        <v>230071</v>
      </c>
      <c r="R39" s="39">
        <f t="shared" si="44"/>
        <v>221071</v>
      </c>
      <c r="S39" s="39">
        <f t="shared" si="44"/>
        <v>0</v>
      </c>
      <c r="T39" s="39">
        <f t="shared" si="44"/>
        <v>0</v>
      </c>
      <c r="U39" s="39">
        <f t="shared" si="44"/>
        <v>98000</v>
      </c>
      <c r="V39" s="39">
        <f t="shared" si="44"/>
        <v>98000</v>
      </c>
      <c r="W39" s="39">
        <f t="shared" si="44"/>
        <v>0</v>
      </c>
      <c r="X39" s="39">
        <f t="shared" si="44"/>
        <v>0</v>
      </c>
      <c r="Y39" s="689"/>
      <c r="Z39" s="699">
        <f>V39/H39*100</f>
        <v>44.329649750532631</v>
      </c>
      <c r="AA39" s="496">
        <f>H39*18/100</f>
        <v>39792.78</v>
      </c>
      <c r="AC39" s="581">
        <f>R39-J39</f>
        <v>221071</v>
      </c>
    </row>
    <row r="40" spans="1:29" s="21" customFormat="1" ht="48">
      <c r="A40" s="465">
        <v>1</v>
      </c>
      <c r="B40" s="80" t="s">
        <v>334</v>
      </c>
      <c r="C40" s="47" t="s">
        <v>119</v>
      </c>
      <c r="D40" s="47" t="s">
        <v>1346</v>
      </c>
      <c r="E40" s="47"/>
      <c r="F40" s="763" t="s">
        <v>1408</v>
      </c>
      <c r="G40" s="582">
        <v>130071</v>
      </c>
      <c r="H40" s="582">
        <v>125071</v>
      </c>
      <c r="I40" s="49">
        <v>5000</v>
      </c>
      <c r="J40" s="49"/>
      <c r="K40" s="49"/>
      <c r="L40" s="49"/>
      <c r="M40" s="49"/>
      <c r="N40" s="49"/>
      <c r="O40" s="49">
        <v>5000</v>
      </c>
      <c r="P40" s="49"/>
      <c r="Q40" s="582">
        <f>G40</f>
        <v>130071</v>
      </c>
      <c r="R40" s="582">
        <f>H40</f>
        <v>125071</v>
      </c>
      <c r="S40" s="53"/>
      <c r="T40" s="53"/>
      <c r="U40" s="49">
        <v>81000</v>
      </c>
      <c r="V40" s="49">
        <v>81000</v>
      </c>
      <c r="W40" s="53"/>
      <c r="X40" s="53"/>
      <c r="Y40" s="686" t="s">
        <v>718</v>
      </c>
      <c r="Z40" s="699">
        <f>V40/H40*100</f>
        <v>64.763214494167315</v>
      </c>
      <c r="AA40" s="496">
        <f>H40*18/100</f>
        <v>22512.78</v>
      </c>
      <c r="AC40" s="22"/>
    </row>
    <row r="41" spans="1:29" s="21" customFormat="1" ht="57.75" customHeight="1">
      <c r="A41" s="763">
        <v>2</v>
      </c>
      <c r="B41" s="764" t="s">
        <v>1247</v>
      </c>
      <c r="C41" s="765" t="s">
        <v>108</v>
      </c>
      <c r="D41" s="765" t="s">
        <v>1341</v>
      </c>
      <c r="E41" s="765"/>
      <c r="F41" s="763" t="s">
        <v>1407</v>
      </c>
      <c r="G41" s="766">
        <v>100000</v>
      </c>
      <c r="H41" s="766">
        <v>96000</v>
      </c>
      <c r="I41" s="767">
        <v>5000</v>
      </c>
      <c r="J41" s="767"/>
      <c r="K41" s="767"/>
      <c r="L41" s="767"/>
      <c r="M41" s="767"/>
      <c r="N41" s="767"/>
      <c r="O41" s="767">
        <v>5000</v>
      </c>
      <c r="P41" s="767"/>
      <c r="Q41" s="766">
        <f>G41</f>
        <v>100000</v>
      </c>
      <c r="R41" s="766">
        <f>H41</f>
        <v>96000</v>
      </c>
      <c r="S41" s="768"/>
      <c r="T41" s="768"/>
      <c r="U41" s="767">
        <v>17000</v>
      </c>
      <c r="V41" s="767">
        <v>17000</v>
      </c>
      <c r="W41" s="768"/>
      <c r="X41" s="768"/>
      <c r="Y41" s="769" t="s">
        <v>718</v>
      </c>
      <c r="Z41" s="699">
        <f>V41/H41*100</f>
        <v>17.708333333333336</v>
      </c>
      <c r="AA41" s="496">
        <f>H41*18/100</f>
        <v>17280</v>
      </c>
      <c r="AC41" s="22"/>
    </row>
  </sheetData>
  <autoFilter ref="A11:Y37"/>
  <mergeCells count="38">
    <mergeCell ref="Y5:Y10"/>
    <mergeCell ref="U5:X7"/>
    <mergeCell ref="U8:U10"/>
    <mergeCell ref="V8:X8"/>
    <mergeCell ref="V9:V10"/>
    <mergeCell ref="W9:X9"/>
    <mergeCell ref="O8:O10"/>
    <mergeCell ref="P8:P10"/>
    <mergeCell ref="Q5:T7"/>
    <mergeCell ref="R8:T8"/>
    <mergeCell ref="Q8:Q10"/>
    <mergeCell ref="R9:R10"/>
    <mergeCell ref="S9:T9"/>
    <mergeCell ref="O5:P7"/>
    <mergeCell ref="K8:K10"/>
    <mergeCell ref="L8:L10"/>
    <mergeCell ref="M8:M10"/>
    <mergeCell ref="N8:N10"/>
    <mergeCell ref="F7:F10"/>
    <mergeCell ref="G7:H7"/>
    <mergeCell ref="G8:G10"/>
    <mergeCell ref="H8:H10"/>
    <mergeCell ref="A1:Y1"/>
    <mergeCell ref="A2:Y2"/>
    <mergeCell ref="A3:Y3"/>
    <mergeCell ref="A4:Y4"/>
    <mergeCell ref="A5:A10"/>
    <mergeCell ref="B5:B10"/>
    <mergeCell ref="C5:C10"/>
    <mergeCell ref="E5:E10"/>
    <mergeCell ref="F5:H6"/>
    <mergeCell ref="D5:D10"/>
    <mergeCell ref="I5:N6"/>
    <mergeCell ref="I7:J7"/>
    <mergeCell ref="K7:L7"/>
    <mergeCell ref="M7:N7"/>
    <mergeCell ref="I8:I10"/>
    <mergeCell ref="J8:J10"/>
  </mergeCells>
  <conditionalFormatting sqref="B32">
    <cfRule type="duplicateValues" dxfId="46" priority="31"/>
  </conditionalFormatting>
  <conditionalFormatting sqref="B18">
    <cfRule type="duplicateValues" dxfId="45" priority="22"/>
  </conditionalFormatting>
  <conditionalFormatting sqref="B37">
    <cfRule type="duplicateValues" dxfId="44" priority="7"/>
  </conditionalFormatting>
  <conditionalFormatting sqref="B33">
    <cfRule type="duplicateValues" dxfId="43" priority="6"/>
  </conditionalFormatting>
  <conditionalFormatting sqref="B35">
    <cfRule type="duplicateValues" dxfId="42" priority="5"/>
  </conditionalFormatting>
  <conditionalFormatting sqref="B34">
    <cfRule type="duplicateValues" dxfId="41" priority="4"/>
  </conditionalFormatting>
  <conditionalFormatting sqref="B36">
    <cfRule type="duplicateValues" dxfId="40" priority="3"/>
  </conditionalFormatting>
  <conditionalFormatting sqref="B41">
    <cfRule type="duplicateValues" dxfId="39" priority="2"/>
  </conditionalFormatting>
  <conditionalFormatting sqref="B40">
    <cfRule type="duplicateValues" dxfId="38" priority="1"/>
  </conditionalFormatting>
  <pageMargins left="0.25" right="0" top="0.75" bottom="0.25" header="0.3" footer="0.25"/>
  <pageSetup paperSize="9" scale="85" orientation="landscape" r:id="rId1"/>
  <headerFooter>
    <oddFooter>&amp;CB2a-&amp;P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2"/>
  <sheetViews>
    <sheetView workbookViewId="0">
      <pane xSplit="2" ySplit="7" topLeftCell="C8" activePane="bottomRight" state="frozen"/>
      <selection pane="topRight" activeCell="C1" sqref="C1"/>
      <selection pane="bottomLeft" activeCell="A8" sqref="A8"/>
      <selection pane="bottomRight" activeCell="F17" sqref="F17"/>
    </sheetView>
  </sheetViews>
  <sheetFormatPr defaultColWidth="8.7109375" defaultRowHeight="18.75"/>
  <cols>
    <col min="1" max="1" width="4.42578125" style="378" customWidth="1"/>
    <col min="2" max="2" width="31" style="380" customWidth="1"/>
    <col min="3" max="3" width="9.140625" style="381" customWidth="1"/>
    <col min="4" max="5" width="12.5703125" style="381" customWidth="1"/>
    <col min="6" max="6" width="10.42578125" style="379" customWidth="1"/>
    <col min="7" max="7" width="10.5703125" style="379" customWidth="1"/>
    <col min="8" max="8" width="9" style="379" customWidth="1"/>
    <col min="9" max="9" width="10.28515625" style="167" hidden="1" customWidth="1"/>
    <col min="10" max="10" width="9.7109375" style="167" hidden="1" customWidth="1"/>
    <col min="11" max="11" width="10.85546875" style="167" customWidth="1"/>
    <col min="12" max="12" width="11.28515625" style="167" customWidth="1"/>
    <col min="13" max="13" width="9.85546875" style="167" customWidth="1"/>
    <col min="14" max="14" width="10.140625" style="167" customWidth="1"/>
    <col min="15" max="15" width="7.5703125" style="168" customWidth="1"/>
    <col min="16" max="16" width="15.28515625" style="376" hidden="1" customWidth="1"/>
    <col min="17" max="17" width="6.85546875" style="376" hidden="1" customWidth="1"/>
    <col min="18" max="30" width="8.7109375" style="376" hidden="1" customWidth="1"/>
    <col min="31" max="31" width="10.5703125" style="376" hidden="1" customWidth="1"/>
    <col min="32" max="33" width="8.7109375" style="376" hidden="1" customWidth="1"/>
    <col min="34" max="16384" width="8.7109375" style="376"/>
  </cols>
  <sheetData>
    <row r="1" spans="1:35">
      <c r="A1" s="807" t="s">
        <v>1093</v>
      </c>
      <c r="B1" s="807"/>
      <c r="C1" s="807"/>
      <c r="D1" s="807"/>
      <c r="E1" s="807"/>
      <c r="F1" s="807"/>
      <c r="G1" s="807"/>
      <c r="H1" s="807"/>
      <c r="I1" s="807"/>
      <c r="J1" s="807"/>
      <c r="K1" s="807"/>
      <c r="L1" s="807"/>
      <c r="M1" s="807"/>
      <c r="N1" s="807"/>
      <c r="O1" s="807"/>
    </row>
    <row r="2" spans="1:35">
      <c r="A2" s="811" t="s">
        <v>714</v>
      </c>
      <c r="B2" s="811"/>
      <c r="C2" s="811"/>
      <c r="D2" s="811"/>
      <c r="E2" s="811"/>
      <c r="F2" s="811"/>
      <c r="G2" s="811"/>
      <c r="H2" s="811"/>
      <c r="I2" s="811"/>
      <c r="J2" s="811"/>
      <c r="K2" s="811"/>
      <c r="L2" s="811"/>
      <c r="M2" s="811"/>
      <c r="N2" s="811"/>
      <c r="O2" s="811"/>
    </row>
    <row r="3" spans="1:35" s="123" customFormat="1" ht="15.75">
      <c r="A3" s="772" t="str">
        <f>'B 1'!A4:J4</f>
        <v>(Kèm theo Tờ trình số             /TTr-SKHĐT  ngày     tháng 12  năm 2021 của Sở Kế hoạch và Đầu tư  tỉnh Đắk Lắk)</v>
      </c>
      <c r="B3" s="812"/>
      <c r="C3" s="812"/>
      <c r="D3" s="812"/>
      <c r="E3" s="812"/>
      <c r="F3" s="812"/>
      <c r="G3" s="812"/>
      <c r="H3" s="812"/>
      <c r="I3" s="812"/>
      <c r="J3" s="812"/>
      <c r="K3" s="812"/>
      <c r="L3" s="812"/>
      <c r="M3" s="812"/>
      <c r="N3" s="812"/>
      <c r="O3" s="812"/>
    </row>
    <row r="4" spans="1:35" s="150" customFormat="1" ht="15.75">
      <c r="A4" s="432"/>
      <c r="B4" s="432"/>
      <c r="C4" s="432"/>
      <c r="D4" s="432"/>
      <c r="E4" s="432"/>
      <c r="F4" s="432"/>
      <c r="G4" s="433"/>
      <c r="H4" s="432"/>
      <c r="I4" s="813" t="s">
        <v>242</v>
      </c>
      <c r="J4" s="813"/>
      <c r="K4" s="813"/>
      <c r="L4" s="813"/>
      <c r="M4" s="813"/>
      <c r="N4" s="813"/>
      <c r="O4" s="813"/>
      <c r="P4" s="434"/>
      <c r="Q4" s="434" t="s">
        <v>715</v>
      </c>
      <c r="R4" s="434" t="s">
        <v>716</v>
      </c>
      <c r="S4" s="434" t="s">
        <v>717</v>
      </c>
      <c r="T4" s="434" t="s">
        <v>718</v>
      </c>
      <c r="U4" s="434"/>
      <c r="V4" s="434" t="s">
        <v>719</v>
      </c>
      <c r="W4" s="150">
        <v>2019</v>
      </c>
      <c r="X4" s="150">
        <v>5000</v>
      </c>
      <c r="Y4" s="150">
        <f>'[10]b6c- KCH Km'!Y12</f>
        <v>109160</v>
      </c>
      <c r="Z4" s="150">
        <f>'[10]6f-'!U11</f>
        <v>90000</v>
      </c>
      <c r="AA4" s="150">
        <f>'[10]Bieu 7a MM-ngoai kchkm_thu sdd'!AJ7</f>
        <v>328600</v>
      </c>
      <c r="AB4" s="150">
        <f>'[10]B9-GDĐT-TIETKIEMCHI'!U12</f>
        <v>81120</v>
      </c>
    </row>
    <row r="5" spans="1:35" s="436" customFormat="1" ht="55.5" customHeight="1">
      <c r="A5" s="776" t="s">
        <v>2</v>
      </c>
      <c r="B5" s="776" t="s">
        <v>3</v>
      </c>
      <c r="C5" s="776" t="s">
        <v>4</v>
      </c>
      <c r="D5" s="776" t="s">
        <v>720</v>
      </c>
      <c r="E5" s="814" t="s">
        <v>721</v>
      </c>
      <c r="F5" s="815"/>
      <c r="G5" s="815"/>
      <c r="H5" s="816"/>
      <c r="I5" s="814" t="s">
        <v>722</v>
      </c>
      <c r="J5" s="815"/>
      <c r="K5" s="814" t="s">
        <v>1171</v>
      </c>
      <c r="L5" s="815"/>
      <c r="M5" s="814" t="s">
        <v>614</v>
      </c>
      <c r="N5" s="815"/>
      <c r="O5" s="776" t="s">
        <v>7</v>
      </c>
      <c r="P5" s="435" t="s">
        <v>723</v>
      </c>
      <c r="Q5" s="292"/>
      <c r="R5" s="292">
        <f>COUNTIF($O$8:$O$11,"HT")</f>
        <v>0</v>
      </c>
      <c r="S5" s="292">
        <f>COUNTIF($O$8:$O$11,"CT")</f>
        <v>1</v>
      </c>
      <c r="T5" s="292">
        <f>COUNTIF($O$8:$O$11,"MM")</f>
        <v>0</v>
      </c>
      <c r="U5" s="292">
        <f>COUNTIF($O$8:$O$8,"CbđT")</f>
        <v>0</v>
      </c>
      <c r="V5" s="141">
        <f>SUM(Q5:U5)</f>
        <v>1</v>
      </c>
      <c r="X5" s="436">
        <f>SUM(Y5:AB5)</f>
        <v>769160</v>
      </c>
      <c r="Y5" s="436">
        <f>SUM(X4:AB4)</f>
        <v>613880</v>
      </c>
      <c r="Z5" s="436">
        <v>98280</v>
      </c>
      <c r="AA5" s="436">
        <v>7000</v>
      </c>
      <c r="AB5" s="436">
        <v>50000</v>
      </c>
      <c r="AI5" s="436">
        <f>L8-L185-L186-L190-L191</f>
        <v>19973471.901349999</v>
      </c>
    </row>
    <row r="6" spans="1:35" s="436" customFormat="1" ht="12.75">
      <c r="A6" s="776"/>
      <c r="B6" s="776"/>
      <c r="C6" s="776"/>
      <c r="D6" s="776"/>
      <c r="E6" s="789" t="s">
        <v>79</v>
      </c>
      <c r="F6" s="814" t="s">
        <v>9</v>
      </c>
      <c r="G6" s="815"/>
      <c r="H6" s="816"/>
      <c r="I6" s="789" t="s">
        <v>11</v>
      </c>
      <c r="J6" s="789" t="s">
        <v>724</v>
      </c>
      <c r="K6" s="789" t="s">
        <v>11</v>
      </c>
      <c r="L6" s="789" t="s">
        <v>724</v>
      </c>
      <c r="M6" s="789" t="s">
        <v>11</v>
      </c>
      <c r="N6" s="789" t="s">
        <v>724</v>
      </c>
      <c r="O6" s="776"/>
      <c r="P6" s="437" t="s">
        <v>725</v>
      </c>
      <c r="Q6" s="438"/>
      <c r="R6" s="438"/>
      <c r="S6" s="438">
        <f>L11</f>
        <v>3755.1170000000002</v>
      </c>
      <c r="T6" s="438"/>
      <c r="U6" s="438"/>
      <c r="V6" s="438"/>
      <c r="X6" s="436" t="e">
        <f>'[10]bieu9-CTX'!#REF!</f>
        <v>#REF!</v>
      </c>
    </row>
    <row r="7" spans="1:35" s="436" customFormat="1" ht="39.75" customHeight="1">
      <c r="A7" s="789"/>
      <c r="B7" s="789"/>
      <c r="C7" s="789"/>
      <c r="D7" s="789"/>
      <c r="E7" s="790"/>
      <c r="F7" s="324" t="s">
        <v>11</v>
      </c>
      <c r="G7" s="439" t="s">
        <v>726</v>
      </c>
      <c r="H7" s="439" t="s">
        <v>727</v>
      </c>
      <c r="I7" s="790"/>
      <c r="J7" s="790"/>
      <c r="K7" s="790"/>
      <c r="L7" s="790"/>
      <c r="M7" s="790"/>
      <c r="N7" s="790"/>
      <c r="O7" s="789"/>
      <c r="X7" s="436">
        <v>279500</v>
      </c>
    </row>
    <row r="8" spans="1:35" s="150" customFormat="1" ht="12.75">
      <c r="A8" s="497"/>
      <c r="B8" s="498" t="s">
        <v>256</v>
      </c>
      <c r="C8" s="499"/>
      <c r="D8" s="499"/>
      <c r="E8" s="499"/>
      <c r="F8" s="500">
        <f t="shared" ref="F8:M8" si="0">F9+F184+F192</f>
        <v>6748974.108</v>
      </c>
      <c r="G8" s="500">
        <f t="shared" si="0"/>
        <v>4721303.4013499999</v>
      </c>
      <c r="H8" s="500">
        <f t="shared" si="0"/>
        <v>1254504.8474000001</v>
      </c>
      <c r="I8" s="500">
        <f t="shared" si="0"/>
        <v>2110380</v>
      </c>
      <c r="J8" s="500">
        <f t="shared" si="0"/>
        <v>1646312</v>
      </c>
      <c r="K8" s="500">
        <f t="shared" si="0"/>
        <v>22017052.159000002</v>
      </c>
      <c r="L8" s="500">
        <f t="shared" si="0"/>
        <v>22008779.901349999</v>
      </c>
      <c r="M8" s="500">
        <f t="shared" si="0"/>
        <v>5465725.159</v>
      </c>
      <c r="N8" s="500">
        <f>N9+N184+N192</f>
        <v>5457452.9013499999</v>
      </c>
      <c r="O8" s="500"/>
      <c r="P8" s="150" t="e">
        <f>L8-#REF!</f>
        <v>#REF!</v>
      </c>
      <c r="AE8" s="442">
        <f>L8+'[11]B2b-ODA'!CD13</f>
        <v>22122496.901349999</v>
      </c>
      <c r="AI8" s="436">
        <f>N8-N185-N186-N190-N191</f>
        <v>5020452.9013499999</v>
      </c>
    </row>
    <row r="9" spans="1:35" s="150" customFormat="1" ht="12.75">
      <c r="A9" s="509" t="s">
        <v>56</v>
      </c>
      <c r="B9" s="510" t="s">
        <v>1146</v>
      </c>
      <c r="C9" s="511"/>
      <c r="D9" s="511"/>
      <c r="E9" s="511"/>
      <c r="F9" s="512">
        <f t="shared" ref="F9:M9" si="1">F10+F13+F132+F82+F143+F152+F149+F157+F160+F176+F179+F154</f>
        <v>6748974.108</v>
      </c>
      <c r="G9" s="512">
        <f t="shared" si="1"/>
        <v>4721303.4013499999</v>
      </c>
      <c r="H9" s="512">
        <f t="shared" si="1"/>
        <v>1254504.8474000001</v>
      </c>
      <c r="I9" s="512">
        <f t="shared" si="1"/>
        <v>2110380</v>
      </c>
      <c r="J9" s="512">
        <f t="shared" si="1"/>
        <v>1646312</v>
      </c>
      <c r="K9" s="512">
        <f t="shared" si="1"/>
        <v>2880218.159</v>
      </c>
      <c r="L9" s="512">
        <f t="shared" si="1"/>
        <v>2871945.9013499999</v>
      </c>
      <c r="M9" s="512">
        <f t="shared" si="1"/>
        <v>1608420.159</v>
      </c>
      <c r="N9" s="512">
        <f>N10+N13+N132+N82+N143+N152+N149+N157+N160+N176+N179+N154</f>
        <v>1600147.9013499999</v>
      </c>
      <c r="O9" s="512"/>
      <c r="AE9" s="442"/>
      <c r="AI9" s="436"/>
    </row>
    <row r="10" spans="1:35" s="150" customFormat="1" ht="12.75">
      <c r="A10" s="151" t="s">
        <v>58</v>
      </c>
      <c r="B10" s="440" t="s">
        <v>728</v>
      </c>
      <c r="C10" s="82"/>
      <c r="D10" s="82"/>
      <c r="E10" s="82"/>
      <c r="F10" s="441">
        <f>SUM(F11:F12)</f>
        <v>29555.116999999998</v>
      </c>
      <c r="G10" s="441">
        <f t="shared" ref="G10:L10" si="2">SUM(G11:G12)</f>
        <v>29555.116999999998</v>
      </c>
      <c r="H10" s="441">
        <f t="shared" si="2"/>
        <v>0</v>
      </c>
      <c r="I10" s="441">
        <f t="shared" si="2"/>
        <v>13800</v>
      </c>
      <c r="J10" s="441">
        <f t="shared" si="2"/>
        <v>13800</v>
      </c>
      <c r="K10" s="441">
        <f t="shared" si="2"/>
        <v>15755.117</v>
      </c>
      <c r="L10" s="441">
        <f t="shared" si="2"/>
        <v>15755.117</v>
      </c>
      <c r="M10" s="441">
        <f t="shared" ref="M10:N10" si="3">SUM(M11:M12)</f>
        <v>15755.117</v>
      </c>
      <c r="N10" s="441">
        <f t="shared" si="3"/>
        <v>15755.117</v>
      </c>
      <c r="O10" s="441"/>
      <c r="AE10" s="442">
        <f>15755-L10</f>
        <v>-0.11700000000018917</v>
      </c>
    </row>
    <row r="11" spans="1:35" ht="33.75" customHeight="1">
      <c r="A11" s="95" t="s">
        <v>96</v>
      </c>
      <c r="B11" s="443" t="s">
        <v>729</v>
      </c>
      <c r="C11" s="405" t="s">
        <v>129</v>
      </c>
      <c r="D11" s="444" t="s">
        <v>730</v>
      </c>
      <c r="E11" s="444" t="s">
        <v>731</v>
      </c>
      <c r="F11" s="445">
        <f>G11</f>
        <v>11555.117</v>
      </c>
      <c r="G11" s="445">
        <v>11555.117</v>
      </c>
      <c r="H11" s="272"/>
      <c r="I11" s="445">
        <v>7800</v>
      </c>
      <c r="J11" s="445">
        <v>7800</v>
      </c>
      <c r="K11" s="445">
        <f>L11</f>
        <v>3755.1170000000002</v>
      </c>
      <c r="L11" s="445">
        <f>G11-J11</f>
        <v>3755.1170000000002</v>
      </c>
      <c r="M11" s="445">
        <f>K11</f>
        <v>3755.1170000000002</v>
      </c>
      <c r="N11" s="445">
        <f>L11</f>
        <v>3755.1170000000002</v>
      </c>
      <c r="O11" s="147" t="s">
        <v>717</v>
      </c>
      <c r="P11" s="446"/>
      <c r="Q11" s="447"/>
    </row>
    <row r="12" spans="1:35" ht="38.25">
      <c r="A12" s="95" t="s">
        <v>99</v>
      </c>
      <c r="B12" s="448" t="s">
        <v>732</v>
      </c>
      <c r="C12" s="449" t="s">
        <v>59</v>
      </c>
      <c r="D12" s="449" t="s">
        <v>733</v>
      </c>
      <c r="E12" s="450" t="s">
        <v>734</v>
      </c>
      <c r="F12" s="445">
        <v>18000</v>
      </c>
      <c r="G12" s="451">
        <v>18000</v>
      </c>
      <c r="H12" s="451"/>
      <c r="I12" s="452">
        <v>6000</v>
      </c>
      <c r="J12" s="452">
        <v>6000</v>
      </c>
      <c r="K12" s="452">
        <v>12000</v>
      </c>
      <c r="L12" s="452">
        <v>12000</v>
      </c>
      <c r="M12" s="445">
        <f>K12</f>
        <v>12000</v>
      </c>
      <c r="N12" s="445">
        <f>L12</f>
        <v>12000</v>
      </c>
      <c r="O12" s="453" t="s">
        <v>717</v>
      </c>
    </row>
    <row r="13" spans="1:35">
      <c r="A13" s="151" t="s">
        <v>61</v>
      </c>
      <c r="B13" s="440" t="s">
        <v>467</v>
      </c>
      <c r="C13" s="189"/>
      <c r="D13" s="189"/>
      <c r="E13" s="189"/>
      <c r="F13" s="454">
        <f t="shared" ref="F13:L13" si="4">SUM(F14:F81)</f>
        <v>2240415.36</v>
      </c>
      <c r="G13" s="454">
        <f t="shared" si="4"/>
        <v>1966845.46</v>
      </c>
      <c r="H13" s="454">
        <f t="shared" si="4"/>
        <v>269063.3</v>
      </c>
      <c r="I13" s="454">
        <f t="shared" si="4"/>
        <v>1121212</v>
      </c>
      <c r="J13" s="454">
        <f t="shared" si="4"/>
        <v>885107</v>
      </c>
      <c r="K13" s="454">
        <f t="shared" si="4"/>
        <v>1033999.36</v>
      </c>
      <c r="L13" s="454">
        <f t="shared" si="4"/>
        <v>1030200.06</v>
      </c>
      <c r="M13" s="454">
        <f t="shared" ref="M13:N13" si="5">SUM(M14:M81)</f>
        <v>712150.36</v>
      </c>
      <c r="N13" s="454">
        <f t="shared" si="5"/>
        <v>708351.06</v>
      </c>
      <c r="O13" s="455"/>
    </row>
    <row r="14" spans="1:35" ht="38.25">
      <c r="A14" s="95" t="s">
        <v>96</v>
      </c>
      <c r="B14" s="443" t="s">
        <v>735</v>
      </c>
      <c r="C14" s="405" t="s">
        <v>736</v>
      </c>
      <c r="D14" s="444" t="s">
        <v>737</v>
      </c>
      <c r="E14" s="444" t="s">
        <v>738</v>
      </c>
      <c r="F14" s="445">
        <v>14700</v>
      </c>
      <c r="G14" s="445">
        <f>F14-H14</f>
        <v>11500</v>
      </c>
      <c r="H14" s="272">
        <v>3200</v>
      </c>
      <c r="I14" s="445">
        <v>10900</v>
      </c>
      <c r="J14" s="445">
        <v>7700</v>
      </c>
      <c r="K14" s="445">
        <v>3800</v>
      </c>
      <c r="L14" s="445">
        <v>3800</v>
      </c>
      <c r="M14" s="445">
        <f>K14</f>
        <v>3800</v>
      </c>
      <c r="N14" s="445">
        <f>L14</f>
        <v>3800</v>
      </c>
      <c r="O14" s="147" t="s">
        <v>716</v>
      </c>
      <c r="P14" s="446"/>
      <c r="Q14" s="447"/>
    </row>
    <row r="15" spans="1:35" ht="45">
      <c r="A15" s="95" t="s">
        <v>99</v>
      </c>
      <c r="B15" s="501" t="s">
        <v>1130</v>
      </c>
      <c r="C15" s="405" t="s">
        <v>89</v>
      </c>
      <c r="D15" s="444"/>
      <c r="E15" s="444" t="s">
        <v>1129</v>
      </c>
      <c r="F15" s="451">
        <v>8665</v>
      </c>
      <c r="G15" s="451">
        <v>8665</v>
      </c>
      <c r="H15" s="272"/>
      <c r="I15" s="445"/>
      <c r="J15" s="445"/>
      <c r="K15" s="445">
        <v>200</v>
      </c>
      <c r="L15" s="445">
        <v>200</v>
      </c>
      <c r="M15" s="445">
        <v>200</v>
      </c>
      <c r="N15" s="445">
        <v>200</v>
      </c>
      <c r="O15" s="147"/>
      <c r="P15" s="446"/>
      <c r="Q15" s="447"/>
    </row>
    <row r="16" spans="1:35" ht="67.5">
      <c r="A16" s="95" t="s">
        <v>102</v>
      </c>
      <c r="B16" s="443" t="s">
        <v>1125</v>
      </c>
      <c r="C16" s="405" t="s">
        <v>316</v>
      </c>
      <c r="D16" s="444"/>
      <c r="E16" s="444" t="s">
        <v>1126</v>
      </c>
      <c r="F16" s="445">
        <v>20378</v>
      </c>
      <c r="G16" s="445">
        <v>20378</v>
      </c>
      <c r="H16" s="272"/>
      <c r="I16" s="445"/>
      <c r="J16" s="445"/>
      <c r="K16" s="445">
        <v>1857</v>
      </c>
      <c r="L16" s="445">
        <v>1857</v>
      </c>
      <c r="M16" s="445">
        <v>1857</v>
      </c>
      <c r="N16" s="445">
        <v>1857</v>
      </c>
      <c r="O16" s="147" t="s">
        <v>715</v>
      </c>
      <c r="P16" s="446"/>
      <c r="Q16" s="447"/>
    </row>
    <row r="17" spans="1:17" ht="67.5">
      <c r="A17" s="95" t="s">
        <v>106</v>
      </c>
      <c r="B17" s="501" t="s">
        <v>1127</v>
      </c>
      <c r="C17" s="405" t="s">
        <v>333</v>
      </c>
      <c r="D17" s="444"/>
      <c r="E17" s="444" t="s">
        <v>1128</v>
      </c>
      <c r="F17" s="451">
        <v>23138</v>
      </c>
      <c r="G17" s="451">
        <v>18510.400000000001</v>
      </c>
      <c r="H17" s="272"/>
      <c r="I17" s="445"/>
      <c r="J17" s="445"/>
      <c r="K17" s="445">
        <v>8360</v>
      </c>
      <c r="L17" s="445">
        <v>8360</v>
      </c>
      <c r="M17" s="445">
        <v>8360</v>
      </c>
      <c r="N17" s="445">
        <v>8360</v>
      </c>
      <c r="O17" s="147"/>
      <c r="P17" s="446"/>
      <c r="Q17" s="447"/>
    </row>
    <row r="18" spans="1:17" ht="67.5">
      <c r="A18" s="95" t="s">
        <v>130</v>
      </c>
      <c r="B18" s="501" t="s">
        <v>1122</v>
      </c>
      <c r="C18" s="405" t="s">
        <v>108</v>
      </c>
      <c r="D18" s="444" t="s">
        <v>1123</v>
      </c>
      <c r="E18" s="444" t="s">
        <v>1124</v>
      </c>
      <c r="F18" s="451">
        <v>24954</v>
      </c>
      <c r="G18" s="451">
        <v>24954</v>
      </c>
      <c r="H18" s="272"/>
      <c r="I18" s="445"/>
      <c r="J18" s="445"/>
      <c r="K18" s="445">
        <v>552</v>
      </c>
      <c r="L18" s="445">
        <v>552</v>
      </c>
      <c r="M18" s="445">
        <v>552</v>
      </c>
      <c r="N18" s="445">
        <v>552</v>
      </c>
      <c r="O18" s="147" t="s">
        <v>716</v>
      </c>
      <c r="P18" s="446"/>
      <c r="Q18" s="447"/>
    </row>
    <row r="19" spans="1:17" ht="56.25">
      <c r="A19" s="95" t="s">
        <v>110</v>
      </c>
      <c r="B19" s="443" t="s">
        <v>739</v>
      </c>
      <c r="C19" s="405" t="s">
        <v>740</v>
      </c>
      <c r="D19" s="444" t="s">
        <v>741</v>
      </c>
      <c r="E19" s="444" t="s">
        <v>742</v>
      </c>
      <c r="F19" s="445">
        <v>120293</v>
      </c>
      <c r="G19" s="445">
        <v>116273</v>
      </c>
      <c r="H19" s="272">
        <f>F19-G19</f>
        <v>4020</v>
      </c>
      <c r="I19" s="445">
        <v>50000</v>
      </c>
      <c r="J19" s="445">
        <v>50000</v>
      </c>
      <c r="K19" s="445">
        <v>66273</v>
      </c>
      <c r="L19" s="445">
        <v>66273</v>
      </c>
      <c r="M19" s="445">
        <v>33000</v>
      </c>
      <c r="N19" s="445">
        <v>33000</v>
      </c>
      <c r="O19" s="147" t="s">
        <v>717</v>
      </c>
      <c r="P19" s="446"/>
      <c r="Q19" s="447"/>
    </row>
    <row r="20" spans="1:17" ht="67.5">
      <c r="A20" s="95" t="s">
        <v>136</v>
      </c>
      <c r="B20" s="443" t="s">
        <v>743</v>
      </c>
      <c r="C20" s="405" t="s">
        <v>89</v>
      </c>
      <c r="D20" s="444" t="s">
        <v>741</v>
      </c>
      <c r="E20" s="444" t="s">
        <v>744</v>
      </c>
      <c r="F20" s="445">
        <v>125770</v>
      </c>
      <c r="G20" s="445">
        <v>125770</v>
      </c>
      <c r="H20" s="272"/>
      <c r="I20" s="445">
        <v>70000</v>
      </c>
      <c r="J20" s="445">
        <v>70000</v>
      </c>
      <c r="K20" s="445">
        <v>55770</v>
      </c>
      <c r="L20" s="445">
        <v>55770</v>
      </c>
      <c r="M20" s="445">
        <f>K20</f>
        <v>55770</v>
      </c>
      <c r="N20" s="445">
        <f>L20</f>
        <v>55770</v>
      </c>
      <c r="O20" s="147" t="s">
        <v>717</v>
      </c>
      <c r="P20" s="446"/>
      <c r="Q20" s="447"/>
    </row>
    <row r="21" spans="1:17" s="373" customFormat="1">
      <c r="A21" s="456"/>
      <c r="B21" s="457" t="s">
        <v>745</v>
      </c>
      <c r="C21" s="458"/>
      <c r="D21" s="459"/>
      <c r="E21" s="459"/>
      <c r="F21" s="460">
        <v>40000</v>
      </c>
      <c r="G21" s="460">
        <v>40000</v>
      </c>
      <c r="H21" s="461"/>
      <c r="I21" s="460">
        <v>40000</v>
      </c>
      <c r="J21" s="460">
        <v>40000</v>
      </c>
      <c r="K21" s="460">
        <v>0</v>
      </c>
      <c r="L21" s="460">
        <v>0</v>
      </c>
      <c r="M21" s="445">
        <f>K21</f>
        <v>0</v>
      </c>
      <c r="N21" s="445">
        <f>L21</f>
        <v>0</v>
      </c>
      <c r="O21" s="462"/>
      <c r="P21" s="463"/>
      <c r="Q21" s="464"/>
    </row>
    <row r="22" spans="1:17" s="373" customFormat="1">
      <c r="A22" s="456"/>
      <c r="B22" s="457" t="s">
        <v>746</v>
      </c>
      <c r="C22" s="458"/>
      <c r="D22" s="459"/>
      <c r="E22" s="459"/>
      <c r="F22" s="460">
        <v>85770</v>
      </c>
      <c r="G22" s="460">
        <v>85770</v>
      </c>
      <c r="H22" s="461"/>
      <c r="I22" s="460">
        <v>30000</v>
      </c>
      <c r="J22" s="460">
        <v>30000</v>
      </c>
      <c r="K22" s="460">
        <v>55770</v>
      </c>
      <c r="L22" s="460">
        <v>55770</v>
      </c>
      <c r="M22" s="460">
        <v>28000</v>
      </c>
      <c r="N22" s="460">
        <v>28000</v>
      </c>
      <c r="O22" s="462" t="s">
        <v>717</v>
      </c>
      <c r="P22" s="463"/>
      <c r="Q22" s="464"/>
    </row>
    <row r="23" spans="1:17" ht="51">
      <c r="A23" s="95" t="s">
        <v>229</v>
      </c>
      <c r="B23" s="443" t="s">
        <v>747</v>
      </c>
      <c r="C23" s="405" t="s">
        <v>59</v>
      </c>
      <c r="D23" s="444" t="s">
        <v>748</v>
      </c>
      <c r="E23" s="444" t="s">
        <v>749</v>
      </c>
      <c r="F23" s="445">
        <v>12800</v>
      </c>
      <c r="G23" s="445">
        <f>F23*0.8</f>
        <v>10240</v>
      </c>
      <c r="H23" s="272">
        <f>F23*0.2</f>
        <v>2560</v>
      </c>
      <c r="I23" s="445">
        <v>9061</v>
      </c>
      <c r="J23" s="445">
        <v>6500</v>
      </c>
      <c r="K23" s="445">
        <v>3739</v>
      </c>
      <c r="L23" s="445">
        <v>3740</v>
      </c>
      <c r="M23" s="445">
        <v>3739</v>
      </c>
      <c r="N23" s="445">
        <v>3740</v>
      </c>
      <c r="O23" s="147" t="s">
        <v>717</v>
      </c>
      <c r="P23" s="446"/>
      <c r="Q23" s="447"/>
    </row>
    <row r="24" spans="1:17" ht="67.5">
      <c r="A24" s="95" t="s">
        <v>139</v>
      </c>
      <c r="B24" s="443" t="s">
        <v>750</v>
      </c>
      <c r="C24" s="405" t="s">
        <v>59</v>
      </c>
      <c r="D24" s="444" t="s">
        <v>751</v>
      </c>
      <c r="E24" s="444" t="s">
        <v>1113</v>
      </c>
      <c r="F24" s="445">
        <v>95703</v>
      </c>
      <c r="G24" s="445">
        <v>95703</v>
      </c>
      <c r="H24" s="272">
        <v>0</v>
      </c>
      <c r="I24" s="445">
        <v>30000</v>
      </c>
      <c r="J24" s="445">
        <v>30000</v>
      </c>
      <c r="K24" s="445">
        <v>65703</v>
      </c>
      <c r="L24" s="445">
        <v>65703</v>
      </c>
      <c r="M24" s="445">
        <v>33000</v>
      </c>
      <c r="N24" s="445">
        <v>33000</v>
      </c>
      <c r="O24" s="147" t="s">
        <v>717</v>
      </c>
      <c r="P24" s="446"/>
      <c r="Q24" s="447"/>
    </row>
    <row r="25" spans="1:17" ht="38.25">
      <c r="A25" s="95" t="s">
        <v>143</v>
      </c>
      <c r="B25" s="443" t="s">
        <v>752</v>
      </c>
      <c r="C25" s="405" t="s">
        <v>286</v>
      </c>
      <c r="D25" s="444" t="s">
        <v>753</v>
      </c>
      <c r="E25" s="444" t="s">
        <v>754</v>
      </c>
      <c r="F25" s="445">
        <v>14000</v>
      </c>
      <c r="G25" s="445">
        <v>10100</v>
      </c>
      <c r="H25" s="272">
        <f>F25-G25</f>
        <v>3900</v>
      </c>
      <c r="I25" s="445">
        <v>8700</v>
      </c>
      <c r="J25" s="445">
        <v>6100</v>
      </c>
      <c r="K25" s="445">
        <v>5300</v>
      </c>
      <c r="L25" s="445">
        <v>4000</v>
      </c>
      <c r="M25" s="445">
        <v>5300</v>
      </c>
      <c r="N25" s="445">
        <v>4000</v>
      </c>
      <c r="O25" s="147" t="s">
        <v>717</v>
      </c>
      <c r="P25" s="446"/>
      <c r="Q25" s="447"/>
    </row>
    <row r="26" spans="1:17" ht="38.25">
      <c r="A26" s="95" t="s">
        <v>146</v>
      </c>
      <c r="B26" s="443" t="s">
        <v>755</v>
      </c>
      <c r="C26" s="405" t="s">
        <v>286</v>
      </c>
      <c r="D26" s="444" t="s">
        <v>753</v>
      </c>
      <c r="E26" s="444" t="s">
        <v>756</v>
      </c>
      <c r="F26" s="445">
        <v>13351</v>
      </c>
      <c r="G26" s="445">
        <f>F26*0.7</f>
        <v>9345.6999999999989</v>
      </c>
      <c r="H26" s="272">
        <f>F26-G26</f>
        <v>4005.3000000000011</v>
      </c>
      <c r="I26" s="445">
        <v>7851</v>
      </c>
      <c r="J26" s="445">
        <v>6346</v>
      </c>
      <c r="K26" s="445">
        <v>5500</v>
      </c>
      <c r="L26" s="445">
        <v>2999.6999999999989</v>
      </c>
      <c r="M26" s="445">
        <v>5500</v>
      </c>
      <c r="N26" s="445">
        <v>2999.6999999999989</v>
      </c>
      <c r="O26" s="147" t="s">
        <v>717</v>
      </c>
      <c r="P26" s="446"/>
      <c r="Q26" s="447"/>
    </row>
    <row r="27" spans="1:17" ht="33.75">
      <c r="A27" s="95" t="s">
        <v>149</v>
      </c>
      <c r="B27" s="443" t="s">
        <v>757</v>
      </c>
      <c r="C27" s="405" t="s">
        <v>286</v>
      </c>
      <c r="D27" s="444" t="s">
        <v>753</v>
      </c>
      <c r="E27" s="444" t="s">
        <v>758</v>
      </c>
      <c r="F27" s="445">
        <v>14520</v>
      </c>
      <c r="G27" s="445">
        <v>14520</v>
      </c>
      <c r="H27" s="272">
        <v>0</v>
      </c>
      <c r="I27" s="445">
        <v>11000</v>
      </c>
      <c r="J27" s="445">
        <v>11000</v>
      </c>
      <c r="K27" s="445">
        <v>3520</v>
      </c>
      <c r="L27" s="445">
        <v>3520</v>
      </c>
      <c r="M27" s="445">
        <v>3520</v>
      </c>
      <c r="N27" s="445">
        <v>3520</v>
      </c>
      <c r="O27" s="147" t="s">
        <v>717</v>
      </c>
      <c r="P27" s="446"/>
      <c r="Q27" s="447"/>
    </row>
    <row r="28" spans="1:17" ht="45">
      <c r="A28" s="95" t="s">
        <v>152</v>
      </c>
      <c r="B28" s="443" t="s">
        <v>759</v>
      </c>
      <c r="C28" s="405" t="s">
        <v>219</v>
      </c>
      <c r="D28" s="444" t="s">
        <v>760</v>
      </c>
      <c r="E28" s="444" t="s">
        <v>761</v>
      </c>
      <c r="F28" s="445">
        <v>22000</v>
      </c>
      <c r="G28" s="445">
        <v>19800</v>
      </c>
      <c r="H28" s="272">
        <f>F28-G28</f>
        <v>2200</v>
      </c>
      <c r="I28" s="445">
        <v>14578</v>
      </c>
      <c r="J28" s="445">
        <v>12378</v>
      </c>
      <c r="K28" s="445">
        <v>7422</v>
      </c>
      <c r="L28" s="445">
        <v>7422</v>
      </c>
      <c r="M28" s="445">
        <v>7422</v>
      </c>
      <c r="N28" s="445">
        <v>7422</v>
      </c>
      <c r="O28" s="147" t="s">
        <v>717</v>
      </c>
      <c r="P28" s="446"/>
      <c r="Q28" s="447"/>
    </row>
    <row r="29" spans="1:17" ht="38.25">
      <c r="A29" s="95" t="s">
        <v>771</v>
      </c>
      <c r="B29" s="443" t="s">
        <v>762</v>
      </c>
      <c r="C29" s="405" t="s">
        <v>219</v>
      </c>
      <c r="D29" s="444" t="s">
        <v>737</v>
      </c>
      <c r="E29" s="444" t="s">
        <v>763</v>
      </c>
      <c r="F29" s="445">
        <v>14995</v>
      </c>
      <c r="G29" s="445">
        <v>14995</v>
      </c>
      <c r="H29" s="272"/>
      <c r="I29" s="445">
        <v>9000</v>
      </c>
      <c r="J29" s="445">
        <v>9000</v>
      </c>
      <c r="K29" s="445">
        <v>5995</v>
      </c>
      <c r="L29" s="445">
        <v>5995</v>
      </c>
      <c r="M29" s="445">
        <v>5995</v>
      </c>
      <c r="N29" s="445">
        <v>5995</v>
      </c>
      <c r="O29" s="147" t="s">
        <v>717</v>
      </c>
      <c r="P29" s="446"/>
      <c r="Q29" s="447"/>
    </row>
    <row r="30" spans="1:17" ht="38.25">
      <c r="A30" s="95" t="s">
        <v>774</v>
      </c>
      <c r="B30" s="443" t="s">
        <v>764</v>
      </c>
      <c r="C30" s="405" t="s">
        <v>305</v>
      </c>
      <c r="D30" s="444" t="s">
        <v>737</v>
      </c>
      <c r="E30" s="444" t="s">
        <v>765</v>
      </c>
      <c r="F30" s="445">
        <v>14900</v>
      </c>
      <c r="G30" s="445">
        <v>14900</v>
      </c>
      <c r="H30" s="272"/>
      <c r="I30" s="445">
        <v>12000</v>
      </c>
      <c r="J30" s="445">
        <v>12000</v>
      </c>
      <c r="K30" s="445">
        <v>2900</v>
      </c>
      <c r="L30" s="445">
        <v>2900</v>
      </c>
      <c r="M30" s="445">
        <v>2900</v>
      </c>
      <c r="N30" s="445">
        <v>2900</v>
      </c>
      <c r="O30" s="147" t="s">
        <v>717</v>
      </c>
      <c r="P30" s="446"/>
      <c r="Q30" s="447"/>
    </row>
    <row r="31" spans="1:17" ht="25.5">
      <c r="A31" s="95" t="s">
        <v>777</v>
      </c>
      <c r="B31" s="443" t="s">
        <v>766</v>
      </c>
      <c r="C31" s="405" t="s">
        <v>305</v>
      </c>
      <c r="D31" s="444" t="s">
        <v>737</v>
      </c>
      <c r="E31" s="444" t="s">
        <v>767</v>
      </c>
      <c r="F31" s="445">
        <v>14900</v>
      </c>
      <c r="G31" s="445">
        <v>14900</v>
      </c>
      <c r="H31" s="272"/>
      <c r="I31" s="445">
        <v>13000</v>
      </c>
      <c r="J31" s="445">
        <v>13000</v>
      </c>
      <c r="K31" s="445">
        <v>1900</v>
      </c>
      <c r="L31" s="445">
        <v>1900</v>
      </c>
      <c r="M31" s="445">
        <v>1900</v>
      </c>
      <c r="N31" s="445">
        <v>1900</v>
      </c>
      <c r="O31" s="147" t="s">
        <v>717</v>
      </c>
      <c r="P31" s="446"/>
      <c r="Q31" s="447"/>
    </row>
    <row r="32" spans="1:17" ht="45">
      <c r="A32" s="95" t="s">
        <v>780</v>
      </c>
      <c r="B32" s="443" t="s">
        <v>768</v>
      </c>
      <c r="C32" s="405" t="s">
        <v>316</v>
      </c>
      <c r="D32" s="444" t="s">
        <v>769</v>
      </c>
      <c r="E32" s="444" t="s">
        <v>770</v>
      </c>
      <c r="F32" s="445">
        <v>25000</v>
      </c>
      <c r="G32" s="445">
        <v>25000</v>
      </c>
      <c r="H32" s="272"/>
      <c r="I32" s="445">
        <v>17000</v>
      </c>
      <c r="J32" s="445">
        <v>17000</v>
      </c>
      <c r="K32" s="445">
        <v>8000</v>
      </c>
      <c r="L32" s="445">
        <v>8000</v>
      </c>
      <c r="M32" s="445">
        <v>8000</v>
      </c>
      <c r="N32" s="445">
        <v>8000</v>
      </c>
      <c r="O32" s="147" t="s">
        <v>717</v>
      </c>
      <c r="P32" s="446"/>
      <c r="Q32" s="447"/>
    </row>
    <row r="33" spans="1:17" ht="33.75">
      <c r="A33" s="95" t="s">
        <v>783</v>
      </c>
      <c r="B33" s="443" t="s">
        <v>772</v>
      </c>
      <c r="C33" s="405" t="s">
        <v>316</v>
      </c>
      <c r="D33" s="444" t="s">
        <v>737</v>
      </c>
      <c r="E33" s="444" t="s">
        <v>773</v>
      </c>
      <c r="F33" s="445">
        <v>14078</v>
      </c>
      <c r="G33" s="445">
        <v>14078</v>
      </c>
      <c r="H33" s="272"/>
      <c r="I33" s="445">
        <v>11000</v>
      </c>
      <c r="J33" s="445">
        <v>11000</v>
      </c>
      <c r="K33" s="445">
        <v>3078</v>
      </c>
      <c r="L33" s="445">
        <v>3078</v>
      </c>
      <c r="M33" s="445">
        <v>3078</v>
      </c>
      <c r="N33" s="445">
        <v>3078</v>
      </c>
      <c r="O33" s="147" t="s">
        <v>715</v>
      </c>
      <c r="P33" s="446"/>
      <c r="Q33" s="447"/>
    </row>
    <row r="34" spans="1:17" ht="45">
      <c r="A34" s="95" t="s">
        <v>786</v>
      </c>
      <c r="B34" s="443" t="s">
        <v>775</v>
      </c>
      <c r="C34" s="405" t="s">
        <v>736</v>
      </c>
      <c r="D34" s="444" t="s">
        <v>760</v>
      </c>
      <c r="E34" s="444" t="s">
        <v>776</v>
      </c>
      <c r="F34" s="445">
        <v>25000</v>
      </c>
      <c r="G34" s="445">
        <v>25000</v>
      </c>
      <c r="H34" s="272">
        <v>0</v>
      </c>
      <c r="I34" s="445">
        <v>17000</v>
      </c>
      <c r="J34" s="445">
        <v>17000</v>
      </c>
      <c r="K34" s="445">
        <v>8000</v>
      </c>
      <c r="L34" s="445">
        <v>8000</v>
      </c>
      <c r="M34" s="445">
        <v>8000</v>
      </c>
      <c r="N34" s="445">
        <v>8000</v>
      </c>
      <c r="O34" s="147" t="s">
        <v>717</v>
      </c>
      <c r="P34" s="446"/>
      <c r="Q34" s="447"/>
    </row>
    <row r="35" spans="1:17" ht="33.75">
      <c r="A35" s="95" t="s">
        <v>789</v>
      </c>
      <c r="B35" s="443" t="s">
        <v>778</v>
      </c>
      <c r="C35" s="405" t="s">
        <v>321</v>
      </c>
      <c r="D35" s="444" t="s">
        <v>751</v>
      </c>
      <c r="E35" s="444" t="s">
        <v>779</v>
      </c>
      <c r="F35" s="445">
        <v>37000</v>
      </c>
      <c r="G35" s="445">
        <v>37000</v>
      </c>
      <c r="H35" s="272"/>
      <c r="I35" s="445">
        <v>23000</v>
      </c>
      <c r="J35" s="445">
        <v>23000</v>
      </c>
      <c r="K35" s="445">
        <v>14000</v>
      </c>
      <c r="L35" s="445">
        <v>14000</v>
      </c>
      <c r="M35" s="445">
        <v>14000</v>
      </c>
      <c r="N35" s="445">
        <v>14000</v>
      </c>
      <c r="O35" s="147" t="s">
        <v>717</v>
      </c>
      <c r="P35" s="446"/>
      <c r="Q35" s="447"/>
    </row>
    <row r="36" spans="1:17" ht="33.75">
      <c r="A36" s="95" t="s">
        <v>792</v>
      </c>
      <c r="B36" s="443" t="s">
        <v>781</v>
      </c>
      <c r="C36" s="405" t="s">
        <v>393</v>
      </c>
      <c r="D36" s="444" t="s">
        <v>737</v>
      </c>
      <c r="E36" s="444" t="s">
        <v>782</v>
      </c>
      <c r="F36" s="445">
        <v>14990</v>
      </c>
      <c r="G36" s="445">
        <v>14990</v>
      </c>
      <c r="H36" s="272"/>
      <c r="I36" s="445">
        <v>10000</v>
      </c>
      <c r="J36" s="445">
        <v>10000</v>
      </c>
      <c r="K36" s="445">
        <v>4990</v>
      </c>
      <c r="L36" s="445">
        <v>4990</v>
      </c>
      <c r="M36" s="445">
        <v>4990</v>
      </c>
      <c r="N36" s="445">
        <v>4990</v>
      </c>
      <c r="O36" s="147" t="s">
        <v>717</v>
      </c>
      <c r="P36" s="446"/>
      <c r="Q36" s="447"/>
    </row>
    <row r="37" spans="1:17" ht="33.75">
      <c r="A37" s="95" t="s">
        <v>795</v>
      </c>
      <c r="B37" s="443" t="s">
        <v>784</v>
      </c>
      <c r="C37" s="405" t="s">
        <v>119</v>
      </c>
      <c r="D37" s="444" t="s">
        <v>737</v>
      </c>
      <c r="E37" s="444" t="s">
        <v>785</v>
      </c>
      <c r="F37" s="445">
        <v>10521</v>
      </c>
      <c r="G37" s="445">
        <v>10521</v>
      </c>
      <c r="H37" s="272"/>
      <c r="I37" s="445">
        <v>10500</v>
      </c>
      <c r="J37" s="445">
        <v>10500</v>
      </c>
      <c r="K37" s="445">
        <v>21</v>
      </c>
      <c r="L37" s="445">
        <v>21</v>
      </c>
      <c r="M37" s="445">
        <v>21</v>
      </c>
      <c r="N37" s="445">
        <v>21</v>
      </c>
      <c r="O37" s="147" t="s">
        <v>717</v>
      </c>
      <c r="P37" s="446"/>
      <c r="Q37" s="447"/>
    </row>
    <row r="38" spans="1:17" ht="38.25">
      <c r="A38" s="95" t="s">
        <v>798</v>
      </c>
      <c r="B38" s="443" t="s">
        <v>787</v>
      </c>
      <c r="C38" s="405" t="s">
        <v>119</v>
      </c>
      <c r="D38" s="444" t="s">
        <v>737</v>
      </c>
      <c r="E38" s="444" t="s">
        <v>788</v>
      </c>
      <c r="F38" s="445">
        <v>13500</v>
      </c>
      <c r="G38" s="445">
        <v>13500</v>
      </c>
      <c r="H38" s="272">
        <v>0</v>
      </c>
      <c r="I38" s="445">
        <v>8000</v>
      </c>
      <c r="J38" s="445">
        <v>8000</v>
      </c>
      <c r="K38" s="445">
        <v>5500</v>
      </c>
      <c r="L38" s="445">
        <v>5500</v>
      </c>
      <c r="M38" s="445">
        <v>5500</v>
      </c>
      <c r="N38" s="445">
        <v>5500</v>
      </c>
      <c r="O38" s="147" t="s">
        <v>717</v>
      </c>
      <c r="P38" s="446"/>
      <c r="Q38" s="447"/>
    </row>
    <row r="39" spans="1:17" ht="38.25">
      <c r="A39" s="95" t="s">
        <v>801</v>
      </c>
      <c r="B39" s="443" t="s">
        <v>790</v>
      </c>
      <c r="C39" s="405" t="s">
        <v>126</v>
      </c>
      <c r="D39" s="444" t="s">
        <v>737</v>
      </c>
      <c r="E39" s="444" t="s">
        <v>791</v>
      </c>
      <c r="F39" s="445">
        <v>14106</v>
      </c>
      <c r="G39" s="445">
        <f>F39</f>
        <v>14106</v>
      </c>
      <c r="H39" s="272">
        <v>0</v>
      </c>
      <c r="I39" s="445">
        <v>8000</v>
      </c>
      <c r="J39" s="445">
        <v>8000</v>
      </c>
      <c r="K39" s="445">
        <v>6106</v>
      </c>
      <c r="L39" s="445">
        <v>6106</v>
      </c>
      <c r="M39" s="445">
        <v>6106</v>
      </c>
      <c r="N39" s="445">
        <v>6106</v>
      </c>
      <c r="O39" s="147" t="s">
        <v>717</v>
      </c>
      <c r="P39" s="446"/>
      <c r="Q39" s="447"/>
    </row>
    <row r="40" spans="1:17" ht="51">
      <c r="A40" s="95" t="s">
        <v>804</v>
      </c>
      <c r="B40" s="443" t="s">
        <v>793</v>
      </c>
      <c r="C40" s="405" t="s">
        <v>126</v>
      </c>
      <c r="D40" s="444" t="s">
        <v>737</v>
      </c>
      <c r="E40" s="444" t="s">
        <v>794</v>
      </c>
      <c r="F40" s="445">
        <v>14226</v>
      </c>
      <c r="G40" s="445">
        <f>F40</f>
        <v>14226</v>
      </c>
      <c r="H40" s="272">
        <v>0</v>
      </c>
      <c r="I40" s="445">
        <v>8000</v>
      </c>
      <c r="J40" s="445">
        <v>8000</v>
      </c>
      <c r="K40" s="445">
        <v>6226</v>
      </c>
      <c r="L40" s="445">
        <v>6226</v>
      </c>
      <c r="M40" s="445">
        <v>6226</v>
      </c>
      <c r="N40" s="445">
        <v>6226</v>
      </c>
      <c r="O40" s="147" t="s">
        <v>717</v>
      </c>
      <c r="P40" s="446"/>
      <c r="Q40" s="447"/>
    </row>
    <row r="41" spans="1:17" ht="33.75">
      <c r="A41" s="95" t="s">
        <v>808</v>
      </c>
      <c r="B41" s="443" t="s">
        <v>796</v>
      </c>
      <c r="C41" s="405" t="s">
        <v>544</v>
      </c>
      <c r="D41" s="444" t="s">
        <v>737</v>
      </c>
      <c r="E41" s="444" t="s">
        <v>797</v>
      </c>
      <c r="F41" s="445">
        <v>13000</v>
      </c>
      <c r="G41" s="445">
        <v>13000</v>
      </c>
      <c r="H41" s="272">
        <v>0</v>
      </c>
      <c r="I41" s="445">
        <v>9000</v>
      </c>
      <c r="J41" s="445">
        <v>9000</v>
      </c>
      <c r="K41" s="445">
        <v>4000</v>
      </c>
      <c r="L41" s="445">
        <v>4000</v>
      </c>
      <c r="M41" s="445">
        <v>4000</v>
      </c>
      <c r="N41" s="445">
        <v>4000</v>
      </c>
      <c r="O41" s="147" t="s">
        <v>717</v>
      </c>
      <c r="P41" s="446"/>
      <c r="Q41" s="447"/>
    </row>
    <row r="42" spans="1:17" ht="38.25">
      <c r="A42" s="95" t="s">
        <v>811</v>
      </c>
      <c r="B42" s="443" t="s">
        <v>799</v>
      </c>
      <c r="C42" s="405" t="s">
        <v>89</v>
      </c>
      <c r="D42" s="444" t="s">
        <v>737</v>
      </c>
      <c r="E42" s="444" t="s">
        <v>800</v>
      </c>
      <c r="F42" s="445">
        <v>14997.36</v>
      </c>
      <c r="G42" s="445">
        <f>F42</f>
        <v>14997.36</v>
      </c>
      <c r="H42" s="272">
        <v>0</v>
      </c>
      <c r="I42" s="445">
        <v>14000</v>
      </c>
      <c r="J42" s="445">
        <v>14000</v>
      </c>
      <c r="K42" s="445">
        <v>997.36000000000058</v>
      </c>
      <c r="L42" s="445">
        <v>997.36000000000058</v>
      </c>
      <c r="M42" s="445">
        <v>997.36000000000058</v>
      </c>
      <c r="N42" s="445">
        <v>997.36000000000058</v>
      </c>
      <c r="O42" s="147" t="s">
        <v>717</v>
      </c>
      <c r="P42" s="446"/>
      <c r="Q42" s="447"/>
    </row>
    <row r="43" spans="1:17" ht="33.75">
      <c r="A43" s="95" t="s">
        <v>814</v>
      </c>
      <c r="B43" s="443" t="s">
        <v>802</v>
      </c>
      <c r="C43" s="405" t="s">
        <v>208</v>
      </c>
      <c r="D43" s="444" t="s">
        <v>737</v>
      </c>
      <c r="E43" s="444" t="s">
        <v>803</v>
      </c>
      <c r="F43" s="445">
        <v>12000</v>
      </c>
      <c r="G43" s="445">
        <v>12000</v>
      </c>
      <c r="H43" s="272"/>
      <c r="I43" s="445">
        <v>10000</v>
      </c>
      <c r="J43" s="445">
        <v>10000</v>
      </c>
      <c r="K43" s="445">
        <v>2000</v>
      </c>
      <c r="L43" s="445">
        <v>2000</v>
      </c>
      <c r="M43" s="445">
        <v>2000</v>
      </c>
      <c r="N43" s="445">
        <v>2000</v>
      </c>
      <c r="O43" s="147" t="s">
        <v>717</v>
      </c>
      <c r="P43" s="446"/>
      <c r="Q43" s="447"/>
    </row>
    <row r="44" spans="1:17" ht="45">
      <c r="A44" s="95" t="s">
        <v>817</v>
      </c>
      <c r="B44" s="443" t="s">
        <v>805</v>
      </c>
      <c r="C44" s="405" t="s">
        <v>806</v>
      </c>
      <c r="D44" s="444" t="s">
        <v>760</v>
      </c>
      <c r="E44" s="444" t="s">
        <v>807</v>
      </c>
      <c r="F44" s="445">
        <v>90000</v>
      </c>
      <c r="G44" s="445">
        <v>90000</v>
      </c>
      <c r="H44" s="272"/>
      <c r="I44" s="445">
        <v>30000</v>
      </c>
      <c r="J44" s="445">
        <v>30000</v>
      </c>
      <c r="K44" s="445">
        <v>60000</v>
      </c>
      <c r="L44" s="445">
        <v>60000</v>
      </c>
      <c r="M44" s="445">
        <v>60000</v>
      </c>
      <c r="N44" s="445">
        <v>60000</v>
      </c>
      <c r="O44" s="147" t="s">
        <v>717</v>
      </c>
      <c r="P44" s="446"/>
      <c r="Q44" s="447"/>
    </row>
    <row r="45" spans="1:17" ht="25.5">
      <c r="A45" s="95" t="s">
        <v>820</v>
      </c>
      <c r="B45" s="443" t="s">
        <v>809</v>
      </c>
      <c r="C45" s="405" t="s">
        <v>806</v>
      </c>
      <c r="D45" s="444" t="s">
        <v>737</v>
      </c>
      <c r="E45" s="444" t="s">
        <v>810</v>
      </c>
      <c r="F45" s="445">
        <v>14872</v>
      </c>
      <c r="G45" s="445">
        <v>14872</v>
      </c>
      <c r="H45" s="272"/>
      <c r="I45" s="445">
        <v>10000</v>
      </c>
      <c r="J45" s="445">
        <v>10000</v>
      </c>
      <c r="K45" s="445">
        <v>4872</v>
      </c>
      <c r="L45" s="445">
        <v>4872</v>
      </c>
      <c r="M45" s="445">
        <v>4872</v>
      </c>
      <c r="N45" s="445">
        <v>4872</v>
      </c>
      <c r="O45" s="147" t="s">
        <v>717</v>
      </c>
      <c r="P45" s="446"/>
      <c r="Q45" s="447"/>
    </row>
    <row r="46" spans="1:17" ht="45">
      <c r="A46" s="95" t="s">
        <v>823</v>
      </c>
      <c r="B46" s="443" t="s">
        <v>812</v>
      </c>
      <c r="C46" s="405" t="s">
        <v>119</v>
      </c>
      <c r="D46" s="444" t="s">
        <v>760</v>
      </c>
      <c r="E46" s="444" t="s">
        <v>813</v>
      </c>
      <c r="F46" s="445">
        <v>70000</v>
      </c>
      <c r="G46" s="445">
        <v>70000</v>
      </c>
      <c r="H46" s="272"/>
      <c r="I46" s="445">
        <v>40000</v>
      </c>
      <c r="J46" s="445">
        <v>40000</v>
      </c>
      <c r="K46" s="445">
        <v>30000</v>
      </c>
      <c r="L46" s="445">
        <v>30000</v>
      </c>
      <c r="M46" s="445">
        <v>30000</v>
      </c>
      <c r="N46" s="445">
        <v>30000</v>
      </c>
      <c r="O46" s="147" t="s">
        <v>717</v>
      </c>
      <c r="P46" s="446"/>
      <c r="Q46" s="447"/>
    </row>
    <row r="47" spans="1:17" ht="45">
      <c r="A47" s="95" t="s">
        <v>826</v>
      </c>
      <c r="B47" s="443" t="s">
        <v>815</v>
      </c>
      <c r="C47" s="405" t="s">
        <v>237</v>
      </c>
      <c r="D47" s="444" t="s">
        <v>760</v>
      </c>
      <c r="E47" s="444" t="s">
        <v>816</v>
      </c>
      <c r="F47" s="445">
        <v>24827</v>
      </c>
      <c r="G47" s="445">
        <v>24827</v>
      </c>
      <c r="H47" s="272"/>
      <c r="I47" s="445">
        <v>16000</v>
      </c>
      <c r="J47" s="445">
        <v>16000</v>
      </c>
      <c r="K47" s="445">
        <v>8827</v>
      </c>
      <c r="L47" s="445">
        <v>8827</v>
      </c>
      <c r="M47" s="445">
        <v>8827</v>
      </c>
      <c r="N47" s="445">
        <v>8827</v>
      </c>
      <c r="O47" s="147" t="s">
        <v>717</v>
      </c>
      <c r="P47" s="446"/>
      <c r="Q47" s="447"/>
    </row>
    <row r="48" spans="1:17" ht="63.75">
      <c r="A48" s="95" t="s">
        <v>829</v>
      </c>
      <c r="B48" s="443" t="s">
        <v>818</v>
      </c>
      <c r="C48" s="405" t="s">
        <v>108</v>
      </c>
      <c r="D48" s="444" t="s">
        <v>760</v>
      </c>
      <c r="E48" s="444" t="s">
        <v>819</v>
      </c>
      <c r="F48" s="445">
        <v>20000</v>
      </c>
      <c r="G48" s="445">
        <v>20000</v>
      </c>
      <c r="H48" s="272"/>
      <c r="I48" s="445">
        <v>12500</v>
      </c>
      <c r="J48" s="445">
        <v>12500</v>
      </c>
      <c r="K48" s="445">
        <v>7500</v>
      </c>
      <c r="L48" s="445">
        <v>7500</v>
      </c>
      <c r="M48" s="445">
        <v>7500</v>
      </c>
      <c r="N48" s="445">
        <v>7500</v>
      </c>
      <c r="O48" s="147" t="s">
        <v>717</v>
      </c>
      <c r="P48" s="446"/>
      <c r="Q48" s="447"/>
    </row>
    <row r="49" spans="1:17" ht="45">
      <c r="A49" s="95" t="s">
        <v>832</v>
      </c>
      <c r="B49" s="443" t="s">
        <v>821</v>
      </c>
      <c r="C49" s="405" t="s">
        <v>108</v>
      </c>
      <c r="D49" s="444" t="s">
        <v>769</v>
      </c>
      <c r="E49" s="444" t="s">
        <v>822</v>
      </c>
      <c r="F49" s="445">
        <v>20000</v>
      </c>
      <c r="G49" s="445">
        <v>20000</v>
      </c>
      <c r="H49" s="272"/>
      <c r="I49" s="445">
        <v>12500</v>
      </c>
      <c r="J49" s="445">
        <v>12500</v>
      </c>
      <c r="K49" s="445">
        <v>7500</v>
      </c>
      <c r="L49" s="445">
        <v>7500</v>
      </c>
      <c r="M49" s="445">
        <v>7500</v>
      </c>
      <c r="N49" s="445">
        <v>7500</v>
      </c>
      <c r="O49" s="147" t="s">
        <v>717</v>
      </c>
      <c r="P49" s="446"/>
      <c r="Q49" s="447"/>
    </row>
    <row r="50" spans="1:17" ht="25.5">
      <c r="A50" s="95" t="s">
        <v>836</v>
      </c>
      <c r="B50" s="443" t="s">
        <v>824</v>
      </c>
      <c r="C50" s="405" t="s">
        <v>736</v>
      </c>
      <c r="D50" s="444" t="s">
        <v>737</v>
      </c>
      <c r="E50" s="444" t="s">
        <v>825</v>
      </c>
      <c r="F50" s="445">
        <v>13000</v>
      </c>
      <c r="G50" s="445">
        <v>13000</v>
      </c>
      <c r="H50" s="272"/>
      <c r="I50" s="445">
        <v>9000</v>
      </c>
      <c r="J50" s="445">
        <v>9000</v>
      </c>
      <c r="K50" s="445">
        <v>4000</v>
      </c>
      <c r="L50" s="445">
        <v>4000</v>
      </c>
      <c r="M50" s="445">
        <v>4000</v>
      </c>
      <c r="N50" s="445">
        <v>4000</v>
      </c>
      <c r="O50" s="147" t="s">
        <v>716</v>
      </c>
      <c r="P50" s="446"/>
      <c r="Q50" s="447"/>
    </row>
    <row r="51" spans="1:17" ht="56.25">
      <c r="A51" s="95" t="s">
        <v>839</v>
      </c>
      <c r="B51" s="443" t="s">
        <v>827</v>
      </c>
      <c r="C51" s="405" t="s">
        <v>89</v>
      </c>
      <c r="D51" s="444" t="s">
        <v>769</v>
      </c>
      <c r="E51" s="444" t="s">
        <v>828</v>
      </c>
      <c r="F51" s="445">
        <v>73938</v>
      </c>
      <c r="G51" s="445">
        <v>73938</v>
      </c>
      <c r="H51" s="272"/>
      <c r="I51" s="445">
        <v>45000</v>
      </c>
      <c r="J51" s="445">
        <v>45000</v>
      </c>
      <c r="K51" s="445">
        <v>28938</v>
      </c>
      <c r="L51" s="445">
        <v>28938</v>
      </c>
      <c r="M51" s="445">
        <v>14500</v>
      </c>
      <c r="N51" s="445">
        <v>14500</v>
      </c>
      <c r="O51" s="147" t="s">
        <v>717</v>
      </c>
      <c r="P51" s="446"/>
      <c r="Q51" s="447"/>
    </row>
    <row r="52" spans="1:17" ht="78.75">
      <c r="A52" s="95" t="s">
        <v>842</v>
      </c>
      <c r="B52" s="443" t="s">
        <v>830</v>
      </c>
      <c r="C52" s="405" t="s">
        <v>89</v>
      </c>
      <c r="D52" s="444" t="s">
        <v>769</v>
      </c>
      <c r="E52" s="444" t="s">
        <v>831</v>
      </c>
      <c r="F52" s="445">
        <v>345343</v>
      </c>
      <c r="G52" s="445">
        <f>F52-H52</f>
        <v>122304</v>
      </c>
      <c r="H52" s="445">
        <v>223039</v>
      </c>
      <c r="I52" s="445">
        <v>263039</v>
      </c>
      <c r="J52" s="445">
        <v>40000</v>
      </c>
      <c r="K52" s="445">
        <v>82304</v>
      </c>
      <c r="L52" s="445">
        <v>82304</v>
      </c>
      <c r="M52" s="445">
        <v>41000</v>
      </c>
      <c r="N52" s="445">
        <v>41000</v>
      </c>
      <c r="O52" s="147" t="s">
        <v>717</v>
      </c>
      <c r="P52" s="446"/>
      <c r="Q52" s="447"/>
    </row>
    <row r="53" spans="1:17" ht="51">
      <c r="A53" s="95" t="s">
        <v>845</v>
      </c>
      <c r="B53" s="443" t="s">
        <v>833</v>
      </c>
      <c r="C53" s="405" t="s">
        <v>806</v>
      </c>
      <c r="D53" s="444" t="s">
        <v>834</v>
      </c>
      <c r="E53" s="444" t="s">
        <v>835</v>
      </c>
      <c r="F53" s="445">
        <v>10000</v>
      </c>
      <c r="G53" s="445">
        <v>10000</v>
      </c>
      <c r="H53" s="272"/>
      <c r="I53" s="445">
        <v>7000</v>
      </c>
      <c r="J53" s="445">
        <v>7000</v>
      </c>
      <c r="K53" s="445">
        <v>3000</v>
      </c>
      <c r="L53" s="445">
        <v>3000</v>
      </c>
      <c r="M53" s="445">
        <v>3000</v>
      </c>
      <c r="N53" s="445">
        <v>3000</v>
      </c>
      <c r="O53" s="147" t="s">
        <v>717</v>
      </c>
      <c r="P53" s="446"/>
      <c r="Q53" s="447"/>
    </row>
    <row r="54" spans="1:17" ht="51">
      <c r="A54" s="95" t="s">
        <v>849</v>
      </c>
      <c r="B54" s="443" t="s">
        <v>837</v>
      </c>
      <c r="C54" s="405" t="s">
        <v>806</v>
      </c>
      <c r="D54" s="444" t="s">
        <v>834</v>
      </c>
      <c r="E54" s="444" t="s">
        <v>838</v>
      </c>
      <c r="F54" s="445">
        <v>14000</v>
      </c>
      <c r="G54" s="445">
        <v>14000</v>
      </c>
      <c r="H54" s="272"/>
      <c r="I54" s="445">
        <f>J54</f>
        <v>5000</v>
      </c>
      <c r="J54" s="445">
        <v>5000</v>
      </c>
      <c r="K54" s="445">
        <v>9000</v>
      </c>
      <c r="L54" s="445">
        <v>9000</v>
      </c>
      <c r="M54" s="445"/>
      <c r="N54" s="445"/>
      <c r="O54" s="147" t="s">
        <v>1131</v>
      </c>
      <c r="P54" s="446"/>
      <c r="Q54" s="447"/>
    </row>
    <row r="55" spans="1:17" ht="38.25">
      <c r="A55" s="95" t="s">
        <v>853</v>
      </c>
      <c r="B55" s="443" t="s">
        <v>840</v>
      </c>
      <c r="C55" s="405" t="s">
        <v>316</v>
      </c>
      <c r="D55" s="444" t="s">
        <v>841</v>
      </c>
      <c r="E55" s="444"/>
      <c r="F55" s="445">
        <v>13800</v>
      </c>
      <c r="G55" s="445">
        <v>13800</v>
      </c>
      <c r="H55" s="272"/>
      <c r="I55" s="445">
        <f>J55</f>
        <v>4000</v>
      </c>
      <c r="J55" s="445">
        <v>4000</v>
      </c>
      <c r="K55" s="445">
        <v>9800</v>
      </c>
      <c r="L55" s="445">
        <v>9800</v>
      </c>
      <c r="M55" s="445">
        <v>9800</v>
      </c>
      <c r="N55" s="445">
        <v>9800</v>
      </c>
      <c r="O55" s="147" t="s">
        <v>717</v>
      </c>
      <c r="P55" s="446"/>
      <c r="Q55" s="447"/>
    </row>
    <row r="56" spans="1:17" ht="51">
      <c r="A56" s="95" t="s">
        <v>856</v>
      </c>
      <c r="B56" s="443" t="s">
        <v>843</v>
      </c>
      <c r="C56" s="405" t="s">
        <v>59</v>
      </c>
      <c r="D56" s="444" t="s">
        <v>748</v>
      </c>
      <c r="E56" s="444" t="s">
        <v>844</v>
      </c>
      <c r="F56" s="445">
        <v>2800</v>
      </c>
      <c r="G56" s="445">
        <v>2800</v>
      </c>
      <c r="H56" s="272"/>
      <c r="I56" s="445">
        <f>J56</f>
        <v>1500</v>
      </c>
      <c r="J56" s="445">
        <v>1500</v>
      </c>
      <c r="K56" s="445">
        <v>1300</v>
      </c>
      <c r="L56" s="445">
        <v>1300</v>
      </c>
      <c r="M56" s="445">
        <v>1300</v>
      </c>
      <c r="N56" s="445">
        <v>1300</v>
      </c>
      <c r="O56" s="147" t="s">
        <v>717</v>
      </c>
      <c r="P56" s="446"/>
      <c r="Q56" s="447"/>
    </row>
    <row r="57" spans="1:17" ht="33.75">
      <c r="A57" s="95" t="s">
        <v>859</v>
      </c>
      <c r="B57" s="443" t="s">
        <v>846</v>
      </c>
      <c r="C57" s="405" t="s">
        <v>222</v>
      </c>
      <c r="D57" s="444" t="s">
        <v>847</v>
      </c>
      <c r="E57" s="444" t="s">
        <v>848</v>
      </c>
      <c r="F57" s="445">
        <v>14600</v>
      </c>
      <c r="G57" s="445">
        <v>14600</v>
      </c>
      <c r="H57" s="272"/>
      <c r="I57" s="445">
        <v>6000</v>
      </c>
      <c r="J57" s="445">
        <v>6000</v>
      </c>
      <c r="K57" s="445">
        <v>8600</v>
      </c>
      <c r="L57" s="445">
        <v>8600</v>
      </c>
      <c r="M57" s="445">
        <v>8600</v>
      </c>
      <c r="N57" s="445">
        <v>8600</v>
      </c>
      <c r="O57" s="147" t="s">
        <v>717</v>
      </c>
      <c r="P57" s="446"/>
      <c r="Q57" s="447"/>
    </row>
    <row r="58" spans="1:17" ht="33.75">
      <c r="A58" s="95" t="s">
        <v>862</v>
      </c>
      <c r="B58" s="443" t="s">
        <v>850</v>
      </c>
      <c r="C58" s="405" t="s">
        <v>305</v>
      </c>
      <c r="D58" s="444" t="s">
        <v>851</v>
      </c>
      <c r="E58" s="444" t="s">
        <v>852</v>
      </c>
      <c r="F58" s="445">
        <v>14400</v>
      </c>
      <c r="G58" s="445">
        <v>14400</v>
      </c>
      <c r="H58" s="272"/>
      <c r="I58" s="445">
        <v>7000</v>
      </c>
      <c r="J58" s="445">
        <v>7000</v>
      </c>
      <c r="K58" s="445">
        <v>7400</v>
      </c>
      <c r="L58" s="445">
        <v>7400</v>
      </c>
      <c r="M58" s="445">
        <v>7400</v>
      </c>
      <c r="N58" s="445">
        <v>7400</v>
      </c>
      <c r="O58" s="147" t="s">
        <v>717</v>
      </c>
      <c r="P58" s="446"/>
      <c r="Q58" s="447"/>
    </row>
    <row r="59" spans="1:17" ht="38.25">
      <c r="A59" s="95" t="s">
        <v>865</v>
      </c>
      <c r="B59" s="443" t="s">
        <v>854</v>
      </c>
      <c r="C59" s="405" t="s">
        <v>222</v>
      </c>
      <c r="D59" s="444" t="s">
        <v>847</v>
      </c>
      <c r="E59" s="444" t="s">
        <v>855</v>
      </c>
      <c r="F59" s="445">
        <v>14500</v>
      </c>
      <c r="G59" s="445">
        <v>14500</v>
      </c>
      <c r="H59" s="272"/>
      <c r="I59" s="445">
        <v>7000</v>
      </c>
      <c r="J59" s="445">
        <v>7000</v>
      </c>
      <c r="K59" s="445">
        <v>7500</v>
      </c>
      <c r="L59" s="445">
        <v>7500</v>
      </c>
      <c r="M59" s="445">
        <v>7500</v>
      </c>
      <c r="N59" s="445">
        <v>7500</v>
      </c>
      <c r="O59" s="147" t="s">
        <v>717</v>
      </c>
      <c r="P59" s="446"/>
      <c r="Q59" s="447"/>
    </row>
    <row r="60" spans="1:17" ht="51">
      <c r="A60" s="95" t="s">
        <v>868</v>
      </c>
      <c r="B60" s="443" t="s">
        <v>857</v>
      </c>
      <c r="C60" s="405" t="s">
        <v>59</v>
      </c>
      <c r="D60" s="444" t="s">
        <v>748</v>
      </c>
      <c r="E60" s="444" t="s">
        <v>858</v>
      </c>
      <c r="F60" s="445">
        <v>12000</v>
      </c>
      <c r="G60" s="445">
        <v>7200</v>
      </c>
      <c r="H60" s="272">
        <v>4800</v>
      </c>
      <c r="I60" s="445">
        <f>J60</f>
        <v>3600</v>
      </c>
      <c r="J60" s="445">
        <v>3600</v>
      </c>
      <c r="K60" s="445">
        <v>3600</v>
      </c>
      <c r="L60" s="445">
        <v>3600</v>
      </c>
      <c r="M60" s="445">
        <v>3600</v>
      </c>
      <c r="N60" s="445">
        <v>3600</v>
      </c>
      <c r="O60" s="147" t="s">
        <v>717</v>
      </c>
      <c r="P60" s="446"/>
      <c r="Q60" s="447"/>
    </row>
    <row r="61" spans="1:17" ht="51">
      <c r="A61" s="95" t="s">
        <v>871</v>
      </c>
      <c r="B61" s="443" t="s">
        <v>860</v>
      </c>
      <c r="C61" s="405" t="s">
        <v>59</v>
      </c>
      <c r="D61" s="444" t="s">
        <v>748</v>
      </c>
      <c r="E61" s="444" t="s">
        <v>861</v>
      </c>
      <c r="F61" s="445">
        <v>10000</v>
      </c>
      <c r="G61" s="445">
        <v>10000</v>
      </c>
      <c r="H61" s="272">
        <v>0</v>
      </c>
      <c r="I61" s="445">
        <v>4000</v>
      </c>
      <c r="J61" s="445">
        <f>4000</f>
        <v>4000</v>
      </c>
      <c r="K61" s="445">
        <v>6000</v>
      </c>
      <c r="L61" s="445">
        <v>6000</v>
      </c>
      <c r="M61" s="445">
        <v>6000</v>
      </c>
      <c r="N61" s="445">
        <v>6000</v>
      </c>
      <c r="O61" s="147" t="s">
        <v>717</v>
      </c>
      <c r="P61" s="446"/>
      <c r="Q61" s="447"/>
    </row>
    <row r="62" spans="1:17" ht="45">
      <c r="A62" s="95" t="s">
        <v>874</v>
      </c>
      <c r="B62" s="443" t="s">
        <v>863</v>
      </c>
      <c r="C62" s="405" t="s">
        <v>476</v>
      </c>
      <c r="D62" s="444" t="s">
        <v>760</v>
      </c>
      <c r="E62" s="444" t="s">
        <v>864</v>
      </c>
      <c r="F62" s="445">
        <v>39010</v>
      </c>
      <c r="G62" s="445">
        <v>39010</v>
      </c>
      <c r="H62" s="272">
        <v>0</v>
      </c>
      <c r="I62" s="445">
        <v>7000</v>
      </c>
      <c r="J62" s="445">
        <v>7000</v>
      </c>
      <c r="K62" s="445">
        <v>32010</v>
      </c>
      <c r="L62" s="445">
        <v>32010</v>
      </c>
      <c r="M62" s="445">
        <v>16000</v>
      </c>
      <c r="N62" s="445">
        <v>16000</v>
      </c>
      <c r="O62" s="147" t="s">
        <v>717</v>
      </c>
      <c r="P62" s="446"/>
      <c r="Q62" s="447"/>
    </row>
    <row r="63" spans="1:17" ht="45">
      <c r="A63" s="95" t="s">
        <v>877</v>
      </c>
      <c r="B63" s="443" t="s">
        <v>866</v>
      </c>
      <c r="C63" s="405" t="s">
        <v>158</v>
      </c>
      <c r="D63" s="444" t="s">
        <v>760</v>
      </c>
      <c r="E63" s="444" t="s">
        <v>867</v>
      </c>
      <c r="F63" s="445">
        <v>30000</v>
      </c>
      <c r="G63" s="445">
        <v>30000</v>
      </c>
      <c r="H63" s="272"/>
      <c r="I63" s="445">
        <v>10000</v>
      </c>
      <c r="J63" s="445">
        <v>10000</v>
      </c>
      <c r="K63" s="445">
        <v>20000</v>
      </c>
      <c r="L63" s="445">
        <v>20000</v>
      </c>
      <c r="M63" s="445">
        <v>10000</v>
      </c>
      <c r="N63" s="445">
        <v>10000</v>
      </c>
      <c r="O63" s="147" t="s">
        <v>717</v>
      </c>
      <c r="P63" s="446"/>
      <c r="Q63" s="447"/>
    </row>
    <row r="64" spans="1:17" ht="33.75">
      <c r="A64" s="95" t="s">
        <v>879</v>
      </c>
      <c r="B64" s="443" t="s">
        <v>869</v>
      </c>
      <c r="C64" s="405" t="s">
        <v>305</v>
      </c>
      <c r="D64" s="444" t="s">
        <v>851</v>
      </c>
      <c r="E64" s="444" t="s">
        <v>870</v>
      </c>
      <c r="F64" s="445">
        <v>10000</v>
      </c>
      <c r="G64" s="445">
        <v>10000</v>
      </c>
      <c r="H64" s="272"/>
      <c r="I64" s="445">
        <v>3000</v>
      </c>
      <c r="J64" s="445">
        <v>3000</v>
      </c>
      <c r="K64" s="445">
        <v>7000</v>
      </c>
      <c r="L64" s="445">
        <v>7000</v>
      </c>
      <c r="M64" s="445">
        <v>7000</v>
      </c>
      <c r="N64" s="445">
        <v>7000</v>
      </c>
      <c r="O64" s="147" t="s">
        <v>717</v>
      </c>
      <c r="P64" s="446"/>
      <c r="Q64" s="447"/>
    </row>
    <row r="65" spans="1:17" ht="51">
      <c r="A65" s="95" t="s">
        <v>882</v>
      </c>
      <c r="B65" s="443" t="s">
        <v>872</v>
      </c>
      <c r="C65" s="405" t="s">
        <v>305</v>
      </c>
      <c r="D65" s="444" t="s">
        <v>741</v>
      </c>
      <c r="E65" s="444" t="s">
        <v>873</v>
      </c>
      <c r="F65" s="445">
        <f>G65</f>
        <v>30000</v>
      </c>
      <c r="G65" s="445">
        <v>30000</v>
      </c>
      <c r="H65" s="272"/>
      <c r="I65" s="445">
        <f>J65</f>
        <v>10000</v>
      </c>
      <c r="J65" s="445">
        <v>10000</v>
      </c>
      <c r="K65" s="445">
        <v>20000</v>
      </c>
      <c r="L65" s="445">
        <v>20000</v>
      </c>
      <c r="M65" s="445">
        <v>10000</v>
      </c>
      <c r="N65" s="445">
        <v>10000</v>
      </c>
      <c r="O65" s="147" t="s">
        <v>717</v>
      </c>
      <c r="P65" s="446"/>
      <c r="Q65" s="447"/>
    </row>
    <row r="66" spans="1:17" ht="45">
      <c r="A66" s="95" t="s">
        <v>886</v>
      </c>
      <c r="B66" s="443" t="s">
        <v>875</v>
      </c>
      <c r="C66" s="405" t="s">
        <v>316</v>
      </c>
      <c r="D66" s="444" t="s">
        <v>741</v>
      </c>
      <c r="E66" s="444" t="s">
        <v>876</v>
      </c>
      <c r="F66" s="445">
        <v>50000</v>
      </c>
      <c r="G66" s="445">
        <v>50000</v>
      </c>
      <c r="H66" s="272"/>
      <c r="I66" s="445">
        <v>17000</v>
      </c>
      <c r="J66" s="445">
        <v>17000</v>
      </c>
      <c r="K66" s="445">
        <v>33000</v>
      </c>
      <c r="L66" s="445">
        <v>33000</v>
      </c>
      <c r="M66" s="445">
        <v>16500</v>
      </c>
      <c r="N66" s="445">
        <v>16500</v>
      </c>
      <c r="O66" s="147" t="s">
        <v>717</v>
      </c>
      <c r="P66" s="446"/>
      <c r="Q66" s="447"/>
    </row>
    <row r="67" spans="1:17" ht="38.25">
      <c r="A67" s="95" t="s">
        <v>890</v>
      </c>
      <c r="B67" s="443" t="s">
        <v>878</v>
      </c>
      <c r="C67" s="405" t="s">
        <v>59</v>
      </c>
      <c r="D67" s="444" t="s">
        <v>751</v>
      </c>
      <c r="E67" s="444" t="s">
        <v>1102</v>
      </c>
      <c r="F67" s="445">
        <v>14175</v>
      </c>
      <c r="G67" s="445">
        <v>14175</v>
      </c>
      <c r="H67" s="272"/>
      <c r="I67" s="445">
        <v>3000</v>
      </c>
      <c r="J67" s="445">
        <v>3000</v>
      </c>
      <c r="K67" s="445">
        <f>F67-I67</f>
        <v>11175</v>
      </c>
      <c r="L67" s="445">
        <f>G67-J67</f>
        <v>11175</v>
      </c>
      <c r="M67" s="445">
        <f>N67</f>
        <v>11175</v>
      </c>
      <c r="N67" s="445">
        <f>G67-J67</f>
        <v>11175</v>
      </c>
      <c r="O67" s="147" t="s">
        <v>717</v>
      </c>
      <c r="P67" s="446"/>
      <c r="Q67" s="447"/>
    </row>
    <row r="68" spans="1:17" ht="38.25">
      <c r="A68" s="95" t="s">
        <v>893</v>
      </c>
      <c r="B68" s="443" t="s">
        <v>880</v>
      </c>
      <c r="C68" s="405" t="s">
        <v>222</v>
      </c>
      <c r="D68" s="444" t="s">
        <v>751</v>
      </c>
      <c r="E68" s="444" t="s">
        <v>881</v>
      </c>
      <c r="F68" s="445">
        <v>25000</v>
      </c>
      <c r="G68" s="445">
        <v>25000</v>
      </c>
      <c r="H68" s="272"/>
      <c r="I68" s="445">
        <v>10000</v>
      </c>
      <c r="J68" s="445">
        <v>10000</v>
      </c>
      <c r="K68" s="445">
        <v>15000</v>
      </c>
      <c r="L68" s="445">
        <v>15000</v>
      </c>
      <c r="M68" s="445">
        <v>7500</v>
      </c>
      <c r="N68" s="445">
        <v>7500</v>
      </c>
      <c r="O68" s="147" t="s">
        <v>717</v>
      </c>
      <c r="P68" s="446"/>
      <c r="Q68" s="447"/>
    </row>
    <row r="69" spans="1:17" ht="38.25">
      <c r="A69" s="95" t="s">
        <v>896</v>
      </c>
      <c r="B69" s="443" t="s">
        <v>883</v>
      </c>
      <c r="C69" s="405" t="s">
        <v>108</v>
      </c>
      <c r="D69" s="444" t="s">
        <v>884</v>
      </c>
      <c r="E69" s="444" t="s">
        <v>885</v>
      </c>
      <c r="F69" s="445">
        <v>14000</v>
      </c>
      <c r="G69" s="445">
        <v>14000</v>
      </c>
      <c r="H69" s="272"/>
      <c r="I69" s="445">
        <v>4500</v>
      </c>
      <c r="J69" s="445">
        <v>4500</v>
      </c>
      <c r="K69" s="445">
        <v>9500</v>
      </c>
      <c r="L69" s="445">
        <v>9500</v>
      </c>
      <c r="M69" s="445">
        <v>9500</v>
      </c>
      <c r="N69" s="445">
        <v>9500</v>
      </c>
      <c r="O69" s="147" t="s">
        <v>717</v>
      </c>
      <c r="P69" s="446"/>
      <c r="Q69" s="447"/>
    </row>
    <row r="70" spans="1:17" ht="33.75">
      <c r="A70" s="95" t="s">
        <v>899</v>
      </c>
      <c r="B70" s="443" t="s">
        <v>887</v>
      </c>
      <c r="C70" s="405" t="s">
        <v>126</v>
      </c>
      <c r="D70" s="444" t="s">
        <v>888</v>
      </c>
      <c r="E70" s="444" t="s">
        <v>889</v>
      </c>
      <c r="F70" s="445">
        <v>10000</v>
      </c>
      <c r="G70" s="445">
        <v>10000</v>
      </c>
      <c r="H70" s="272"/>
      <c r="I70" s="445">
        <v>3000</v>
      </c>
      <c r="J70" s="445">
        <v>3000</v>
      </c>
      <c r="K70" s="445">
        <v>7000</v>
      </c>
      <c r="L70" s="445">
        <v>7000</v>
      </c>
      <c r="M70" s="445">
        <v>7000</v>
      </c>
      <c r="N70" s="445">
        <v>7000</v>
      </c>
      <c r="O70" s="147" t="s">
        <v>717</v>
      </c>
      <c r="P70" s="446"/>
      <c r="Q70" s="447"/>
    </row>
    <row r="71" spans="1:17" ht="45">
      <c r="A71" s="95" t="s">
        <v>552</v>
      </c>
      <c r="B71" s="443" t="s">
        <v>891</v>
      </c>
      <c r="C71" s="405" t="s">
        <v>126</v>
      </c>
      <c r="D71" s="444" t="s">
        <v>760</v>
      </c>
      <c r="E71" s="444" t="s">
        <v>892</v>
      </c>
      <c r="F71" s="445">
        <v>40000</v>
      </c>
      <c r="G71" s="445">
        <v>40000</v>
      </c>
      <c r="H71" s="272"/>
      <c r="I71" s="445">
        <v>10000</v>
      </c>
      <c r="J71" s="445">
        <v>10000</v>
      </c>
      <c r="K71" s="445">
        <v>30000</v>
      </c>
      <c r="L71" s="445">
        <v>30000</v>
      </c>
      <c r="M71" s="445">
        <v>15000</v>
      </c>
      <c r="N71" s="445">
        <v>15000</v>
      </c>
      <c r="O71" s="147" t="s">
        <v>717</v>
      </c>
      <c r="P71" s="446"/>
      <c r="Q71" s="447"/>
    </row>
    <row r="72" spans="1:17" ht="45">
      <c r="A72" s="95" t="s">
        <v>904</v>
      </c>
      <c r="B72" s="443" t="s">
        <v>894</v>
      </c>
      <c r="C72" s="405" t="s">
        <v>544</v>
      </c>
      <c r="D72" s="444" t="s">
        <v>769</v>
      </c>
      <c r="E72" s="444" t="s">
        <v>895</v>
      </c>
      <c r="F72" s="445">
        <v>20000</v>
      </c>
      <c r="G72" s="445">
        <v>20000</v>
      </c>
      <c r="H72" s="272"/>
      <c r="I72" s="445">
        <v>7000</v>
      </c>
      <c r="J72" s="445">
        <v>7000</v>
      </c>
      <c r="K72" s="445">
        <v>13000</v>
      </c>
      <c r="L72" s="445">
        <v>13000</v>
      </c>
      <c r="M72" s="445">
        <v>6500</v>
      </c>
      <c r="N72" s="445">
        <v>6500</v>
      </c>
      <c r="O72" s="147" t="s">
        <v>717</v>
      </c>
      <c r="P72" s="446"/>
      <c r="Q72" s="447"/>
    </row>
    <row r="73" spans="1:17" ht="45">
      <c r="A73" s="95" t="s">
        <v>908</v>
      </c>
      <c r="B73" s="443" t="s">
        <v>897</v>
      </c>
      <c r="C73" s="405" t="s">
        <v>544</v>
      </c>
      <c r="D73" s="444" t="s">
        <v>769</v>
      </c>
      <c r="E73" s="444" t="s">
        <v>898</v>
      </c>
      <c r="F73" s="445">
        <v>17000</v>
      </c>
      <c r="G73" s="445">
        <v>17000</v>
      </c>
      <c r="H73" s="272"/>
      <c r="I73" s="445">
        <v>5000</v>
      </c>
      <c r="J73" s="445">
        <v>5000</v>
      </c>
      <c r="K73" s="445">
        <v>12000</v>
      </c>
      <c r="L73" s="445">
        <v>12000</v>
      </c>
      <c r="M73" s="445">
        <v>6000</v>
      </c>
      <c r="N73" s="445">
        <v>6000</v>
      </c>
      <c r="O73" s="147" t="s">
        <v>717</v>
      </c>
      <c r="P73" s="446"/>
      <c r="Q73" s="447"/>
    </row>
    <row r="74" spans="1:17" ht="33.75">
      <c r="A74" s="95" t="s">
        <v>912</v>
      </c>
      <c r="B74" s="443" t="s">
        <v>900</v>
      </c>
      <c r="C74" s="405" t="s">
        <v>89</v>
      </c>
      <c r="D74" s="444" t="s">
        <v>901</v>
      </c>
      <c r="E74" s="444" t="s">
        <v>902</v>
      </c>
      <c r="F74" s="445">
        <v>14879</v>
      </c>
      <c r="G74" s="445">
        <v>12000</v>
      </c>
      <c r="H74" s="272">
        <v>3000</v>
      </c>
      <c r="I74" s="445">
        <v>6000</v>
      </c>
      <c r="J74" s="445">
        <v>5000</v>
      </c>
      <c r="K74" s="445">
        <v>7000</v>
      </c>
      <c r="L74" s="445">
        <v>7000</v>
      </c>
      <c r="M74" s="445">
        <v>7000</v>
      </c>
      <c r="N74" s="445">
        <v>7000</v>
      </c>
      <c r="O74" s="147" t="s">
        <v>717</v>
      </c>
      <c r="P74" s="446"/>
      <c r="Q74" s="447"/>
    </row>
    <row r="75" spans="1:17" ht="45">
      <c r="A75" s="95" t="s">
        <v>915</v>
      </c>
      <c r="B75" s="443" t="s">
        <v>903</v>
      </c>
      <c r="C75" s="405" t="s">
        <v>89</v>
      </c>
      <c r="D75" s="444" t="s">
        <v>769</v>
      </c>
      <c r="E75" s="444"/>
      <c r="F75" s="445">
        <v>45668</v>
      </c>
      <c r="G75" s="445">
        <v>45668</v>
      </c>
      <c r="H75" s="272"/>
      <c r="I75" s="445">
        <v>10000</v>
      </c>
      <c r="J75" s="445">
        <v>10000</v>
      </c>
      <c r="K75" s="445">
        <v>45668</v>
      </c>
      <c r="L75" s="445">
        <v>45668</v>
      </c>
      <c r="M75" s="445">
        <v>15000</v>
      </c>
      <c r="N75" s="445">
        <v>15000</v>
      </c>
      <c r="O75" s="147" t="s">
        <v>717</v>
      </c>
      <c r="P75" s="446"/>
      <c r="Q75" s="447"/>
    </row>
    <row r="76" spans="1:17" ht="38.25">
      <c r="A76" s="95" t="s">
        <v>918</v>
      </c>
      <c r="B76" s="443" t="s">
        <v>905</v>
      </c>
      <c r="C76" s="405" t="s">
        <v>192</v>
      </c>
      <c r="D76" s="444" t="s">
        <v>906</v>
      </c>
      <c r="E76" s="444" t="s">
        <v>907</v>
      </c>
      <c r="F76" s="445">
        <v>10000</v>
      </c>
      <c r="G76" s="445">
        <v>10000</v>
      </c>
      <c r="H76" s="272"/>
      <c r="I76" s="445">
        <v>3000</v>
      </c>
      <c r="J76" s="445">
        <v>3000</v>
      </c>
      <c r="K76" s="445">
        <v>7000</v>
      </c>
      <c r="L76" s="445">
        <v>7000</v>
      </c>
      <c r="M76" s="445">
        <v>7000</v>
      </c>
      <c r="N76" s="445">
        <v>7000</v>
      </c>
      <c r="O76" s="147" t="s">
        <v>717</v>
      </c>
      <c r="P76" s="446"/>
      <c r="Q76" s="447"/>
    </row>
    <row r="77" spans="1:17" ht="38.25">
      <c r="A77" s="95" t="s">
        <v>921</v>
      </c>
      <c r="B77" s="443" t="s">
        <v>909</v>
      </c>
      <c r="C77" s="405" t="s">
        <v>158</v>
      </c>
      <c r="D77" s="444" t="s">
        <v>910</v>
      </c>
      <c r="E77" s="444" t="s">
        <v>911</v>
      </c>
      <c r="F77" s="445">
        <v>14990</v>
      </c>
      <c r="G77" s="445">
        <v>14990</v>
      </c>
      <c r="H77" s="272"/>
      <c r="I77" s="445">
        <v>6000</v>
      </c>
      <c r="J77" s="445">
        <v>6000</v>
      </c>
      <c r="K77" s="445">
        <v>8990</v>
      </c>
      <c r="L77" s="445">
        <v>8990</v>
      </c>
      <c r="M77" s="445">
        <v>8990</v>
      </c>
      <c r="N77" s="445">
        <v>8990</v>
      </c>
      <c r="O77" s="147" t="s">
        <v>717</v>
      </c>
      <c r="P77" s="446"/>
      <c r="Q77" s="447"/>
    </row>
    <row r="78" spans="1:17" ht="63.75">
      <c r="A78" s="95" t="s">
        <v>1138</v>
      </c>
      <c r="B78" s="443" t="s">
        <v>913</v>
      </c>
      <c r="C78" s="405" t="s">
        <v>59</v>
      </c>
      <c r="D78" s="444" t="s">
        <v>751</v>
      </c>
      <c r="E78" s="444" t="s">
        <v>914</v>
      </c>
      <c r="F78" s="445">
        <v>47968</v>
      </c>
      <c r="G78" s="445">
        <v>47968</v>
      </c>
      <c r="H78" s="272"/>
      <c r="I78" s="445">
        <v>15000</v>
      </c>
      <c r="J78" s="445">
        <v>15000</v>
      </c>
      <c r="K78" s="445">
        <v>32968</v>
      </c>
      <c r="L78" s="445">
        <v>32968</v>
      </c>
      <c r="M78" s="445">
        <v>16500</v>
      </c>
      <c r="N78" s="445">
        <v>16500</v>
      </c>
      <c r="O78" s="147" t="s">
        <v>717</v>
      </c>
      <c r="P78" s="446"/>
      <c r="Q78" s="447"/>
    </row>
    <row r="79" spans="1:17" ht="51">
      <c r="A79" s="95" t="s">
        <v>1139</v>
      </c>
      <c r="B79" s="443" t="s">
        <v>916</v>
      </c>
      <c r="C79" s="405" t="s">
        <v>89</v>
      </c>
      <c r="D79" s="444" t="s">
        <v>769</v>
      </c>
      <c r="E79" s="444" t="s">
        <v>917</v>
      </c>
      <c r="F79" s="445">
        <v>88715</v>
      </c>
      <c r="G79" s="445">
        <v>88715</v>
      </c>
      <c r="H79" s="272"/>
      <c r="I79" s="445">
        <v>30000</v>
      </c>
      <c r="J79" s="445">
        <v>30000</v>
      </c>
      <c r="K79" s="445">
        <v>58715</v>
      </c>
      <c r="L79" s="445">
        <v>58715</v>
      </c>
      <c r="M79" s="445">
        <v>30000</v>
      </c>
      <c r="N79" s="445">
        <v>30000</v>
      </c>
      <c r="O79" s="147" t="s">
        <v>717</v>
      </c>
      <c r="P79" s="446"/>
      <c r="Q79" s="447"/>
    </row>
    <row r="80" spans="1:17" ht="33.75">
      <c r="A80" s="95" t="s">
        <v>1140</v>
      </c>
      <c r="B80" s="80" t="s">
        <v>919</v>
      </c>
      <c r="C80" s="465" t="s">
        <v>59</v>
      </c>
      <c r="D80" s="444" t="s">
        <v>748</v>
      </c>
      <c r="E80" s="444" t="s">
        <v>920</v>
      </c>
      <c r="F80" s="445">
        <v>36678</v>
      </c>
      <c r="G80" s="445">
        <f>11352+6987</f>
        <v>18339</v>
      </c>
      <c r="H80" s="445">
        <f>11352+6987</f>
        <v>18339</v>
      </c>
      <c r="I80" s="445">
        <v>11352</v>
      </c>
      <c r="J80" s="445">
        <v>11352</v>
      </c>
      <c r="K80" s="445">
        <v>6987</v>
      </c>
      <c r="L80" s="445">
        <v>6987</v>
      </c>
      <c r="M80" s="445">
        <v>6987</v>
      </c>
      <c r="N80" s="445">
        <v>6987</v>
      </c>
      <c r="O80" s="147" t="s">
        <v>717</v>
      </c>
      <c r="P80" s="446"/>
      <c r="Q80" s="447"/>
    </row>
    <row r="81" spans="1:17" ht="33.75">
      <c r="A81" s="95" t="s">
        <v>1141</v>
      </c>
      <c r="B81" s="443" t="s">
        <v>922</v>
      </c>
      <c r="C81" s="405" t="s">
        <v>192</v>
      </c>
      <c r="D81" s="444" t="s">
        <v>906</v>
      </c>
      <c r="E81" s="444" t="s">
        <v>923</v>
      </c>
      <c r="F81" s="445">
        <v>14997</v>
      </c>
      <c r="G81" s="445">
        <f>14997</f>
        <v>14997</v>
      </c>
      <c r="H81" s="445"/>
      <c r="I81" s="445">
        <v>5631</v>
      </c>
      <c r="J81" s="445">
        <v>5631</v>
      </c>
      <c r="K81" s="445">
        <v>9366</v>
      </c>
      <c r="L81" s="445">
        <v>9366</v>
      </c>
      <c r="M81" s="445">
        <v>9366</v>
      </c>
      <c r="N81" s="445">
        <v>9366</v>
      </c>
      <c r="O81" s="147" t="s">
        <v>717</v>
      </c>
      <c r="P81" s="446"/>
      <c r="Q81" s="447"/>
    </row>
    <row r="82" spans="1:17">
      <c r="A82" s="151" t="s">
        <v>65</v>
      </c>
      <c r="B82" s="30" t="s">
        <v>924</v>
      </c>
      <c r="C82" s="189"/>
      <c r="D82" s="189"/>
      <c r="E82" s="54"/>
      <c r="F82" s="454">
        <f t="shared" ref="F82:L82" si="6">SUM(F83:F131)</f>
        <v>1414483.835</v>
      </c>
      <c r="G82" s="454">
        <f t="shared" si="6"/>
        <v>731770</v>
      </c>
      <c r="H82" s="454">
        <f t="shared" si="6"/>
        <v>3455.8349999999991</v>
      </c>
      <c r="I82" s="454">
        <f t="shared" si="6"/>
        <v>367699</v>
      </c>
      <c r="J82" s="454">
        <f t="shared" si="6"/>
        <v>291401</v>
      </c>
      <c r="K82" s="454">
        <f t="shared" si="6"/>
        <v>310843.83499999996</v>
      </c>
      <c r="L82" s="454">
        <f t="shared" si="6"/>
        <v>310188</v>
      </c>
      <c r="M82" s="454">
        <f t="shared" ref="M82:N82" si="7">SUM(M83:M131)</f>
        <v>259198.83499999999</v>
      </c>
      <c r="N82" s="454">
        <f t="shared" si="7"/>
        <v>258543</v>
      </c>
      <c r="O82" s="455"/>
    </row>
    <row r="83" spans="1:17" ht="33.75">
      <c r="A83" s="95" t="s">
        <v>96</v>
      </c>
      <c r="B83" s="443" t="s">
        <v>925</v>
      </c>
      <c r="C83" s="405" t="s">
        <v>286</v>
      </c>
      <c r="D83" s="444" t="s">
        <v>753</v>
      </c>
      <c r="E83" s="444" t="s">
        <v>926</v>
      </c>
      <c r="F83" s="445">
        <v>12437</v>
      </c>
      <c r="G83" s="445">
        <v>12437</v>
      </c>
      <c r="H83" s="272"/>
      <c r="I83" s="445">
        <v>10000</v>
      </c>
      <c r="J83" s="445">
        <v>10000</v>
      </c>
      <c r="K83" s="445">
        <v>2437</v>
      </c>
      <c r="L83" s="445">
        <v>2437</v>
      </c>
      <c r="M83" s="445">
        <v>2437</v>
      </c>
      <c r="N83" s="445">
        <v>2437</v>
      </c>
      <c r="O83" s="147" t="s">
        <v>715</v>
      </c>
      <c r="P83" s="446"/>
      <c r="Q83" s="447"/>
    </row>
    <row r="84" spans="1:17" ht="33.75">
      <c r="A84" s="95" t="s">
        <v>99</v>
      </c>
      <c r="B84" s="443" t="s">
        <v>927</v>
      </c>
      <c r="C84" s="405" t="s">
        <v>158</v>
      </c>
      <c r="D84" s="444" t="s">
        <v>928</v>
      </c>
      <c r="E84" s="444" t="s">
        <v>929</v>
      </c>
      <c r="F84" s="445">
        <f>G84</f>
        <v>10348</v>
      </c>
      <c r="G84" s="445">
        <v>10348</v>
      </c>
      <c r="H84" s="272"/>
      <c r="I84" s="445">
        <v>6000</v>
      </c>
      <c r="J84" s="445">
        <v>6000</v>
      </c>
      <c r="K84" s="445">
        <v>4348</v>
      </c>
      <c r="L84" s="445">
        <v>4348</v>
      </c>
      <c r="M84" s="445">
        <v>4348</v>
      </c>
      <c r="N84" s="445">
        <v>4348</v>
      </c>
      <c r="O84" s="147" t="s">
        <v>717</v>
      </c>
      <c r="P84" s="446"/>
      <c r="Q84" s="447"/>
    </row>
    <row r="85" spans="1:17" ht="33.75">
      <c r="A85" s="95" t="s">
        <v>102</v>
      </c>
      <c r="B85" s="443" t="s">
        <v>930</v>
      </c>
      <c r="C85" s="405" t="s">
        <v>305</v>
      </c>
      <c r="D85" s="444" t="s">
        <v>851</v>
      </c>
      <c r="E85" s="444" t="s">
        <v>931</v>
      </c>
      <c r="F85" s="445">
        <v>14000</v>
      </c>
      <c r="G85" s="445">
        <v>14000</v>
      </c>
      <c r="H85" s="272"/>
      <c r="I85" s="445">
        <v>9000</v>
      </c>
      <c r="J85" s="445">
        <v>9000</v>
      </c>
      <c r="K85" s="445">
        <v>5000</v>
      </c>
      <c r="L85" s="445">
        <v>5000</v>
      </c>
      <c r="M85" s="445">
        <v>5000</v>
      </c>
      <c r="N85" s="445">
        <v>5000</v>
      </c>
      <c r="O85" s="147" t="s">
        <v>717</v>
      </c>
      <c r="P85" s="446"/>
      <c r="Q85" s="447"/>
    </row>
    <row r="86" spans="1:17" ht="33.75">
      <c r="A86" s="95" t="s">
        <v>106</v>
      </c>
      <c r="B86" s="443" t="s">
        <v>932</v>
      </c>
      <c r="C86" s="405" t="s">
        <v>736</v>
      </c>
      <c r="D86" s="444" t="s">
        <v>933</v>
      </c>
      <c r="E86" s="444" t="s">
        <v>934</v>
      </c>
      <c r="F86" s="445">
        <v>14979</v>
      </c>
      <c r="G86" s="445">
        <v>14979</v>
      </c>
      <c r="H86" s="272"/>
      <c r="I86" s="445">
        <v>12000</v>
      </c>
      <c r="J86" s="445">
        <v>12000</v>
      </c>
      <c r="K86" s="445">
        <v>2979</v>
      </c>
      <c r="L86" s="445">
        <v>2979</v>
      </c>
      <c r="M86" s="445">
        <v>2979</v>
      </c>
      <c r="N86" s="445">
        <v>2979</v>
      </c>
      <c r="O86" s="147" t="s">
        <v>717</v>
      </c>
      <c r="P86" s="446"/>
      <c r="Q86" s="447"/>
    </row>
    <row r="87" spans="1:17" ht="33.75">
      <c r="A87" s="95" t="s">
        <v>130</v>
      </c>
      <c r="B87" s="443" t="s">
        <v>935</v>
      </c>
      <c r="C87" s="405" t="s">
        <v>98</v>
      </c>
      <c r="D87" s="444" t="s">
        <v>936</v>
      </c>
      <c r="E87" s="444" t="s">
        <v>937</v>
      </c>
      <c r="F87" s="445">
        <v>14000</v>
      </c>
      <c r="G87" s="445">
        <v>14000</v>
      </c>
      <c r="H87" s="272"/>
      <c r="I87" s="445">
        <v>12000</v>
      </c>
      <c r="J87" s="445">
        <v>12000</v>
      </c>
      <c r="K87" s="445">
        <v>2000</v>
      </c>
      <c r="L87" s="445">
        <v>2000</v>
      </c>
      <c r="M87" s="445">
        <v>2000</v>
      </c>
      <c r="N87" s="445">
        <v>2000</v>
      </c>
      <c r="O87" s="147" t="s">
        <v>717</v>
      </c>
      <c r="P87" s="446"/>
      <c r="Q87" s="447"/>
    </row>
    <row r="88" spans="1:17" ht="33.75">
      <c r="A88" s="95" t="s">
        <v>110</v>
      </c>
      <c r="B88" s="443" t="s">
        <v>938</v>
      </c>
      <c r="C88" s="405" t="s">
        <v>119</v>
      </c>
      <c r="D88" s="444" t="s">
        <v>939</v>
      </c>
      <c r="E88" s="444" t="s">
        <v>940</v>
      </c>
      <c r="F88" s="445">
        <v>14969</v>
      </c>
      <c r="G88" s="445">
        <v>14969</v>
      </c>
      <c r="H88" s="272"/>
      <c r="I88" s="445">
        <v>13000</v>
      </c>
      <c r="J88" s="445">
        <v>13000</v>
      </c>
      <c r="K88" s="445">
        <v>1969</v>
      </c>
      <c r="L88" s="445">
        <v>1969</v>
      </c>
      <c r="M88" s="445">
        <v>1969</v>
      </c>
      <c r="N88" s="445">
        <v>1969</v>
      </c>
      <c r="O88" s="147" t="s">
        <v>717</v>
      </c>
      <c r="P88" s="446"/>
      <c r="Q88" s="447"/>
    </row>
    <row r="89" spans="1:17" ht="33.75">
      <c r="A89" s="95" t="s">
        <v>136</v>
      </c>
      <c r="B89" s="443" t="s">
        <v>941</v>
      </c>
      <c r="C89" s="405" t="s">
        <v>119</v>
      </c>
      <c r="D89" s="444" t="s">
        <v>939</v>
      </c>
      <c r="E89" s="444" t="s">
        <v>942</v>
      </c>
      <c r="F89" s="445">
        <v>14500</v>
      </c>
      <c r="G89" s="445">
        <v>14000</v>
      </c>
      <c r="H89" s="272"/>
      <c r="I89" s="445">
        <v>13200</v>
      </c>
      <c r="J89" s="445">
        <v>12700</v>
      </c>
      <c r="K89" s="445">
        <v>1300</v>
      </c>
      <c r="L89" s="445">
        <v>1300</v>
      </c>
      <c r="M89" s="445">
        <v>1300</v>
      </c>
      <c r="N89" s="445">
        <v>1300</v>
      </c>
      <c r="O89" s="147" t="s">
        <v>717</v>
      </c>
      <c r="P89" s="446"/>
      <c r="Q89" s="447"/>
    </row>
    <row r="90" spans="1:17" ht="45">
      <c r="A90" s="95" t="s">
        <v>229</v>
      </c>
      <c r="B90" s="443" t="s">
        <v>943</v>
      </c>
      <c r="C90" s="405" t="s">
        <v>108</v>
      </c>
      <c r="D90" s="444" t="s">
        <v>944</v>
      </c>
      <c r="E90" s="444" t="s">
        <v>945</v>
      </c>
      <c r="F90" s="445">
        <v>28000</v>
      </c>
      <c r="G90" s="445">
        <v>28000</v>
      </c>
      <c r="H90" s="272"/>
      <c r="I90" s="445">
        <v>17000</v>
      </c>
      <c r="J90" s="445">
        <v>17000</v>
      </c>
      <c r="K90" s="445">
        <v>11000</v>
      </c>
      <c r="L90" s="445">
        <v>11000</v>
      </c>
      <c r="M90" s="445">
        <v>11000</v>
      </c>
      <c r="N90" s="445">
        <v>11000</v>
      </c>
      <c r="O90" s="147" t="s">
        <v>717</v>
      </c>
      <c r="P90" s="446"/>
      <c r="Q90" s="447"/>
    </row>
    <row r="91" spans="1:17" ht="33.75">
      <c r="A91" s="95" t="s">
        <v>139</v>
      </c>
      <c r="B91" s="443" t="s">
        <v>946</v>
      </c>
      <c r="C91" s="405" t="s">
        <v>126</v>
      </c>
      <c r="D91" s="444" t="s">
        <v>888</v>
      </c>
      <c r="E91" s="444" t="s">
        <v>947</v>
      </c>
      <c r="F91" s="445">
        <v>7500</v>
      </c>
      <c r="G91" s="445">
        <v>7500</v>
      </c>
      <c r="H91" s="272"/>
      <c r="I91" s="445">
        <v>6000</v>
      </c>
      <c r="J91" s="445">
        <v>6000</v>
      </c>
      <c r="K91" s="445">
        <v>1500</v>
      </c>
      <c r="L91" s="445">
        <v>1500</v>
      </c>
      <c r="M91" s="445">
        <v>1500</v>
      </c>
      <c r="N91" s="445">
        <v>1500</v>
      </c>
      <c r="O91" s="147" t="s">
        <v>717</v>
      </c>
      <c r="P91" s="446"/>
      <c r="Q91" s="447"/>
    </row>
    <row r="92" spans="1:17" ht="33.75">
      <c r="A92" s="95" t="s">
        <v>143</v>
      </c>
      <c r="B92" s="443" t="s">
        <v>948</v>
      </c>
      <c r="C92" s="405" t="s">
        <v>544</v>
      </c>
      <c r="D92" s="444" t="s">
        <v>949</v>
      </c>
      <c r="E92" s="444" t="s">
        <v>950</v>
      </c>
      <c r="F92" s="445">
        <v>14000</v>
      </c>
      <c r="G92" s="445">
        <v>14000</v>
      </c>
      <c r="H92" s="272">
        <v>0</v>
      </c>
      <c r="I92" s="445">
        <v>9000</v>
      </c>
      <c r="J92" s="445">
        <v>9000</v>
      </c>
      <c r="K92" s="445">
        <v>5000</v>
      </c>
      <c r="L92" s="445">
        <v>5000</v>
      </c>
      <c r="M92" s="445">
        <v>5000</v>
      </c>
      <c r="N92" s="445">
        <v>5000</v>
      </c>
      <c r="O92" s="147" t="s">
        <v>717</v>
      </c>
      <c r="P92" s="446"/>
      <c r="Q92" s="447"/>
    </row>
    <row r="93" spans="1:17" ht="33.75">
      <c r="A93" s="95" t="s">
        <v>146</v>
      </c>
      <c r="B93" s="443" t="s">
        <v>951</v>
      </c>
      <c r="C93" s="405" t="s">
        <v>208</v>
      </c>
      <c r="D93" s="444" t="s">
        <v>906</v>
      </c>
      <c r="E93" s="444" t="s">
        <v>952</v>
      </c>
      <c r="F93" s="445">
        <v>11500</v>
      </c>
      <c r="G93" s="445">
        <v>11500</v>
      </c>
      <c r="H93" s="272"/>
      <c r="I93" s="445">
        <v>11000</v>
      </c>
      <c r="J93" s="445">
        <v>11000</v>
      </c>
      <c r="K93" s="445">
        <v>500</v>
      </c>
      <c r="L93" s="445">
        <v>500</v>
      </c>
      <c r="M93" s="445">
        <v>500</v>
      </c>
      <c r="N93" s="445">
        <v>500</v>
      </c>
      <c r="O93" s="147" t="s">
        <v>717</v>
      </c>
      <c r="P93" s="446"/>
      <c r="Q93" s="447"/>
    </row>
    <row r="94" spans="1:17" ht="33.75">
      <c r="A94" s="95" t="s">
        <v>149</v>
      </c>
      <c r="B94" s="443" t="s">
        <v>953</v>
      </c>
      <c r="C94" s="405" t="s">
        <v>806</v>
      </c>
      <c r="D94" s="444" t="s">
        <v>834</v>
      </c>
      <c r="E94" s="444" t="s">
        <v>954</v>
      </c>
      <c r="F94" s="445">
        <v>13900</v>
      </c>
      <c r="G94" s="445">
        <f>F94-H94</f>
        <v>12144</v>
      </c>
      <c r="H94" s="272">
        <v>1756</v>
      </c>
      <c r="I94" s="445">
        <v>9200</v>
      </c>
      <c r="J94" s="445">
        <v>8000</v>
      </c>
      <c r="K94" s="445">
        <v>4700</v>
      </c>
      <c r="L94" s="445">
        <v>4144</v>
      </c>
      <c r="M94" s="445">
        <v>4700</v>
      </c>
      <c r="N94" s="445">
        <v>4144</v>
      </c>
      <c r="O94" s="147" t="s">
        <v>717</v>
      </c>
      <c r="P94" s="446"/>
      <c r="Q94" s="447"/>
    </row>
    <row r="95" spans="1:17" ht="51">
      <c r="A95" s="95" t="s">
        <v>152</v>
      </c>
      <c r="B95" s="443" t="s">
        <v>955</v>
      </c>
      <c r="C95" s="405" t="s">
        <v>316</v>
      </c>
      <c r="D95" s="444" t="s">
        <v>956</v>
      </c>
      <c r="E95" s="444" t="s">
        <v>957</v>
      </c>
      <c r="F95" s="445">
        <v>13745</v>
      </c>
      <c r="G95" s="445">
        <v>13745</v>
      </c>
      <c r="H95" s="272"/>
      <c r="I95" s="445">
        <v>10000</v>
      </c>
      <c r="J95" s="445">
        <v>10000</v>
      </c>
      <c r="K95" s="452">
        <v>3745</v>
      </c>
      <c r="L95" s="452">
        <v>3745</v>
      </c>
      <c r="M95" s="452">
        <v>3745</v>
      </c>
      <c r="N95" s="452">
        <v>3745</v>
      </c>
      <c r="O95" s="147" t="s">
        <v>715</v>
      </c>
      <c r="P95" s="446"/>
      <c r="Q95" s="447"/>
    </row>
    <row r="96" spans="1:17" ht="33.75">
      <c r="A96" s="95" t="s">
        <v>771</v>
      </c>
      <c r="B96" s="443" t="s">
        <v>958</v>
      </c>
      <c r="C96" s="405" t="s">
        <v>305</v>
      </c>
      <c r="D96" s="444" t="s">
        <v>851</v>
      </c>
      <c r="E96" s="444" t="s">
        <v>959</v>
      </c>
      <c r="F96" s="445">
        <v>12000</v>
      </c>
      <c r="G96" s="445">
        <v>12000</v>
      </c>
      <c r="H96" s="272"/>
      <c r="I96" s="445">
        <v>9000</v>
      </c>
      <c r="J96" s="445">
        <v>9000</v>
      </c>
      <c r="K96" s="445">
        <v>3000</v>
      </c>
      <c r="L96" s="445">
        <v>3000</v>
      </c>
      <c r="M96" s="445">
        <v>3000</v>
      </c>
      <c r="N96" s="445">
        <v>3000</v>
      </c>
      <c r="O96" s="147" t="s">
        <v>717</v>
      </c>
      <c r="P96" s="446"/>
      <c r="Q96" s="447"/>
    </row>
    <row r="97" spans="1:17" ht="51">
      <c r="A97" s="95" t="s">
        <v>774</v>
      </c>
      <c r="B97" s="443" t="s">
        <v>960</v>
      </c>
      <c r="C97" s="405" t="s">
        <v>126</v>
      </c>
      <c r="D97" s="444" t="s">
        <v>888</v>
      </c>
      <c r="E97" s="444" t="s">
        <v>961</v>
      </c>
      <c r="F97" s="445">
        <v>12000</v>
      </c>
      <c r="G97" s="445">
        <f>F97-H97</f>
        <v>11000</v>
      </c>
      <c r="H97" s="272">
        <v>1000</v>
      </c>
      <c r="I97" s="445">
        <v>8000</v>
      </c>
      <c r="J97" s="445">
        <v>7000</v>
      </c>
      <c r="K97" s="445">
        <v>4000</v>
      </c>
      <c r="L97" s="445">
        <v>4000</v>
      </c>
      <c r="M97" s="445">
        <v>4000</v>
      </c>
      <c r="N97" s="445">
        <v>4000</v>
      </c>
      <c r="O97" s="147" t="s">
        <v>717</v>
      </c>
      <c r="P97" s="446"/>
      <c r="Q97" s="447"/>
    </row>
    <row r="98" spans="1:17" ht="33.75">
      <c r="A98" s="95" t="s">
        <v>777</v>
      </c>
      <c r="B98" s="443" t="s">
        <v>962</v>
      </c>
      <c r="C98" s="405" t="s">
        <v>208</v>
      </c>
      <c r="D98" s="444" t="s">
        <v>906</v>
      </c>
      <c r="E98" s="444" t="s">
        <v>963</v>
      </c>
      <c r="F98" s="445">
        <v>14936</v>
      </c>
      <c r="G98" s="445">
        <v>14936</v>
      </c>
      <c r="H98" s="272"/>
      <c r="I98" s="445">
        <v>10000</v>
      </c>
      <c r="J98" s="445">
        <v>10000</v>
      </c>
      <c r="K98" s="445">
        <v>4936</v>
      </c>
      <c r="L98" s="445">
        <v>4936</v>
      </c>
      <c r="M98" s="445">
        <v>4936</v>
      </c>
      <c r="N98" s="445">
        <v>4936</v>
      </c>
      <c r="O98" s="147" t="s">
        <v>717</v>
      </c>
      <c r="P98" s="446"/>
      <c r="Q98" s="447"/>
    </row>
    <row r="99" spans="1:17" ht="33.75">
      <c r="A99" s="95" t="s">
        <v>780</v>
      </c>
      <c r="B99" s="443" t="s">
        <v>964</v>
      </c>
      <c r="C99" s="405" t="s">
        <v>806</v>
      </c>
      <c r="D99" s="444" t="s">
        <v>834</v>
      </c>
      <c r="E99" s="444" t="s">
        <v>965</v>
      </c>
      <c r="F99" s="445">
        <v>11208.834999999999</v>
      </c>
      <c r="G99" s="445">
        <v>10509</v>
      </c>
      <c r="H99" s="272">
        <f>F99-G99</f>
        <v>699.83499999999913</v>
      </c>
      <c r="I99" s="445">
        <v>7000</v>
      </c>
      <c r="J99" s="445">
        <v>6500</v>
      </c>
      <c r="K99" s="445">
        <v>4208.8349999999991</v>
      </c>
      <c r="L99" s="445">
        <v>4009</v>
      </c>
      <c r="M99" s="445">
        <v>4208.8349999999991</v>
      </c>
      <c r="N99" s="445">
        <v>4009</v>
      </c>
      <c r="O99" s="147" t="s">
        <v>717</v>
      </c>
      <c r="P99" s="446"/>
      <c r="Q99" s="447"/>
    </row>
    <row r="100" spans="1:17" ht="45">
      <c r="A100" s="95" t="s">
        <v>783</v>
      </c>
      <c r="B100" s="443" t="s">
        <v>574</v>
      </c>
      <c r="C100" s="405"/>
      <c r="D100" s="444" t="s">
        <v>760</v>
      </c>
      <c r="E100" s="444" t="s">
        <v>966</v>
      </c>
      <c r="F100" s="445"/>
      <c r="G100" s="445"/>
      <c r="H100" s="272"/>
      <c r="I100" s="445"/>
      <c r="J100" s="445"/>
      <c r="K100" s="445">
        <v>0</v>
      </c>
      <c r="L100" s="445">
        <v>0</v>
      </c>
      <c r="M100" s="445">
        <v>0</v>
      </c>
      <c r="N100" s="445">
        <v>0</v>
      </c>
      <c r="O100" s="147"/>
      <c r="P100" s="446"/>
      <c r="Q100" s="447"/>
    </row>
    <row r="101" spans="1:17" s="373" customFormat="1">
      <c r="A101" s="456"/>
      <c r="B101" s="457" t="s">
        <v>745</v>
      </c>
      <c r="C101" s="458"/>
      <c r="D101" s="459"/>
      <c r="E101" s="459"/>
      <c r="F101" s="460"/>
      <c r="G101" s="460"/>
      <c r="H101" s="461"/>
      <c r="I101" s="460"/>
      <c r="J101" s="460"/>
      <c r="K101" s="460">
        <v>0</v>
      </c>
      <c r="L101" s="460">
        <v>0</v>
      </c>
      <c r="M101" s="460">
        <v>0</v>
      </c>
      <c r="N101" s="460">
        <v>0</v>
      </c>
      <c r="O101" s="462"/>
      <c r="P101" s="463"/>
      <c r="Q101" s="464"/>
    </row>
    <row r="102" spans="1:17" s="373" customFormat="1">
      <c r="A102" s="456"/>
      <c r="B102" s="457" t="s">
        <v>967</v>
      </c>
      <c r="C102" s="458"/>
      <c r="D102" s="459"/>
      <c r="E102" s="459"/>
      <c r="F102" s="460">
        <v>86529</v>
      </c>
      <c r="G102" s="460">
        <v>17900</v>
      </c>
      <c r="H102" s="461"/>
      <c r="I102" s="460">
        <v>86529</v>
      </c>
      <c r="J102" s="460">
        <v>15131</v>
      </c>
      <c r="K102" s="460">
        <v>2769</v>
      </c>
      <c r="L102" s="460">
        <v>2769</v>
      </c>
      <c r="M102" s="460">
        <v>2769</v>
      </c>
      <c r="N102" s="460">
        <v>2769</v>
      </c>
      <c r="O102" s="462" t="s">
        <v>717</v>
      </c>
      <c r="P102" s="463"/>
      <c r="Q102" s="464"/>
    </row>
    <row r="103" spans="1:17" ht="33.75">
      <c r="A103" s="95" t="s">
        <v>786</v>
      </c>
      <c r="B103" s="443" t="s">
        <v>968</v>
      </c>
      <c r="C103" s="405" t="s">
        <v>192</v>
      </c>
      <c r="D103" s="444" t="s">
        <v>906</v>
      </c>
      <c r="E103" s="444" t="s">
        <v>969</v>
      </c>
      <c r="F103" s="445">
        <v>9986</v>
      </c>
      <c r="G103" s="445">
        <v>9986</v>
      </c>
      <c r="H103" s="272">
        <v>0</v>
      </c>
      <c r="I103" s="445">
        <v>3300</v>
      </c>
      <c r="J103" s="445">
        <v>3300</v>
      </c>
      <c r="K103" s="445">
        <v>6686</v>
      </c>
      <c r="L103" s="445">
        <v>6686</v>
      </c>
      <c r="M103" s="445">
        <v>6686</v>
      </c>
      <c r="N103" s="445">
        <v>6686</v>
      </c>
      <c r="O103" s="147" t="s">
        <v>717</v>
      </c>
      <c r="P103" s="446"/>
      <c r="Q103" s="447"/>
    </row>
    <row r="104" spans="1:17" ht="38.25">
      <c r="A104" s="95" t="s">
        <v>789</v>
      </c>
      <c r="B104" s="443" t="s">
        <v>970</v>
      </c>
      <c r="C104" s="405" t="s">
        <v>192</v>
      </c>
      <c r="D104" s="444" t="s">
        <v>906</v>
      </c>
      <c r="E104" s="444" t="s">
        <v>971</v>
      </c>
      <c r="F104" s="445">
        <v>12000</v>
      </c>
      <c r="G104" s="445">
        <v>12000</v>
      </c>
      <c r="H104" s="272"/>
      <c r="I104" s="445">
        <v>4000</v>
      </c>
      <c r="J104" s="445">
        <v>4000</v>
      </c>
      <c r="K104" s="445">
        <v>8000</v>
      </c>
      <c r="L104" s="445">
        <v>8000</v>
      </c>
      <c r="M104" s="445">
        <v>8000</v>
      </c>
      <c r="N104" s="445">
        <v>8000</v>
      </c>
      <c r="O104" s="147" t="s">
        <v>717</v>
      </c>
      <c r="P104" s="446"/>
      <c r="Q104" s="447"/>
    </row>
    <row r="105" spans="1:17" ht="33.75">
      <c r="A105" s="95" t="s">
        <v>792</v>
      </c>
      <c r="B105" s="443" t="s">
        <v>972</v>
      </c>
      <c r="C105" s="405" t="s">
        <v>222</v>
      </c>
      <c r="D105" s="444" t="s">
        <v>847</v>
      </c>
      <c r="E105" s="444" t="s">
        <v>973</v>
      </c>
      <c r="F105" s="445">
        <v>8422</v>
      </c>
      <c r="G105" s="445">
        <v>8422</v>
      </c>
      <c r="H105" s="272">
        <v>0</v>
      </c>
      <c r="I105" s="445">
        <v>2800</v>
      </c>
      <c r="J105" s="445">
        <v>2800</v>
      </c>
      <c r="K105" s="445">
        <v>5622</v>
      </c>
      <c r="L105" s="445">
        <v>5622</v>
      </c>
      <c r="M105" s="445">
        <v>5622</v>
      </c>
      <c r="N105" s="445">
        <v>5622</v>
      </c>
      <c r="O105" s="147" t="s">
        <v>717</v>
      </c>
      <c r="P105" s="446"/>
      <c r="Q105" s="447"/>
    </row>
    <row r="106" spans="1:17" ht="33.75">
      <c r="A106" s="95" t="s">
        <v>795</v>
      </c>
      <c r="B106" s="443" t="s">
        <v>974</v>
      </c>
      <c r="C106" s="405" t="s">
        <v>222</v>
      </c>
      <c r="D106" s="444" t="s">
        <v>847</v>
      </c>
      <c r="E106" s="444" t="s">
        <v>975</v>
      </c>
      <c r="F106" s="445">
        <v>10000</v>
      </c>
      <c r="G106" s="445">
        <v>10000</v>
      </c>
      <c r="H106" s="272"/>
      <c r="I106" s="445">
        <v>3000</v>
      </c>
      <c r="J106" s="445">
        <v>3000</v>
      </c>
      <c r="K106" s="445">
        <v>7000</v>
      </c>
      <c r="L106" s="445">
        <v>7000</v>
      </c>
      <c r="M106" s="445">
        <v>7000</v>
      </c>
      <c r="N106" s="445">
        <v>7000</v>
      </c>
      <c r="O106" s="147" t="s">
        <v>717</v>
      </c>
      <c r="P106" s="446"/>
      <c r="Q106" s="447"/>
    </row>
    <row r="107" spans="1:17" ht="33.75">
      <c r="A107" s="95" t="s">
        <v>798</v>
      </c>
      <c r="B107" s="443" t="s">
        <v>976</v>
      </c>
      <c r="C107" s="405" t="s">
        <v>222</v>
      </c>
      <c r="D107" s="444" t="s">
        <v>847</v>
      </c>
      <c r="E107" s="444" t="s">
        <v>977</v>
      </c>
      <c r="F107" s="445">
        <v>11877</v>
      </c>
      <c r="G107" s="445">
        <v>11877</v>
      </c>
      <c r="H107" s="272"/>
      <c r="I107" s="445">
        <v>3000</v>
      </c>
      <c r="J107" s="445">
        <v>3000</v>
      </c>
      <c r="K107" s="445">
        <v>8877</v>
      </c>
      <c r="L107" s="445">
        <v>8877</v>
      </c>
      <c r="M107" s="445">
        <v>4500</v>
      </c>
      <c r="N107" s="445">
        <v>4500</v>
      </c>
      <c r="O107" s="147" t="s">
        <v>717</v>
      </c>
      <c r="P107" s="446"/>
      <c r="Q107" s="447"/>
    </row>
    <row r="108" spans="1:17" ht="33.75">
      <c r="A108" s="95" t="s">
        <v>801</v>
      </c>
      <c r="B108" s="443" t="s">
        <v>978</v>
      </c>
      <c r="C108" s="405" t="s">
        <v>98</v>
      </c>
      <c r="D108" s="444" t="s">
        <v>979</v>
      </c>
      <c r="E108" s="444" t="s">
        <v>980</v>
      </c>
      <c r="F108" s="445">
        <v>14000</v>
      </c>
      <c r="G108" s="445">
        <v>14000</v>
      </c>
      <c r="H108" s="272">
        <v>0</v>
      </c>
      <c r="I108" s="445">
        <v>3000</v>
      </c>
      <c r="J108" s="445">
        <v>3000</v>
      </c>
      <c r="K108" s="445">
        <v>11000</v>
      </c>
      <c r="L108" s="445">
        <v>11000</v>
      </c>
      <c r="M108" s="445">
        <v>6000</v>
      </c>
      <c r="N108" s="445">
        <v>6000</v>
      </c>
      <c r="O108" s="147" t="s">
        <v>717</v>
      </c>
      <c r="P108" s="446"/>
      <c r="Q108" s="447"/>
    </row>
    <row r="109" spans="1:17" ht="38.25">
      <c r="A109" s="95" t="s">
        <v>804</v>
      </c>
      <c r="B109" s="443" t="s">
        <v>981</v>
      </c>
      <c r="C109" s="405" t="s">
        <v>305</v>
      </c>
      <c r="D109" s="444" t="s">
        <v>851</v>
      </c>
      <c r="E109" s="444" t="s">
        <v>982</v>
      </c>
      <c r="F109" s="445">
        <v>10000</v>
      </c>
      <c r="G109" s="445">
        <v>10000</v>
      </c>
      <c r="H109" s="272">
        <v>0</v>
      </c>
      <c r="I109" s="445">
        <v>3000</v>
      </c>
      <c r="J109" s="445">
        <v>3000</v>
      </c>
      <c r="K109" s="445">
        <v>7000</v>
      </c>
      <c r="L109" s="445">
        <v>7000</v>
      </c>
      <c r="M109" s="445">
        <v>7000</v>
      </c>
      <c r="N109" s="445">
        <v>7000</v>
      </c>
      <c r="O109" s="147" t="s">
        <v>717</v>
      </c>
      <c r="P109" s="446"/>
      <c r="Q109" s="447"/>
    </row>
    <row r="110" spans="1:17" ht="38.25">
      <c r="A110" s="95" t="s">
        <v>808</v>
      </c>
      <c r="B110" s="443" t="s">
        <v>983</v>
      </c>
      <c r="C110" s="405" t="s">
        <v>158</v>
      </c>
      <c r="D110" s="444" t="s">
        <v>910</v>
      </c>
      <c r="E110" s="444" t="s">
        <v>984</v>
      </c>
      <c r="F110" s="445">
        <v>8442</v>
      </c>
      <c r="G110" s="445">
        <v>8442</v>
      </c>
      <c r="H110" s="272">
        <v>0</v>
      </c>
      <c r="I110" s="445">
        <v>2500</v>
      </c>
      <c r="J110" s="445">
        <v>2500</v>
      </c>
      <c r="K110" s="445">
        <v>5942</v>
      </c>
      <c r="L110" s="445">
        <v>5942</v>
      </c>
      <c r="M110" s="445">
        <v>5942</v>
      </c>
      <c r="N110" s="445">
        <v>5942</v>
      </c>
      <c r="O110" s="147" t="s">
        <v>717</v>
      </c>
      <c r="P110" s="446"/>
      <c r="Q110" s="447"/>
    </row>
    <row r="111" spans="1:17" ht="51">
      <c r="A111" s="95" t="s">
        <v>811</v>
      </c>
      <c r="B111" s="443" t="s">
        <v>985</v>
      </c>
      <c r="C111" s="405" t="s">
        <v>158</v>
      </c>
      <c r="D111" s="444" t="s">
        <v>910</v>
      </c>
      <c r="E111" s="444" t="s">
        <v>986</v>
      </c>
      <c r="F111" s="445">
        <v>14949</v>
      </c>
      <c r="G111" s="445">
        <v>14949</v>
      </c>
      <c r="H111" s="272">
        <v>0</v>
      </c>
      <c r="I111" s="445">
        <v>3000</v>
      </c>
      <c r="J111" s="445">
        <v>3000</v>
      </c>
      <c r="K111" s="445">
        <v>11949</v>
      </c>
      <c r="L111" s="445">
        <v>11949</v>
      </c>
      <c r="M111" s="445">
        <v>6000</v>
      </c>
      <c r="N111" s="445">
        <v>6000</v>
      </c>
      <c r="O111" s="147" t="s">
        <v>717</v>
      </c>
      <c r="P111" s="446"/>
      <c r="Q111" s="447"/>
    </row>
    <row r="112" spans="1:17" ht="33.75">
      <c r="A112" s="95" t="s">
        <v>814</v>
      </c>
      <c r="B112" s="443" t="s">
        <v>987</v>
      </c>
      <c r="C112" s="405" t="s">
        <v>158</v>
      </c>
      <c r="D112" s="444" t="s">
        <v>910</v>
      </c>
      <c r="E112" s="444" t="s">
        <v>988</v>
      </c>
      <c r="F112" s="445">
        <v>14987</v>
      </c>
      <c r="G112" s="445">
        <v>14987</v>
      </c>
      <c r="H112" s="272">
        <v>0</v>
      </c>
      <c r="I112" s="445">
        <v>4000</v>
      </c>
      <c r="J112" s="445">
        <v>4000</v>
      </c>
      <c r="K112" s="445">
        <v>10987</v>
      </c>
      <c r="L112" s="445">
        <v>10987</v>
      </c>
      <c r="M112" s="445">
        <v>5500</v>
      </c>
      <c r="N112" s="445">
        <v>5500</v>
      </c>
      <c r="O112" s="147" t="s">
        <v>717</v>
      </c>
      <c r="P112" s="446"/>
      <c r="Q112" s="447"/>
    </row>
    <row r="113" spans="1:17" ht="33.75">
      <c r="A113" s="95" t="s">
        <v>817</v>
      </c>
      <c r="B113" s="443" t="s">
        <v>989</v>
      </c>
      <c r="C113" s="405" t="s">
        <v>59</v>
      </c>
      <c r="D113" s="444" t="s">
        <v>748</v>
      </c>
      <c r="E113" s="444" t="s">
        <v>990</v>
      </c>
      <c r="F113" s="445">
        <v>10000</v>
      </c>
      <c r="G113" s="445">
        <v>10000</v>
      </c>
      <c r="H113" s="272">
        <v>0</v>
      </c>
      <c r="I113" s="445">
        <v>3000</v>
      </c>
      <c r="J113" s="445">
        <v>3000</v>
      </c>
      <c r="K113" s="445">
        <v>7000</v>
      </c>
      <c r="L113" s="445">
        <v>7000</v>
      </c>
      <c r="M113" s="445">
        <v>3500</v>
      </c>
      <c r="N113" s="445">
        <v>3500</v>
      </c>
      <c r="O113" s="147" t="s">
        <v>717</v>
      </c>
      <c r="P113" s="446"/>
      <c r="Q113" s="447"/>
    </row>
    <row r="114" spans="1:17" ht="33.75">
      <c r="A114" s="95" t="s">
        <v>820</v>
      </c>
      <c r="B114" s="443" t="s">
        <v>991</v>
      </c>
      <c r="C114" s="405" t="s">
        <v>59</v>
      </c>
      <c r="D114" s="444" t="s">
        <v>748</v>
      </c>
      <c r="E114" s="444" t="s">
        <v>992</v>
      </c>
      <c r="F114" s="445">
        <v>12000</v>
      </c>
      <c r="G114" s="445">
        <v>12000</v>
      </c>
      <c r="H114" s="272"/>
      <c r="I114" s="445">
        <v>3000</v>
      </c>
      <c r="J114" s="445">
        <v>3000</v>
      </c>
      <c r="K114" s="445">
        <v>9000</v>
      </c>
      <c r="L114" s="445">
        <v>9000</v>
      </c>
      <c r="M114" s="445">
        <v>4500</v>
      </c>
      <c r="N114" s="445">
        <v>4500</v>
      </c>
      <c r="O114" s="147" t="s">
        <v>717</v>
      </c>
      <c r="P114" s="446"/>
      <c r="Q114" s="447"/>
    </row>
    <row r="115" spans="1:17" ht="38.25">
      <c r="A115" s="95" t="s">
        <v>823</v>
      </c>
      <c r="B115" s="443" t="s">
        <v>993</v>
      </c>
      <c r="C115" s="405" t="s">
        <v>158</v>
      </c>
      <c r="D115" s="444" t="s">
        <v>910</v>
      </c>
      <c r="E115" s="444" t="s">
        <v>994</v>
      </c>
      <c r="F115" s="445">
        <v>12000</v>
      </c>
      <c r="G115" s="445">
        <v>12000</v>
      </c>
      <c r="H115" s="272"/>
      <c r="I115" s="445">
        <f>J115</f>
        <v>2000</v>
      </c>
      <c r="J115" s="445">
        <v>2000</v>
      </c>
      <c r="K115" s="445">
        <v>10000</v>
      </c>
      <c r="L115" s="445">
        <v>10000</v>
      </c>
      <c r="M115" s="445">
        <v>6000</v>
      </c>
      <c r="N115" s="445">
        <v>6000</v>
      </c>
      <c r="O115" s="147" t="s">
        <v>717</v>
      </c>
      <c r="P115" s="446"/>
      <c r="Q115" s="447"/>
    </row>
    <row r="116" spans="1:17" ht="33.75">
      <c r="A116" s="95" t="s">
        <v>826</v>
      </c>
      <c r="B116" s="443" t="s">
        <v>995</v>
      </c>
      <c r="C116" s="405" t="s">
        <v>158</v>
      </c>
      <c r="D116" s="444" t="s">
        <v>910</v>
      </c>
      <c r="E116" s="444" t="s">
        <v>996</v>
      </c>
      <c r="F116" s="445">
        <v>30709</v>
      </c>
      <c r="G116" s="445">
        <v>30709</v>
      </c>
      <c r="H116" s="272"/>
      <c r="I116" s="445">
        <v>10000</v>
      </c>
      <c r="J116" s="445">
        <v>10000</v>
      </c>
      <c r="K116" s="445">
        <v>20709</v>
      </c>
      <c r="L116" s="445">
        <v>20709</v>
      </c>
      <c r="M116" s="445">
        <v>10000</v>
      </c>
      <c r="N116" s="445">
        <v>10000</v>
      </c>
      <c r="O116" s="147" t="s">
        <v>717</v>
      </c>
      <c r="P116" s="446"/>
      <c r="Q116" s="447"/>
    </row>
    <row r="117" spans="1:17" ht="33.75">
      <c r="A117" s="95" t="s">
        <v>829</v>
      </c>
      <c r="B117" s="443" t="s">
        <v>997</v>
      </c>
      <c r="C117" s="405" t="s">
        <v>119</v>
      </c>
      <c r="D117" s="444" t="s">
        <v>939</v>
      </c>
      <c r="E117" s="444" t="s">
        <v>998</v>
      </c>
      <c r="F117" s="445">
        <v>14900</v>
      </c>
      <c r="G117" s="445">
        <v>14900</v>
      </c>
      <c r="H117" s="272"/>
      <c r="I117" s="445">
        <v>5000</v>
      </c>
      <c r="J117" s="445">
        <v>5000</v>
      </c>
      <c r="K117" s="445">
        <v>9900</v>
      </c>
      <c r="L117" s="445">
        <v>9900</v>
      </c>
      <c r="M117" s="445">
        <v>9900</v>
      </c>
      <c r="N117" s="445">
        <v>9900</v>
      </c>
      <c r="O117" s="147" t="s">
        <v>717</v>
      </c>
      <c r="P117" s="446"/>
      <c r="Q117" s="447"/>
    </row>
    <row r="118" spans="1:17" ht="33.75">
      <c r="A118" s="95" t="s">
        <v>832</v>
      </c>
      <c r="B118" s="443" t="s">
        <v>999</v>
      </c>
      <c r="C118" s="405" t="s">
        <v>333</v>
      </c>
      <c r="D118" s="444" t="s">
        <v>933</v>
      </c>
      <c r="E118" s="444" t="s">
        <v>1000</v>
      </c>
      <c r="F118" s="445">
        <v>14998</v>
      </c>
      <c r="G118" s="445">
        <v>14998</v>
      </c>
      <c r="H118" s="272"/>
      <c r="I118" s="445">
        <v>7000</v>
      </c>
      <c r="J118" s="445">
        <v>7000</v>
      </c>
      <c r="K118" s="445">
        <v>7998</v>
      </c>
      <c r="L118" s="445">
        <v>7998</v>
      </c>
      <c r="M118" s="445">
        <v>7998</v>
      </c>
      <c r="N118" s="445">
        <v>7998</v>
      </c>
      <c r="O118" s="147" t="s">
        <v>717</v>
      </c>
      <c r="P118" s="446"/>
      <c r="Q118" s="447"/>
    </row>
    <row r="119" spans="1:17" ht="33.75">
      <c r="A119" s="95" t="s">
        <v>836</v>
      </c>
      <c r="B119" s="443" t="s">
        <v>1001</v>
      </c>
      <c r="C119" s="405" t="s">
        <v>119</v>
      </c>
      <c r="D119" s="444" t="s">
        <v>939</v>
      </c>
      <c r="E119" s="444" t="s">
        <v>1002</v>
      </c>
      <c r="F119" s="445">
        <v>12000</v>
      </c>
      <c r="G119" s="445">
        <v>12000</v>
      </c>
      <c r="H119" s="272"/>
      <c r="I119" s="445">
        <v>5000</v>
      </c>
      <c r="J119" s="445">
        <v>5000</v>
      </c>
      <c r="K119" s="445">
        <v>7000</v>
      </c>
      <c r="L119" s="445">
        <v>7000</v>
      </c>
      <c r="M119" s="445">
        <v>7000</v>
      </c>
      <c r="N119" s="445">
        <v>7000</v>
      </c>
      <c r="O119" s="147" t="s">
        <v>717</v>
      </c>
      <c r="P119" s="446"/>
      <c r="Q119" s="447"/>
    </row>
    <row r="120" spans="1:17" ht="45">
      <c r="A120" s="95" t="s">
        <v>839</v>
      </c>
      <c r="B120" s="443" t="s">
        <v>1120</v>
      </c>
      <c r="C120" s="405" t="s">
        <v>305</v>
      </c>
      <c r="D120" s="444" t="s">
        <v>760</v>
      </c>
      <c r="E120" s="444"/>
      <c r="F120" s="445">
        <v>28123</v>
      </c>
      <c r="G120" s="445">
        <v>28123</v>
      </c>
      <c r="H120" s="272"/>
      <c r="I120" s="445">
        <v>7000</v>
      </c>
      <c r="J120" s="445">
        <v>7000</v>
      </c>
      <c r="K120" s="445">
        <v>21123</v>
      </c>
      <c r="L120" s="445">
        <v>21123</v>
      </c>
      <c r="M120" s="445">
        <v>13000</v>
      </c>
      <c r="N120" s="445">
        <v>13000</v>
      </c>
      <c r="O120" s="147" t="s">
        <v>717</v>
      </c>
      <c r="P120" s="446"/>
      <c r="Q120" s="447"/>
    </row>
    <row r="121" spans="1:17" ht="33.75">
      <c r="A121" s="95" t="s">
        <v>842</v>
      </c>
      <c r="B121" s="443" t="s">
        <v>1003</v>
      </c>
      <c r="C121" s="405" t="s">
        <v>806</v>
      </c>
      <c r="D121" s="444" t="s">
        <v>834</v>
      </c>
      <c r="E121" s="444" t="s">
        <v>1004</v>
      </c>
      <c r="F121" s="445">
        <v>14900</v>
      </c>
      <c r="G121" s="445">
        <v>13300</v>
      </c>
      <c r="H121" s="272"/>
      <c r="I121" s="445">
        <v>5700</v>
      </c>
      <c r="J121" s="445">
        <v>4000</v>
      </c>
      <c r="K121" s="445">
        <v>9200</v>
      </c>
      <c r="L121" s="445">
        <v>9300</v>
      </c>
      <c r="M121" s="445">
        <v>9200</v>
      </c>
      <c r="N121" s="445">
        <v>9300</v>
      </c>
      <c r="O121" s="147" t="s">
        <v>717</v>
      </c>
      <c r="P121" s="446"/>
      <c r="Q121" s="447"/>
    </row>
    <row r="122" spans="1:17" ht="33.75">
      <c r="A122" s="95" t="s">
        <v>845</v>
      </c>
      <c r="B122" s="443" t="s">
        <v>1005</v>
      </c>
      <c r="C122" s="405" t="s">
        <v>806</v>
      </c>
      <c r="D122" s="444" t="s">
        <v>834</v>
      </c>
      <c r="E122" s="444" t="s">
        <v>1006</v>
      </c>
      <c r="F122" s="445">
        <v>9399</v>
      </c>
      <c r="G122" s="445">
        <v>9399</v>
      </c>
      <c r="H122" s="272"/>
      <c r="I122" s="445">
        <v>3100</v>
      </c>
      <c r="J122" s="445">
        <v>3100</v>
      </c>
      <c r="K122" s="445">
        <v>6299</v>
      </c>
      <c r="L122" s="445">
        <v>6299</v>
      </c>
      <c r="M122" s="445">
        <v>6299</v>
      </c>
      <c r="N122" s="445">
        <v>6299</v>
      </c>
      <c r="O122" s="147" t="s">
        <v>717</v>
      </c>
      <c r="P122" s="446"/>
      <c r="Q122" s="447"/>
    </row>
    <row r="123" spans="1:17" ht="33.75">
      <c r="A123" s="95" t="s">
        <v>849</v>
      </c>
      <c r="B123" s="443" t="s">
        <v>1107</v>
      </c>
      <c r="C123" s="405" t="s">
        <v>108</v>
      </c>
      <c r="D123" s="444" t="s">
        <v>481</v>
      </c>
      <c r="E123" s="444" t="s">
        <v>1108</v>
      </c>
      <c r="F123" s="445">
        <v>310938</v>
      </c>
      <c r="G123" s="445">
        <v>47670</v>
      </c>
      <c r="H123" s="272"/>
      <c r="I123" s="445">
        <v>25370</v>
      </c>
      <c r="J123" s="445">
        <v>25370</v>
      </c>
      <c r="K123" s="445">
        <v>1240</v>
      </c>
      <c r="L123" s="445">
        <v>1240</v>
      </c>
      <c r="M123" s="445">
        <f>N123</f>
        <v>1240</v>
      </c>
      <c r="N123" s="445">
        <f>L123</f>
        <v>1240</v>
      </c>
      <c r="O123" s="147" t="s">
        <v>717</v>
      </c>
      <c r="P123" s="446"/>
      <c r="Q123" s="447"/>
    </row>
    <row r="124" spans="1:17" ht="22.5">
      <c r="A124" s="95" t="s">
        <v>853</v>
      </c>
      <c r="B124" s="501" t="s">
        <v>118</v>
      </c>
      <c r="C124" s="405" t="s">
        <v>119</v>
      </c>
      <c r="D124" s="444"/>
      <c r="E124" s="48" t="s">
        <v>121</v>
      </c>
      <c r="F124" s="485">
        <v>54430</v>
      </c>
      <c r="G124" s="191">
        <v>16329</v>
      </c>
      <c r="H124" s="272"/>
      <c r="I124" s="445"/>
      <c r="J124" s="445"/>
      <c r="K124" s="445">
        <v>9480</v>
      </c>
      <c r="L124" s="445">
        <v>9480</v>
      </c>
      <c r="M124" s="445">
        <v>9480</v>
      </c>
      <c r="N124" s="445">
        <v>9480</v>
      </c>
      <c r="O124" s="147" t="s">
        <v>717</v>
      </c>
      <c r="P124" s="446"/>
      <c r="Q124" s="447"/>
    </row>
    <row r="125" spans="1:17" ht="38.25">
      <c r="A125" s="95" t="s">
        <v>856</v>
      </c>
      <c r="B125" s="501" t="s">
        <v>122</v>
      </c>
      <c r="C125" s="405" t="s">
        <v>89</v>
      </c>
      <c r="D125" s="444"/>
      <c r="E125" s="48" t="s">
        <v>124</v>
      </c>
      <c r="F125" s="485">
        <v>70930</v>
      </c>
      <c r="G125" s="191">
        <v>21279</v>
      </c>
      <c r="H125" s="272"/>
      <c r="I125" s="445"/>
      <c r="J125" s="445"/>
      <c r="K125" s="445">
        <v>15779</v>
      </c>
      <c r="L125" s="445">
        <v>15779</v>
      </c>
      <c r="M125" s="445">
        <v>15779</v>
      </c>
      <c r="N125" s="445">
        <v>15779</v>
      </c>
      <c r="O125" s="147" t="s">
        <v>717</v>
      </c>
      <c r="P125" s="446"/>
      <c r="Q125" s="447"/>
    </row>
    <row r="126" spans="1:17" ht="45">
      <c r="A126" s="95" t="s">
        <v>859</v>
      </c>
      <c r="B126" s="501" t="s">
        <v>702</v>
      </c>
      <c r="C126" s="405" t="s">
        <v>89</v>
      </c>
      <c r="D126" s="444"/>
      <c r="E126" s="48" t="s">
        <v>705</v>
      </c>
      <c r="F126" s="485">
        <v>58020</v>
      </c>
      <c r="G126" s="191">
        <v>17406</v>
      </c>
      <c r="H126" s="272"/>
      <c r="I126" s="445"/>
      <c r="J126" s="445"/>
      <c r="K126" s="445">
        <v>4872</v>
      </c>
      <c r="L126" s="445">
        <v>4872</v>
      </c>
      <c r="M126" s="445">
        <v>4872</v>
      </c>
      <c r="N126" s="445">
        <v>4872</v>
      </c>
      <c r="O126" s="147" t="s">
        <v>717</v>
      </c>
      <c r="P126" s="446"/>
      <c r="Q126" s="447"/>
    </row>
    <row r="127" spans="1:17" ht="38.25">
      <c r="A127" s="95" t="s">
        <v>862</v>
      </c>
      <c r="B127" s="501" t="s">
        <v>140</v>
      </c>
      <c r="C127" s="405" t="s">
        <v>126</v>
      </c>
      <c r="D127" s="444"/>
      <c r="E127" s="48" t="s">
        <v>142</v>
      </c>
      <c r="F127" s="485">
        <v>75156</v>
      </c>
      <c r="G127" s="191">
        <v>22547</v>
      </c>
      <c r="H127" s="272"/>
      <c r="I127" s="445"/>
      <c r="J127" s="445"/>
      <c r="K127" s="502">
        <v>1894</v>
      </c>
      <c r="L127" s="502">
        <v>1894</v>
      </c>
      <c r="M127" s="502">
        <v>1894</v>
      </c>
      <c r="N127" s="502">
        <v>1894</v>
      </c>
      <c r="O127" s="147" t="s">
        <v>717</v>
      </c>
      <c r="P127" s="446"/>
      <c r="Q127" s="447"/>
    </row>
    <row r="128" spans="1:17" ht="38.25">
      <c r="A128" s="95" t="s">
        <v>865</v>
      </c>
      <c r="B128" s="501" t="s">
        <v>144</v>
      </c>
      <c r="C128" s="405" t="s">
        <v>126</v>
      </c>
      <c r="D128" s="444"/>
      <c r="E128" s="48" t="s">
        <v>145</v>
      </c>
      <c r="F128" s="485">
        <v>35703</v>
      </c>
      <c r="G128" s="191">
        <v>10711</v>
      </c>
      <c r="H128" s="272"/>
      <c r="I128" s="445"/>
      <c r="J128" s="445"/>
      <c r="K128" s="502">
        <v>3902</v>
      </c>
      <c r="L128" s="502">
        <v>3902</v>
      </c>
      <c r="M128" s="502">
        <v>3902</v>
      </c>
      <c r="N128" s="502">
        <v>3902</v>
      </c>
      <c r="O128" s="147" t="s">
        <v>717</v>
      </c>
      <c r="P128" s="446"/>
      <c r="Q128" s="447"/>
    </row>
    <row r="129" spans="1:17" ht="51">
      <c r="A129" s="95" t="s">
        <v>868</v>
      </c>
      <c r="B129" s="501" t="s">
        <v>150</v>
      </c>
      <c r="C129" s="405" t="s">
        <v>119</v>
      </c>
      <c r="D129" s="444"/>
      <c r="E129" s="48" t="s">
        <v>151</v>
      </c>
      <c r="F129" s="485">
        <v>49871</v>
      </c>
      <c r="G129" s="191">
        <v>14961</v>
      </c>
      <c r="H129" s="272"/>
      <c r="I129" s="445"/>
      <c r="J129" s="445"/>
      <c r="K129" s="502">
        <v>13224</v>
      </c>
      <c r="L129" s="502">
        <v>13224</v>
      </c>
      <c r="M129" s="502">
        <v>13224</v>
      </c>
      <c r="N129" s="502">
        <v>13224</v>
      </c>
      <c r="O129" s="147" t="s">
        <v>717</v>
      </c>
      <c r="P129" s="446"/>
      <c r="Q129" s="447"/>
    </row>
    <row r="130" spans="1:17">
      <c r="A130" s="95" t="s">
        <v>871</v>
      </c>
      <c r="B130" s="501" t="s">
        <v>574</v>
      </c>
      <c r="C130" s="405" t="s">
        <v>544</v>
      </c>
      <c r="D130" s="444"/>
      <c r="E130" s="48"/>
      <c r="F130" s="485">
        <v>162192</v>
      </c>
      <c r="G130" s="191">
        <v>57808</v>
      </c>
      <c r="H130" s="272"/>
      <c r="I130" s="445"/>
      <c r="J130" s="445"/>
      <c r="K130" s="502">
        <v>2769</v>
      </c>
      <c r="L130" s="502">
        <v>2769</v>
      </c>
      <c r="M130" s="502">
        <v>2769</v>
      </c>
      <c r="N130" s="502">
        <v>2769</v>
      </c>
      <c r="O130" s="147" t="s">
        <v>717</v>
      </c>
      <c r="P130" s="446"/>
      <c r="Q130" s="447"/>
    </row>
    <row r="131" spans="1:17" ht="38.25">
      <c r="A131" s="95" t="s">
        <v>874</v>
      </c>
      <c r="B131" s="443" t="s">
        <v>1007</v>
      </c>
      <c r="C131" s="405" t="s">
        <v>126</v>
      </c>
      <c r="D131" s="444" t="s">
        <v>888</v>
      </c>
      <c r="E131" s="444" t="s">
        <v>1008</v>
      </c>
      <c r="F131" s="445">
        <v>3000</v>
      </c>
      <c r="G131" s="445">
        <v>3000</v>
      </c>
      <c r="H131" s="272"/>
      <c r="I131" s="445">
        <v>2000</v>
      </c>
      <c r="J131" s="445">
        <v>2000</v>
      </c>
      <c r="K131" s="445">
        <v>1000</v>
      </c>
      <c r="L131" s="445">
        <v>1000</v>
      </c>
      <c r="M131" s="445">
        <v>1000</v>
      </c>
      <c r="N131" s="445">
        <v>1000</v>
      </c>
      <c r="O131" s="147" t="s">
        <v>717</v>
      </c>
      <c r="P131" s="446"/>
      <c r="Q131" s="447"/>
    </row>
    <row r="132" spans="1:17">
      <c r="A132" s="151" t="s">
        <v>66</v>
      </c>
      <c r="B132" s="440" t="s">
        <v>470</v>
      </c>
      <c r="C132" s="189"/>
      <c r="D132" s="189"/>
      <c r="E132" s="54"/>
      <c r="F132" s="454">
        <f t="shared" ref="F132:L132" si="8">SUM(F133:F142)</f>
        <v>472472.24900000001</v>
      </c>
      <c r="G132" s="454">
        <f t="shared" si="8"/>
        <v>385279.4</v>
      </c>
      <c r="H132" s="454">
        <f t="shared" si="8"/>
        <v>0</v>
      </c>
      <c r="I132" s="454">
        <f t="shared" si="8"/>
        <v>168102</v>
      </c>
      <c r="J132" s="454">
        <f t="shared" si="8"/>
        <v>160437</v>
      </c>
      <c r="K132" s="454">
        <f t="shared" si="8"/>
        <v>196849.3</v>
      </c>
      <c r="L132" s="454">
        <f t="shared" si="8"/>
        <v>196849.3</v>
      </c>
      <c r="M132" s="454">
        <f t="shared" ref="M132:N132" si="9">SUM(M133:M142)</f>
        <v>112278.3</v>
      </c>
      <c r="N132" s="454">
        <f t="shared" si="9"/>
        <v>112278.3</v>
      </c>
      <c r="O132" s="455"/>
    </row>
    <row r="133" spans="1:17" ht="42">
      <c r="A133" s="95" t="s">
        <v>96</v>
      </c>
      <c r="B133" s="503" t="s">
        <v>1009</v>
      </c>
      <c r="C133" s="449" t="s">
        <v>544</v>
      </c>
      <c r="D133" s="449" t="s">
        <v>545</v>
      </c>
      <c r="E133" s="484" t="s">
        <v>1010</v>
      </c>
      <c r="F133" s="485">
        <v>36659</v>
      </c>
      <c r="G133" s="191">
        <v>27494</v>
      </c>
      <c r="H133" s="451"/>
      <c r="I133" s="452">
        <v>26259</v>
      </c>
      <c r="J133" s="452">
        <v>18594</v>
      </c>
      <c r="K133" s="502">
        <v>10500</v>
      </c>
      <c r="L133" s="502">
        <v>10500</v>
      </c>
      <c r="M133" s="502">
        <v>10500</v>
      </c>
      <c r="N133" s="502">
        <v>10500</v>
      </c>
      <c r="O133" s="453" t="s">
        <v>717</v>
      </c>
    </row>
    <row r="134" spans="1:17" ht="63">
      <c r="A134" s="95" t="s">
        <v>99</v>
      </c>
      <c r="B134" s="503" t="s">
        <v>1134</v>
      </c>
      <c r="C134" s="449" t="s">
        <v>59</v>
      </c>
      <c r="D134" s="449"/>
      <c r="E134" s="484" t="s">
        <v>1135</v>
      </c>
      <c r="F134" s="485">
        <v>42145</v>
      </c>
      <c r="G134" s="191">
        <v>25353</v>
      </c>
      <c r="H134" s="451"/>
      <c r="I134" s="452"/>
      <c r="J134" s="452"/>
      <c r="K134" s="502">
        <v>2453</v>
      </c>
      <c r="L134" s="502">
        <v>2453</v>
      </c>
      <c r="M134" s="502">
        <v>2453</v>
      </c>
      <c r="N134" s="502">
        <v>2453</v>
      </c>
      <c r="O134" s="453" t="s">
        <v>717</v>
      </c>
    </row>
    <row r="135" spans="1:17" ht="42">
      <c r="A135" s="95" t="s">
        <v>102</v>
      </c>
      <c r="B135" s="503" t="s">
        <v>1132</v>
      </c>
      <c r="C135" s="449" t="s">
        <v>59</v>
      </c>
      <c r="D135" s="449"/>
      <c r="E135" s="484" t="s">
        <v>1133</v>
      </c>
      <c r="F135" s="485">
        <v>15236.349</v>
      </c>
      <c r="G135" s="191">
        <v>10515.2</v>
      </c>
      <c r="H135" s="451"/>
      <c r="I135" s="452"/>
      <c r="J135" s="452"/>
      <c r="K135" s="502">
        <v>14</v>
      </c>
      <c r="L135" s="502">
        <v>14</v>
      </c>
      <c r="M135" s="502">
        <v>14</v>
      </c>
      <c r="N135" s="502">
        <v>14</v>
      </c>
      <c r="O135" s="453" t="s">
        <v>715</v>
      </c>
    </row>
    <row r="136" spans="1:17" ht="76.5">
      <c r="A136" s="95" t="s">
        <v>106</v>
      </c>
      <c r="B136" s="448" t="s">
        <v>1011</v>
      </c>
      <c r="C136" s="449" t="s">
        <v>286</v>
      </c>
      <c r="D136" s="449" t="s">
        <v>751</v>
      </c>
      <c r="E136" s="450" t="s">
        <v>1012</v>
      </c>
      <c r="F136" s="445">
        <v>19964</v>
      </c>
      <c r="G136" s="451">
        <f>F136</f>
        <v>19964</v>
      </c>
      <c r="H136" s="451"/>
      <c r="I136" s="452">
        <v>13200</v>
      </c>
      <c r="J136" s="452">
        <v>13200</v>
      </c>
      <c r="K136" s="452">
        <v>6764</v>
      </c>
      <c r="L136" s="452">
        <v>6764</v>
      </c>
      <c r="M136" s="452">
        <v>6764</v>
      </c>
      <c r="N136" s="452">
        <v>6764</v>
      </c>
      <c r="O136" s="453" t="s">
        <v>717</v>
      </c>
    </row>
    <row r="137" spans="1:17" ht="36">
      <c r="A137" s="95" t="s">
        <v>130</v>
      </c>
      <c r="B137" s="448" t="s">
        <v>1013</v>
      </c>
      <c r="C137" s="449" t="s">
        <v>59</v>
      </c>
      <c r="D137" s="449" t="s">
        <v>1014</v>
      </c>
      <c r="E137" s="450"/>
      <c r="F137" s="445">
        <f>G137</f>
        <v>60000</v>
      </c>
      <c r="G137" s="451">
        <v>60000</v>
      </c>
      <c r="H137" s="451"/>
      <c r="I137" s="452">
        <f>J137</f>
        <v>44000</v>
      </c>
      <c r="J137" s="452">
        <v>44000</v>
      </c>
      <c r="K137" s="452">
        <v>16000</v>
      </c>
      <c r="L137" s="452">
        <v>16000</v>
      </c>
      <c r="M137" s="452"/>
      <c r="N137" s="452"/>
      <c r="O137" s="453" t="s">
        <v>717</v>
      </c>
    </row>
    <row r="138" spans="1:17" ht="48">
      <c r="A138" s="95" t="s">
        <v>110</v>
      </c>
      <c r="B138" s="448" t="s">
        <v>1015</v>
      </c>
      <c r="C138" s="449" t="s">
        <v>806</v>
      </c>
      <c r="D138" s="449" t="s">
        <v>1021</v>
      </c>
      <c r="E138" s="450" t="s">
        <v>1104</v>
      </c>
      <c r="F138" s="451">
        <v>111591</v>
      </c>
      <c r="G138" s="451">
        <v>111591</v>
      </c>
      <c r="H138" s="451"/>
      <c r="I138" s="452">
        <v>10000</v>
      </c>
      <c r="J138" s="452">
        <v>10000</v>
      </c>
      <c r="K138" s="452">
        <f>F138-I138</f>
        <v>101591</v>
      </c>
      <c r="L138" s="452">
        <f>G138-J138</f>
        <v>101591</v>
      </c>
      <c r="M138" s="452">
        <f>N138</f>
        <v>50000</v>
      </c>
      <c r="N138" s="452">
        <v>50000</v>
      </c>
      <c r="O138" s="453" t="s">
        <v>717</v>
      </c>
    </row>
    <row r="139" spans="1:17" ht="25.5">
      <c r="A139" s="95" t="s">
        <v>136</v>
      </c>
      <c r="B139" s="448" t="s">
        <v>1016</v>
      </c>
      <c r="C139" s="449" t="s">
        <v>59</v>
      </c>
      <c r="D139" s="449"/>
      <c r="E139" s="450"/>
      <c r="F139" s="445">
        <v>13762</v>
      </c>
      <c r="G139" s="451">
        <v>13762</v>
      </c>
      <c r="H139" s="451"/>
      <c r="I139" s="452">
        <v>4282</v>
      </c>
      <c r="J139" s="452">
        <v>4282</v>
      </c>
      <c r="K139" s="452">
        <v>13762</v>
      </c>
      <c r="L139" s="452">
        <v>13762</v>
      </c>
      <c r="M139" s="452">
        <v>4282</v>
      </c>
      <c r="N139" s="452">
        <v>4282</v>
      </c>
      <c r="O139" s="453" t="s">
        <v>717</v>
      </c>
    </row>
    <row r="140" spans="1:17" ht="51">
      <c r="A140" s="95" t="s">
        <v>229</v>
      </c>
      <c r="B140" s="448" t="s">
        <v>1017</v>
      </c>
      <c r="C140" s="449" t="s">
        <v>59</v>
      </c>
      <c r="D140" s="449" t="s">
        <v>1018</v>
      </c>
      <c r="E140" s="450" t="s">
        <v>1019</v>
      </c>
      <c r="F140" s="445">
        <v>102754</v>
      </c>
      <c r="G140" s="451">
        <f>F140*0.45</f>
        <v>46239.3</v>
      </c>
      <c r="H140" s="451"/>
      <c r="I140" s="452">
        <v>20000</v>
      </c>
      <c r="J140" s="452">
        <v>20000</v>
      </c>
      <c r="K140" s="452">
        <v>26239.300000000003</v>
      </c>
      <c r="L140" s="452">
        <v>26239.300000000003</v>
      </c>
      <c r="M140" s="452">
        <v>26239.300000000003</v>
      </c>
      <c r="N140" s="452">
        <v>26239.300000000003</v>
      </c>
      <c r="O140" s="453" t="s">
        <v>717</v>
      </c>
    </row>
    <row r="141" spans="1:17" ht="76.5">
      <c r="A141" s="95" t="s">
        <v>139</v>
      </c>
      <c r="B141" s="448" t="s">
        <v>1099</v>
      </c>
      <c r="C141" s="449" t="s">
        <v>59</v>
      </c>
      <c r="D141" s="449" t="s">
        <v>1021</v>
      </c>
      <c r="E141" s="450" t="s">
        <v>1100</v>
      </c>
      <c r="F141" s="445">
        <v>46360.9</v>
      </c>
      <c r="G141" s="451">
        <f>F141</f>
        <v>46360.9</v>
      </c>
      <c r="H141" s="451"/>
      <c r="I141" s="452">
        <v>41361</v>
      </c>
      <c r="J141" s="452">
        <v>41361</v>
      </c>
      <c r="K141" s="452">
        <v>4526</v>
      </c>
      <c r="L141" s="452">
        <v>4526</v>
      </c>
      <c r="M141" s="452">
        <v>4526</v>
      </c>
      <c r="N141" s="452">
        <v>4526</v>
      </c>
      <c r="O141" s="453" t="s">
        <v>717</v>
      </c>
    </row>
    <row r="142" spans="1:17" ht="51">
      <c r="A142" s="95" t="s">
        <v>143</v>
      </c>
      <c r="B142" s="448" t="s">
        <v>1020</v>
      </c>
      <c r="C142" s="449" t="s">
        <v>59</v>
      </c>
      <c r="D142" s="449" t="s">
        <v>1021</v>
      </c>
      <c r="E142" s="450" t="s">
        <v>1103</v>
      </c>
      <c r="F142" s="445">
        <v>24000</v>
      </c>
      <c r="G142" s="451">
        <v>24000</v>
      </c>
      <c r="H142" s="451"/>
      <c r="I142" s="452">
        <v>9000</v>
      </c>
      <c r="J142" s="452">
        <v>9000</v>
      </c>
      <c r="K142" s="452">
        <v>15000</v>
      </c>
      <c r="L142" s="452">
        <v>15000</v>
      </c>
      <c r="M142" s="452">
        <v>7500</v>
      </c>
      <c r="N142" s="452">
        <v>7500</v>
      </c>
      <c r="O142" s="453" t="s">
        <v>717</v>
      </c>
    </row>
    <row r="143" spans="1:17">
      <c r="A143" s="440" t="s">
        <v>164</v>
      </c>
      <c r="B143" s="30" t="s">
        <v>1022</v>
      </c>
      <c r="C143" s="466"/>
      <c r="D143" s="466"/>
      <c r="E143" s="467"/>
      <c r="F143" s="455">
        <f t="shared" ref="F143:L143" si="10">SUM(F144:F148)</f>
        <v>88801.781000000003</v>
      </c>
      <c r="G143" s="455">
        <f t="shared" si="10"/>
        <v>84823.068599999999</v>
      </c>
      <c r="H143" s="455">
        <f t="shared" si="10"/>
        <v>3978.7124000000003</v>
      </c>
      <c r="I143" s="455">
        <f t="shared" si="10"/>
        <v>23400</v>
      </c>
      <c r="J143" s="455">
        <f t="shared" si="10"/>
        <v>20800</v>
      </c>
      <c r="K143" s="455">
        <f t="shared" si="10"/>
        <v>35388.781000000003</v>
      </c>
      <c r="L143" s="455">
        <f t="shared" si="10"/>
        <v>34010.068599999999</v>
      </c>
      <c r="M143" s="455">
        <f t="shared" ref="M143:N143" si="11">SUM(M144:M148)</f>
        <v>30398.781000000003</v>
      </c>
      <c r="N143" s="455">
        <f t="shared" si="11"/>
        <v>29020.068599999999</v>
      </c>
      <c r="O143" s="455"/>
    </row>
    <row r="144" spans="1:17" ht="38.25">
      <c r="A144" s="95" t="s">
        <v>96</v>
      </c>
      <c r="B144" s="448" t="s">
        <v>1023</v>
      </c>
      <c r="C144" s="449" t="s">
        <v>108</v>
      </c>
      <c r="D144" s="449" t="s">
        <v>884</v>
      </c>
      <c r="E144" s="450" t="s">
        <v>1024</v>
      </c>
      <c r="F144" s="445">
        <v>9946.7810000000009</v>
      </c>
      <c r="G144" s="451">
        <v>5968.0686000000005</v>
      </c>
      <c r="H144" s="451">
        <v>3978.7124000000003</v>
      </c>
      <c r="I144" s="452">
        <v>6400</v>
      </c>
      <c r="J144" s="452">
        <v>3800</v>
      </c>
      <c r="K144" s="452">
        <v>3546.7810000000009</v>
      </c>
      <c r="L144" s="452">
        <v>2168.0686000000005</v>
      </c>
      <c r="M144" s="452">
        <v>3546.7810000000009</v>
      </c>
      <c r="N144" s="452">
        <v>2168.0686000000005</v>
      </c>
      <c r="O144" s="453" t="s">
        <v>717</v>
      </c>
    </row>
    <row r="145" spans="1:31" ht="38.25">
      <c r="A145" s="95" t="s">
        <v>99</v>
      </c>
      <c r="B145" s="448" t="s">
        <v>1025</v>
      </c>
      <c r="C145" s="449" t="s">
        <v>89</v>
      </c>
      <c r="D145" s="449" t="s">
        <v>901</v>
      </c>
      <c r="E145" s="450" t="s">
        <v>1026</v>
      </c>
      <c r="F145" s="445">
        <v>14900</v>
      </c>
      <c r="G145" s="451">
        <v>14900</v>
      </c>
      <c r="H145" s="451"/>
      <c r="I145" s="452">
        <v>6000</v>
      </c>
      <c r="J145" s="452">
        <v>6000</v>
      </c>
      <c r="K145" s="452">
        <v>8900</v>
      </c>
      <c r="L145" s="452">
        <v>8900</v>
      </c>
      <c r="M145" s="452">
        <v>8900</v>
      </c>
      <c r="N145" s="452">
        <v>8900</v>
      </c>
      <c r="O145" s="453" t="s">
        <v>717</v>
      </c>
    </row>
    <row r="146" spans="1:31" ht="38.25">
      <c r="A146" s="95" t="s">
        <v>102</v>
      </c>
      <c r="B146" s="448" t="s">
        <v>1027</v>
      </c>
      <c r="C146" s="449" t="s">
        <v>316</v>
      </c>
      <c r="D146" s="449" t="s">
        <v>1028</v>
      </c>
      <c r="E146" s="450" t="s">
        <v>1029</v>
      </c>
      <c r="F146" s="445">
        <v>14990</v>
      </c>
      <c r="G146" s="451">
        <v>14990</v>
      </c>
      <c r="H146" s="451"/>
      <c r="I146" s="452">
        <f>J146</f>
        <v>5000</v>
      </c>
      <c r="J146" s="452">
        <v>5000</v>
      </c>
      <c r="K146" s="452">
        <v>9990</v>
      </c>
      <c r="L146" s="452">
        <v>9990</v>
      </c>
      <c r="M146" s="452">
        <v>5000</v>
      </c>
      <c r="N146" s="452">
        <v>5000</v>
      </c>
      <c r="O146" s="453" t="s">
        <v>717</v>
      </c>
    </row>
    <row r="147" spans="1:31" ht="67.5">
      <c r="A147" s="95" t="s">
        <v>106</v>
      </c>
      <c r="B147" s="501" t="s">
        <v>1136</v>
      </c>
      <c r="C147" s="449" t="s">
        <v>59</v>
      </c>
      <c r="D147" s="449"/>
      <c r="E147" s="444" t="s">
        <v>1137</v>
      </c>
      <c r="F147" s="485">
        <v>37370</v>
      </c>
      <c r="G147" s="191">
        <v>37370</v>
      </c>
      <c r="H147" s="451"/>
      <c r="I147" s="452"/>
      <c r="J147" s="452"/>
      <c r="K147" s="502">
        <v>7357</v>
      </c>
      <c r="L147" s="502">
        <v>7357</v>
      </c>
      <c r="M147" s="502">
        <v>7357</v>
      </c>
      <c r="N147" s="502">
        <v>7357</v>
      </c>
      <c r="O147" s="453" t="s">
        <v>717</v>
      </c>
    </row>
    <row r="148" spans="1:31" ht="38.25">
      <c r="A148" s="95" t="s">
        <v>130</v>
      </c>
      <c r="B148" s="448" t="s">
        <v>1030</v>
      </c>
      <c r="C148" s="449" t="s">
        <v>59</v>
      </c>
      <c r="D148" s="449" t="s">
        <v>1031</v>
      </c>
      <c r="E148" s="450" t="s">
        <v>1032</v>
      </c>
      <c r="F148" s="445">
        <v>11595</v>
      </c>
      <c r="G148" s="451">
        <v>11595</v>
      </c>
      <c r="H148" s="451"/>
      <c r="I148" s="452">
        <v>6000</v>
      </c>
      <c r="J148" s="452">
        <v>6000</v>
      </c>
      <c r="K148" s="452">
        <v>5595</v>
      </c>
      <c r="L148" s="452">
        <v>5595</v>
      </c>
      <c r="M148" s="452">
        <v>5595</v>
      </c>
      <c r="N148" s="452">
        <v>5595</v>
      </c>
      <c r="O148" s="453" t="s">
        <v>717</v>
      </c>
    </row>
    <row r="149" spans="1:31" s="150" customFormat="1" ht="12.75">
      <c r="A149" s="29" t="s">
        <v>173</v>
      </c>
      <c r="B149" s="468" t="s">
        <v>472</v>
      </c>
      <c r="C149" s="82"/>
      <c r="D149" s="82"/>
      <c r="E149" s="82"/>
      <c r="F149" s="469">
        <f t="shared" ref="F149:N149" si="12">SUM(F150:F151)</f>
        <v>63008</v>
      </c>
      <c r="G149" s="469">
        <f t="shared" si="12"/>
        <v>63008</v>
      </c>
      <c r="H149" s="469">
        <f t="shared" si="12"/>
        <v>0</v>
      </c>
      <c r="I149" s="469">
        <f t="shared" si="12"/>
        <v>25940</v>
      </c>
      <c r="J149" s="469">
        <f t="shared" si="12"/>
        <v>25940</v>
      </c>
      <c r="K149" s="469">
        <f t="shared" si="12"/>
        <v>37068</v>
      </c>
      <c r="L149" s="469">
        <f t="shared" si="12"/>
        <v>37068</v>
      </c>
      <c r="M149" s="469">
        <f t="shared" si="12"/>
        <v>20837</v>
      </c>
      <c r="N149" s="469">
        <f t="shared" si="12"/>
        <v>20837</v>
      </c>
      <c r="O149" s="147"/>
    </row>
    <row r="150" spans="1:31" ht="38.25">
      <c r="A150" s="95" t="s">
        <v>96</v>
      </c>
      <c r="B150" s="448" t="s">
        <v>1033</v>
      </c>
      <c r="C150" s="449" t="s">
        <v>59</v>
      </c>
      <c r="D150" s="449" t="s">
        <v>751</v>
      </c>
      <c r="E150" s="450" t="s">
        <v>1034</v>
      </c>
      <c r="F150" s="445">
        <v>13777</v>
      </c>
      <c r="G150" s="451">
        <v>13777</v>
      </c>
      <c r="H150" s="451"/>
      <c r="I150" s="452">
        <v>10940</v>
      </c>
      <c r="J150" s="452">
        <v>10940</v>
      </c>
      <c r="K150" s="452">
        <v>2837</v>
      </c>
      <c r="L150" s="452">
        <v>2837</v>
      </c>
      <c r="M150" s="452">
        <v>2837</v>
      </c>
      <c r="N150" s="452">
        <v>2837</v>
      </c>
      <c r="O150" s="453" t="s">
        <v>717</v>
      </c>
    </row>
    <row r="151" spans="1:31" ht="38.25">
      <c r="A151" s="95" t="s">
        <v>99</v>
      </c>
      <c r="B151" s="448" t="s">
        <v>1035</v>
      </c>
      <c r="C151" s="449" t="s">
        <v>199</v>
      </c>
      <c r="D151" s="449" t="s">
        <v>461</v>
      </c>
      <c r="E151" s="450" t="s">
        <v>1036</v>
      </c>
      <c r="F151" s="445">
        <v>49231</v>
      </c>
      <c r="G151" s="451">
        <v>49231</v>
      </c>
      <c r="H151" s="451"/>
      <c r="I151" s="452">
        <v>15000</v>
      </c>
      <c r="J151" s="452">
        <v>15000</v>
      </c>
      <c r="K151" s="452">
        <v>34231</v>
      </c>
      <c r="L151" s="452">
        <v>34231</v>
      </c>
      <c r="M151" s="452">
        <v>18000</v>
      </c>
      <c r="N151" s="452">
        <v>18000</v>
      </c>
      <c r="O151" s="453" t="s">
        <v>717</v>
      </c>
    </row>
    <row r="152" spans="1:31" s="150" customFormat="1" ht="12.75">
      <c r="A152" s="151" t="s">
        <v>177</v>
      </c>
      <c r="B152" s="470" t="s">
        <v>1037</v>
      </c>
      <c r="C152" s="440"/>
      <c r="D152" s="440"/>
      <c r="E152" s="82"/>
      <c r="F152" s="471">
        <f>F153</f>
        <v>8000</v>
      </c>
      <c r="G152" s="471">
        <f>G153</f>
        <v>8000</v>
      </c>
      <c r="H152" s="471">
        <f>H153</f>
        <v>0</v>
      </c>
      <c r="I152" s="471">
        <f>I153</f>
        <v>7200</v>
      </c>
      <c r="J152" s="471">
        <f>J153</f>
        <v>7200</v>
      </c>
      <c r="K152" s="471">
        <v>800</v>
      </c>
      <c r="L152" s="471">
        <v>800</v>
      </c>
      <c r="M152" s="471">
        <v>800</v>
      </c>
      <c r="N152" s="471">
        <v>800</v>
      </c>
      <c r="O152" s="147"/>
    </row>
    <row r="153" spans="1:31" ht="38.25">
      <c r="A153" s="95" t="s">
        <v>96</v>
      </c>
      <c r="B153" s="448" t="s">
        <v>1038</v>
      </c>
      <c r="C153" s="449" t="s">
        <v>108</v>
      </c>
      <c r="D153" s="449" t="s">
        <v>1039</v>
      </c>
      <c r="E153" s="450" t="s">
        <v>1040</v>
      </c>
      <c r="F153" s="445">
        <f>G153+H153</f>
        <v>8000</v>
      </c>
      <c r="G153" s="451">
        <v>8000</v>
      </c>
      <c r="H153" s="451"/>
      <c r="I153" s="452">
        <v>7200</v>
      </c>
      <c r="J153" s="452">
        <v>7200</v>
      </c>
      <c r="K153" s="452">
        <v>800</v>
      </c>
      <c r="L153" s="452">
        <v>800</v>
      </c>
      <c r="M153" s="452">
        <v>800</v>
      </c>
      <c r="N153" s="452">
        <v>800</v>
      </c>
      <c r="O153" s="453" t="s">
        <v>717</v>
      </c>
    </row>
    <row r="154" spans="1:31" s="150" customFormat="1" ht="12.75">
      <c r="A154" s="151" t="s">
        <v>180</v>
      </c>
      <c r="B154" s="470" t="s">
        <v>1041</v>
      </c>
      <c r="C154" s="440"/>
      <c r="D154" s="440"/>
      <c r="E154" s="82"/>
      <c r="F154" s="471">
        <f>SUM(F155:F156)</f>
        <v>189327</v>
      </c>
      <c r="G154" s="471">
        <f t="shared" ref="G154:N154" si="13">SUM(G155:G156)</f>
        <v>189327</v>
      </c>
      <c r="H154" s="471">
        <f t="shared" si="13"/>
        <v>0</v>
      </c>
      <c r="I154" s="471">
        <f t="shared" si="13"/>
        <v>3700</v>
      </c>
      <c r="J154" s="471">
        <f t="shared" si="13"/>
        <v>3700</v>
      </c>
      <c r="K154" s="471">
        <f t="shared" si="13"/>
        <v>132787</v>
      </c>
      <c r="L154" s="471">
        <f t="shared" si="13"/>
        <v>132787</v>
      </c>
      <c r="M154" s="471">
        <f t="shared" si="13"/>
        <v>36646</v>
      </c>
      <c r="N154" s="471">
        <f t="shared" si="13"/>
        <v>36646</v>
      </c>
      <c r="O154" s="147"/>
    </row>
    <row r="155" spans="1:31" ht="38.25">
      <c r="A155" s="95" t="s">
        <v>96</v>
      </c>
      <c r="B155" s="448" t="s">
        <v>1042</v>
      </c>
      <c r="C155" s="449" t="s">
        <v>119</v>
      </c>
      <c r="D155" s="449" t="s">
        <v>1043</v>
      </c>
      <c r="E155" s="450" t="s">
        <v>1044</v>
      </c>
      <c r="F155" s="445">
        <f>G155+H155</f>
        <v>7346</v>
      </c>
      <c r="G155" s="451">
        <v>7346</v>
      </c>
      <c r="H155" s="451"/>
      <c r="I155" s="452">
        <v>3700</v>
      </c>
      <c r="J155" s="452">
        <v>3700</v>
      </c>
      <c r="K155" s="452">
        <v>3646</v>
      </c>
      <c r="L155" s="452">
        <v>3646</v>
      </c>
      <c r="M155" s="452">
        <v>3646</v>
      </c>
      <c r="N155" s="452">
        <v>3646</v>
      </c>
      <c r="O155" s="453" t="s">
        <v>717</v>
      </c>
    </row>
    <row r="156" spans="1:31" ht="38.25">
      <c r="A156" s="95" t="s">
        <v>99</v>
      </c>
      <c r="B156" s="448" t="s">
        <v>1114</v>
      </c>
      <c r="C156" s="449" t="s">
        <v>59</v>
      </c>
      <c r="D156" s="449"/>
      <c r="E156" s="450" t="s">
        <v>1115</v>
      </c>
      <c r="F156" s="445">
        <v>181981</v>
      </c>
      <c r="G156" s="451">
        <f>F156</f>
        <v>181981</v>
      </c>
      <c r="H156" s="451"/>
      <c r="I156" s="452"/>
      <c r="J156" s="452"/>
      <c r="K156" s="452">
        <f>L156</f>
        <v>129141</v>
      </c>
      <c r="L156" s="452">
        <v>129141</v>
      </c>
      <c r="M156" s="452">
        <f>N156</f>
        <v>33000</v>
      </c>
      <c r="N156" s="452">
        <v>33000</v>
      </c>
      <c r="O156" s="453" t="s">
        <v>717</v>
      </c>
    </row>
    <row r="157" spans="1:31">
      <c r="A157" s="440" t="s">
        <v>184</v>
      </c>
      <c r="B157" s="472" t="s">
        <v>1045</v>
      </c>
      <c r="C157" s="102"/>
      <c r="D157" s="82"/>
      <c r="E157" s="54"/>
      <c r="F157" s="473">
        <f>SUM(F158:F159)</f>
        <v>28945</v>
      </c>
      <c r="G157" s="473">
        <f t="shared" ref="G157:L157" si="14">SUM(G158:G159)</f>
        <v>28945</v>
      </c>
      <c r="H157" s="473">
        <f t="shared" si="14"/>
        <v>0</v>
      </c>
      <c r="I157" s="473">
        <f t="shared" si="14"/>
        <v>14327</v>
      </c>
      <c r="J157" s="473">
        <f t="shared" si="14"/>
        <v>14327</v>
      </c>
      <c r="K157" s="473">
        <f t="shared" si="14"/>
        <v>14618</v>
      </c>
      <c r="L157" s="473">
        <f t="shared" si="14"/>
        <v>14618</v>
      </c>
      <c r="M157" s="473">
        <f t="shared" ref="M157" si="15">SUM(M158:M159)</f>
        <v>14618</v>
      </c>
      <c r="N157" s="473">
        <f t="shared" ref="N157" si="16">SUM(N158:N159)</f>
        <v>14618</v>
      </c>
      <c r="O157" s="147"/>
    </row>
    <row r="158" spans="1:31" ht="38.25">
      <c r="A158" s="95" t="s">
        <v>96</v>
      </c>
      <c r="B158" s="448" t="s">
        <v>1046</v>
      </c>
      <c r="C158" s="449" t="s">
        <v>544</v>
      </c>
      <c r="D158" s="449" t="s">
        <v>1047</v>
      </c>
      <c r="E158" s="450" t="s">
        <v>1048</v>
      </c>
      <c r="F158" s="445">
        <v>14924</v>
      </c>
      <c r="G158" s="451">
        <v>14924</v>
      </c>
      <c r="H158" s="451"/>
      <c r="I158" s="452">
        <v>8500</v>
      </c>
      <c r="J158" s="452">
        <v>8500</v>
      </c>
      <c r="K158" s="452">
        <v>6424</v>
      </c>
      <c r="L158" s="452">
        <v>6424</v>
      </c>
      <c r="M158" s="452">
        <v>6424</v>
      </c>
      <c r="N158" s="452">
        <v>6424</v>
      </c>
      <c r="O158" s="453" t="s">
        <v>717</v>
      </c>
    </row>
    <row r="159" spans="1:31" ht="51">
      <c r="A159" s="95" t="s">
        <v>99</v>
      </c>
      <c r="B159" s="448" t="s">
        <v>1094</v>
      </c>
      <c r="C159" s="102" t="s">
        <v>59</v>
      </c>
      <c r="D159" s="465" t="s">
        <v>1061</v>
      </c>
      <c r="E159" s="449" t="s">
        <v>1101</v>
      </c>
      <c r="F159" s="451">
        <v>14021</v>
      </c>
      <c r="G159" s="451">
        <v>14021</v>
      </c>
      <c r="H159" s="451"/>
      <c r="I159" s="452">
        <v>5827</v>
      </c>
      <c r="J159" s="452">
        <v>5827</v>
      </c>
      <c r="K159" s="452">
        <f>F159-I159</f>
        <v>8194</v>
      </c>
      <c r="L159" s="452">
        <f>G159-J159</f>
        <v>8194</v>
      </c>
      <c r="M159" s="452">
        <f>K159</f>
        <v>8194</v>
      </c>
      <c r="N159" s="452">
        <f>L159</f>
        <v>8194</v>
      </c>
      <c r="O159" s="453" t="s">
        <v>717</v>
      </c>
    </row>
    <row r="160" spans="1:31" s="150" customFormat="1" ht="18.75" customHeight="1">
      <c r="A160" s="440" t="s">
        <v>188</v>
      </c>
      <c r="B160" s="474" t="s">
        <v>1049</v>
      </c>
      <c r="C160" s="102"/>
      <c r="D160" s="82"/>
      <c r="E160" s="82"/>
      <c r="F160" s="473">
        <f t="shared" ref="F160:L160" si="17">SUM(F161:F175)</f>
        <v>468413.766</v>
      </c>
      <c r="G160" s="473">
        <f t="shared" si="17"/>
        <v>423348.35574999999</v>
      </c>
      <c r="H160" s="473">
        <f t="shared" si="17"/>
        <v>42857</v>
      </c>
      <c r="I160" s="473">
        <f t="shared" si="17"/>
        <v>205000</v>
      </c>
      <c r="J160" s="473">
        <f t="shared" si="17"/>
        <v>186600</v>
      </c>
      <c r="K160" s="473">
        <f t="shared" si="17"/>
        <v>236556.766</v>
      </c>
      <c r="L160" s="473">
        <f t="shared" si="17"/>
        <v>234118.35574999999</v>
      </c>
      <c r="M160" s="473">
        <f t="shared" ref="M160:N160" si="18">SUM(M161:M175)</f>
        <v>132335.766</v>
      </c>
      <c r="N160" s="473">
        <f t="shared" si="18"/>
        <v>129897.35575</v>
      </c>
      <c r="O160" s="147"/>
      <c r="AE160" s="150">
        <f>L160-235708</f>
        <v>-1589.6442500000121</v>
      </c>
    </row>
    <row r="161" spans="1:15" ht="63.75">
      <c r="A161" s="95" t="s">
        <v>96</v>
      </c>
      <c r="B161" s="448" t="s">
        <v>1050</v>
      </c>
      <c r="C161" s="449" t="s">
        <v>59</v>
      </c>
      <c r="D161" s="449" t="s">
        <v>1051</v>
      </c>
      <c r="E161" s="450" t="s">
        <v>1052</v>
      </c>
      <c r="F161" s="445">
        <f>G161+H161</f>
        <v>9959</v>
      </c>
      <c r="G161" s="451">
        <v>9959</v>
      </c>
      <c r="H161" s="451"/>
      <c r="I161" s="452">
        <f>J161</f>
        <v>3300</v>
      </c>
      <c r="J161" s="452">
        <v>3300</v>
      </c>
      <c r="K161" s="452">
        <v>6659</v>
      </c>
      <c r="L161" s="452">
        <v>6659</v>
      </c>
      <c r="M161" s="452">
        <v>6659</v>
      </c>
      <c r="N161" s="452">
        <v>6659</v>
      </c>
      <c r="O161" s="453" t="s">
        <v>717</v>
      </c>
    </row>
    <row r="162" spans="1:15" ht="25.5">
      <c r="A162" s="95" t="s">
        <v>99</v>
      </c>
      <c r="B162" s="448" t="s">
        <v>1116</v>
      </c>
      <c r="C162" s="449" t="s">
        <v>59</v>
      </c>
      <c r="D162" s="449"/>
      <c r="E162" s="449" t="s">
        <v>1117</v>
      </c>
      <c r="F162" s="450">
        <v>2944</v>
      </c>
      <c r="G162" s="445">
        <v>2944</v>
      </c>
      <c r="H162" s="451"/>
      <c r="I162" s="452"/>
      <c r="J162" s="452"/>
      <c r="K162" s="452">
        <f>L162</f>
        <v>344</v>
      </c>
      <c r="L162" s="452">
        <v>344</v>
      </c>
      <c r="M162" s="452">
        <f>N162</f>
        <v>344</v>
      </c>
      <c r="N162" s="452">
        <v>344</v>
      </c>
      <c r="O162" s="453" t="s">
        <v>716</v>
      </c>
    </row>
    <row r="163" spans="1:15" ht="38.25">
      <c r="A163" s="95" t="s">
        <v>102</v>
      </c>
      <c r="B163" s="448" t="s">
        <v>1053</v>
      </c>
      <c r="C163" s="449" t="s">
        <v>59</v>
      </c>
      <c r="D163" s="449" t="s">
        <v>1014</v>
      </c>
      <c r="E163" s="450" t="s">
        <v>1054</v>
      </c>
      <c r="F163" s="445">
        <v>8070</v>
      </c>
      <c r="G163" s="451">
        <v>5649</v>
      </c>
      <c r="H163" s="451">
        <v>2490</v>
      </c>
      <c r="I163" s="452">
        <f>J163</f>
        <v>2900</v>
      </c>
      <c r="J163" s="452">
        <v>2900</v>
      </c>
      <c r="K163" s="452">
        <v>2749</v>
      </c>
      <c r="L163" s="452">
        <v>2749</v>
      </c>
      <c r="M163" s="452">
        <v>2749</v>
      </c>
      <c r="N163" s="452">
        <v>2749</v>
      </c>
      <c r="O163" s="453" t="s">
        <v>717</v>
      </c>
    </row>
    <row r="164" spans="1:15" ht="38.25">
      <c r="A164" s="95" t="s">
        <v>106</v>
      </c>
      <c r="B164" s="448" t="s">
        <v>1055</v>
      </c>
      <c r="C164" s="449" t="s">
        <v>98</v>
      </c>
      <c r="D164" s="449" t="s">
        <v>1056</v>
      </c>
      <c r="E164" s="450" t="s">
        <v>1057</v>
      </c>
      <c r="F164" s="445">
        <f>G164+H164</f>
        <v>5600</v>
      </c>
      <c r="G164" s="451">
        <v>5600</v>
      </c>
      <c r="H164" s="451"/>
      <c r="I164" s="452">
        <f>J164</f>
        <v>2800</v>
      </c>
      <c r="J164" s="452">
        <v>2800</v>
      </c>
      <c r="K164" s="452">
        <v>2800</v>
      </c>
      <c r="L164" s="452">
        <v>2800</v>
      </c>
      <c r="M164" s="452">
        <v>2800</v>
      </c>
      <c r="N164" s="452">
        <v>2800</v>
      </c>
      <c r="O164" s="453" t="s">
        <v>717</v>
      </c>
    </row>
    <row r="165" spans="1:15" ht="38.25">
      <c r="A165" s="95" t="s">
        <v>130</v>
      </c>
      <c r="B165" s="448" t="s">
        <v>1058</v>
      </c>
      <c r="C165" s="449" t="s">
        <v>59</v>
      </c>
      <c r="D165" s="449" t="s">
        <v>1051</v>
      </c>
      <c r="E165" s="450" t="s">
        <v>1059</v>
      </c>
      <c r="F165" s="445">
        <v>166921</v>
      </c>
      <c r="G165" s="451">
        <v>166921</v>
      </c>
      <c r="H165" s="451">
        <v>0</v>
      </c>
      <c r="I165" s="452">
        <v>40000</v>
      </c>
      <c r="J165" s="452">
        <v>40000</v>
      </c>
      <c r="K165" s="452">
        <v>126921</v>
      </c>
      <c r="L165" s="452">
        <v>126921</v>
      </c>
      <c r="M165" s="452">
        <v>43000</v>
      </c>
      <c r="N165" s="452">
        <v>43000</v>
      </c>
      <c r="O165" s="453" t="s">
        <v>717</v>
      </c>
    </row>
    <row r="166" spans="1:15" ht="102">
      <c r="A166" s="95" t="s">
        <v>110</v>
      </c>
      <c r="B166" s="448" t="s">
        <v>1060</v>
      </c>
      <c r="C166" s="449" t="s">
        <v>286</v>
      </c>
      <c r="D166" s="449" t="s">
        <v>1061</v>
      </c>
      <c r="E166" s="450" t="s">
        <v>1062</v>
      </c>
      <c r="F166" s="445">
        <v>53000</v>
      </c>
      <c r="G166" s="451">
        <v>26500</v>
      </c>
      <c r="H166" s="451">
        <v>26500</v>
      </c>
      <c r="I166" s="452">
        <v>26200</v>
      </c>
      <c r="J166" s="452">
        <v>15600</v>
      </c>
      <c r="K166" s="452">
        <v>10900</v>
      </c>
      <c r="L166" s="452">
        <v>10900</v>
      </c>
      <c r="M166" s="452">
        <v>4000</v>
      </c>
      <c r="N166" s="452">
        <v>4000</v>
      </c>
      <c r="O166" s="453" t="s">
        <v>717</v>
      </c>
    </row>
    <row r="167" spans="1:15" ht="38.25">
      <c r="A167" s="95" t="s">
        <v>136</v>
      </c>
      <c r="B167" s="448" t="s">
        <v>1063</v>
      </c>
      <c r="C167" s="449" t="s">
        <v>286</v>
      </c>
      <c r="D167" s="449" t="s">
        <v>1061</v>
      </c>
      <c r="E167" s="450" t="s">
        <v>1064</v>
      </c>
      <c r="F167" s="445">
        <v>54000</v>
      </c>
      <c r="G167" s="451">
        <v>54000</v>
      </c>
      <c r="H167" s="451"/>
      <c r="I167" s="452">
        <v>21600</v>
      </c>
      <c r="J167" s="452">
        <v>21600</v>
      </c>
      <c r="K167" s="452">
        <v>32400</v>
      </c>
      <c r="L167" s="452">
        <v>32400</v>
      </c>
      <c r="M167" s="452">
        <v>19000</v>
      </c>
      <c r="N167" s="452">
        <v>19000</v>
      </c>
      <c r="O167" s="453" t="s">
        <v>717</v>
      </c>
    </row>
    <row r="168" spans="1:15" ht="76.5">
      <c r="A168" s="95" t="s">
        <v>229</v>
      </c>
      <c r="B168" s="448" t="s">
        <v>1065</v>
      </c>
      <c r="C168" s="449" t="s">
        <v>219</v>
      </c>
      <c r="D168" s="449" t="s">
        <v>910</v>
      </c>
      <c r="E168" s="450" t="s">
        <v>1066</v>
      </c>
      <c r="F168" s="445">
        <v>14953.641</v>
      </c>
      <c r="G168" s="451">
        <f>F168*0.75</f>
        <v>11215.230749999999</v>
      </c>
      <c r="H168" s="451">
        <v>3739</v>
      </c>
      <c r="I168" s="452">
        <v>9300</v>
      </c>
      <c r="J168" s="452">
        <v>8000</v>
      </c>
      <c r="K168" s="452">
        <v>5653.6409999999996</v>
      </c>
      <c r="L168" s="452">
        <v>3215.2307499999988</v>
      </c>
      <c r="M168" s="452">
        <v>5653.6409999999996</v>
      </c>
      <c r="N168" s="452">
        <v>3215.2307499999988</v>
      </c>
      <c r="O168" s="453" t="s">
        <v>717</v>
      </c>
    </row>
    <row r="169" spans="1:15" ht="76.5">
      <c r="A169" s="95" t="s">
        <v>139</v>
      </c>
      <c r="B169" s="448" t="s">
        <v>1067</v>
      </c>
      <c r="C169" s="449" t="s">
        <v>1068</v>
      </c>
      <c r="D169" s="449" t="s">
        <v>1051</v>
      </c>
      <c r="E169" s="450" t="s">
        <v>1069</v>
      </c>
      <c r="F169" s="445">
        <v>29073</v>
      </c>
      <c r="G169" s="451">
        <v>29073</v>
      </c>
      <c r="H169" s="451"/>
      <c r="I169" s="452">
        <v>19500</v>
      </c>
      <c r="J169" s="452">
        <v>19500</v>
      </c>
      <c r="K169" s="452">
        <v>9573</v>
      </c>
      <c r="L169" s="452">
        <v>9573</v>
      </c>
      <c r="M169" s="452">
        <v>9573</v>
      </c>
      <c r="N169" s="452">
        <v>9573</v>
      </c>
      <c r="O169" s="453" t="s">
        <v>717</v>
      </c>
    </row>
    <row r="170" spans="1:15" ht="38.25">
      <c r="A170" s="95" t="s">
        <v>143</v>
      </c>
      <c r="B170" s="448" t="s">
        <v>1070</v>
      </c>
      <c r="C170" s="449" t="s">
        <v>108</v>
      </c>
      <c r="D170" s="449" t="s">
        <v>884</v>
      </c>
      <c r="E170" s="450" t="s">
        <v>1071</v>
      </c>
      <c r="F170" s="445">
        <f>G170</f>
        <v>9014.6219999999994</v>
      </c>
      <c r="G170" s="451">
        <v>9014.6219999999994</v>
      </c>
      <c r="H170" s="451"/>
      <c r="I170" s="452">
        <v>6600</v>
      </c>
      <c r="J170" s="452">
        <v>6600</v>
      </c>
      <c r="K170" s="452">
        <v>2414.6219999999994</v>
      </c>
      <c r="L170" s="452">
        <v>2414.6219999999994</v>
      </c>
      <c r="M170" s="452">
        <v>2414.6219999999994</v>
      </c>
      <c r="N170" s="452">
        <v>2414.6219999999994</v>
      </c>
      <c r="O170" s="453" t="s">
        <v>717</v>
      </c>
    </row>
    <row r="171" spans="1:15" ht="63.75">
      <c r="A171" s="95" t="s">
        <v>146</v>
      </c>
      <c r="B171" s="448" t="s">
        <v>1072</v>
      </c>
      <c r="C171" s="449" t="s">
        <v>806</v>
      </c>
      <c r="D171" s="449" t="s">
        <v>1061</v>
      </c>
      <c r="E171" s="450" t="s">
        <v>1073</v>
      </c>
      <c r="F171" s="445">
        <v>21429</v>
      </c>
      <c r="G171" s="451">
        <v>15959</v>
      </c>
      <c r="H171" s="451">
        <v>3192</v>
      </c>
      <c r="I171" s="452">
        <v>16000</v>
      </c>
      <c r="J171" s="452">
        <v>12000</v>
      </c>
      <c r="K171" s="452">
        <v>3929</v>
      </c>
      <c r="L171" s="452">
        <v>3929</v>
      </c>
      <c r="M171" s="452">
        <v>3929</v>
      </c>
      <c r="N171" s="452">
        <v>3929</v>
      </c>
      <c r="O171" s="453" t="s">
        <v>717</v>
      </c>
    </row>
    <row r="172" spans="1:15" ht="38.25">
      <c r="A172" s="95" t="s">
        <v>149</v>
      </c>
      <c r="B172" s="448" t="s">
        <v>1074</v>
      </c>
      <c r="C172" s="449" t="s">
        <v>59</v>
      </c>
      <c r="D172" s="449" t="s">
        <v>751</v>
      </c>
      <c r="E172" s="450" t="s">
        <v>1075</v>
      </c>
      <c r="F172" s="445">
        <v>10000</v>
      </c>
      <c r="G172" s="451">
        <v>10000</v>
      </c>
      <c r="H172" s="451"/>
      <c r="I172" s="452">
        <v>6500</v>
      </c>
      <c r="J172" s="452">
        <v>6500</v>
      </c>
      <c r="K172" s="452">
        <v>3500</v>
      </c>
      <c r="L172" s="452">
        <v>3500</v>
      </c>
      <c r="M172" s="452">
        <v>3500</v>
      </c>
      <c r="N172" s="452">
        <v>3500</v>
      </c>
      <c r="O172" s="453" t="s">
        <v>717</v>
      </c>
    </row>
    <row r="173" spans="1:15" ht="38.25">
      <c r="A173" s="95" t="s">
        <v>152</v>
      </c>
      <c r="B173" s="448" t="s">
        <v>1076</v>
      </c>
      <c r="C173" s="449" t="s">
        <v>59</v>
      </c>
      <c r="D173" s="449" t="s">
        <v>1061</v>
      </c>
      <c r="E173" s="450" t="s">
        <v>1077</v>
      </c>
      <c r="F173" s="445">
        <f>G173</f>
        <v>20705.503000000001</v>
      </c>
      <c r="G173" s="451">
        <v>20705.503000000001</v>
      </c>
      <c r="H173" s="451"/>
      <c r="I173" s="452">
        <v>13800</v>
      </c>
      <c r="J173" s="452">
        <v>13800</v>
      </c>
      <c r="K173" s="452">
        <v>6905.5030000000006</v>
      </c>
      <c r="L173" s="452">
        <v>6905.5030000000006</v>
      </c>
      <c r="M173" s="452">
        <v>6905.5030000000006</v>
      </c>
      <c r="N173" s="452">
        <v>6905.5030000000006</v>
      </c>
      <c r="O173" s="453" t="s">
        <v>717</v>
      </c>
    </row>
    <row r="174" spans="1:15" ht="38.25">
      <c r="A174" s="95" t="s">
        <v>771</v>
      </c>
      <c r="B174" s="448" t="s">
        <v>1078</v>
      </c>
      <c r="C174" s="449" t="s">
        <v>736</v>
      </c>
      <c r="D174" s="449" t="s">
        <v>1061</v>
      </c>
      <c r="E174" s="450" t="s">
        <v>1079</v>
      </c>
      <c r="F174" s="445">
        <v>35000</v>
      </c>
      <c r="G174" s="451">
        <f>F174</f>
        <v>35000</v>
      </c>
      <c r="H174" s="451"/>
      <c r="I174" s="452">
        <v>20000</v>
      </c>
      <c r="J174" s="452">
        <v>20000</v>
      </c>
      <c r="K174" s="452">
        <v>15000</v>
      </c>
      <c r="L174" s="452">
        <v>15000</v>
      </c>
      <c r="M174" s="452">
        <v>15000</v>
      </c>
      <c r="N174" s="452">
        <v>15000</v>
      </c>
      <c r="O174" s="453" t="s">
        <v>717</v>
      </c>
    </row>
    <row r="175" spans="1:15" ht="38.25">
      <c r="A175" s="95" t="s">
        <v>774</v>
      </c>
      <c r="B175" s="448" t="s">
        <v>1080</v>
      </c>
      <c r="C175" s="449" t="s">
        <v>305</v>
      </c>
      <c r="D175" s="449" t="s">
        <v>1061</v>
      </c>
      <c r="E175" s="450" t="s">
        <v>1081</v>
      </c>
      <c r="F175" s="445">
        <v>27744</v>
      </c>
      <c r="G175" s="451">
        <f>F175*0.75</f>
        <v>20808</v>
      </c>
      <c r="H175" s="451">
        <v>6936</v>
      </c>
      <c r="I175" s="452">
        <v>16500</v>
      </c>
      <c r="J175" s="452">
        <v>14000</v>
      </c>
      <c r="K175" s="452">
        <f>L175</f>
        <v>6808</v>
      </c>
      <c r="L175" s="452">
        <v>6808</v>
      </c>
      <c r="M175" s="452">
        <f>N175</f>
        <v>6808</v>
      </c>
      <c r="N175" s="452">
        <v>6808</v>
      </c>
      <c r="O175" s="453" t="s">
        <v>717</v>
      </c>
    </row>
    <row r="176" spans="1:15">
      <c r="A176" s="151" t="s">
        <v>196</v>
      </c>
      <c r="B176" s="440" t="s">
        <v>1082</v>
      </c>
      <c r="C176" s="24"/>
      <c r="D176" s="24"/>
      <c r="E176" s="475"/>
      <c r="F176" s="471">
        <f>SUM(F177:F178)</f>
        <v>73402</v>
      </c>
      <c r="G176" s="471">
        <f>SUM(G177:G178)</f>
        <v>73402</v>
      </c>
      <c r="H176" s="471">
        <f>SUM(H177:H178)</f>
        <v>0</v>
      </c>
      <c r="I176" s="471">
        <v>37000</v>
      </c>
      <c r="J176" s="471">
        <v>37000</v>
      </c>
      <c r="K176" s="471">
        <v>36402</v>
      </c>
      <c r="L176" s="471">
        <v>36402</v>
      </c>
      <c r="M176" s="471">
        <v>36402</v>
      </c>
      <c r="N176" s="471">
        <v>36402</v>
      </c>
      <c r="O176" s="471"/>
    </row>
    <row r="177" spans="1:37" ht="76.5">
      <c r="A177" s="95" t="s">
        <v>96</v>
      </c>
      <c r="B177" s="448" t="s">
        <v>1083</v>
      </c>
      <c r="C177" s="449" t="s">
        <v>208</v>
      </c>
      <c r="D177" s="449" t="s">
        <v>751</v>
      </c>
      <c r="E177" s="450" t="s">
        <v>1084</v>
      </c>
      <c r="F177" s="445">
        <v>46715</v>
      </c>
      <c r="G177" s="451">
        <v>46715</v>
      </c>
      <c r="H177" s="451"/>
      <c r="I177" s="452">
        <v>19000</v>
      </c>
      <c r="J177" s="452">
        <v>19000</v>
      </c>
      <c r="K177" s="452">
        <v>27715</v>
      </c>
      <c r="L177" s="452">
        <v>27715</v>
      </c>
      <c r="M177" s="452">
        <v>16000</v>
      </c>
      <c r="N177" s="452">
        <v>16000</v>
      </c>
      <c r="O177" s="453" t="s">
        <v>717</v>
      </c>
    </row>
    <row r="178" spans="1:37" ht="38.25">
      <c r="A178" s="95" t="s">
        <v>99</v>
      </c>
      <c r="B178" s="448" t="s">
        <v>1085</v>
      </c>
      <c r="C178" s="449" t="s">
        <v>286</v>
      </c>
      <c r="D178" s="449" t="s">
        <v>751</v>
      </c>
      <c r="E178" s="450" t="s">
        <v>1086</v>
      </c>
      <c r="F178" s="445">
        <v>26687</v>
      </c>
      <c r="G178" s="451">
        <v>26687</v>
      </c>
      <c r="H178" s="451"/>
      <c r="I178" s="452">
        <v>18000</v>
      </c>
      <c r="J178" s="452">
        <v>18000</v>
      </c>
      <c r="K178" s="452">
        <v>8687</v>
      </c>
      <c r="L178" s="452">
        <v>8687</v>
      </c>
      <c r="M178" s="452">
        <v>8687</v>
      </c>
      <c r="N178" s="452">
        <v>8687</v>
      </c>
      <c r="O178" s="453" t="s">
        <v>717</v>
      </c>
    </row>
    <row r="179" spans="1:37">
      <c r="A179" s="151" t="s">
        <v>368</v>
      </c>
      <c r="B179" s="440" t="s">
        <v>1087</v>
      </c>
      <c r="C179" s="24"/>
      <c r="D179" s="24"/>
      <c r="E179" s="475"/>
      <c r="F179" s="471">
        <f t="shared" ref="F179:M179" si="19">SUM(F180:F183)</f>
        <v>1672150</v>
      </c>
      <c r="G179" s="471">
        <f t="shared" si="19"/>
        <v>737000</v>
      </c>
      <c r="H179" s="471">
        <f t="shared" si="19"/>
        <v>935150</v>
      </c>
      <c r="I179" s="471">
        <f t="shared" si="19"/>
        <v>123000</v>
      </c>
      <c r="J179" s="471">
        <f t="shared" si="19"/>
        <v>0</v>
      </c>
      <c r="K179" s="471">
        <f t="shared" si="19"/>
        <v>829150</v>
      </c>
      <c r="L179" s="471">
        <f t="shared" si="19"/>
        <v>829150</v>
      </c>
      <c r="M179" s="471">
        <f t="shared" si="19"/>
        <v>237000</v>
      </c>
      <c r="N179" s="471">
        <f>SUM(N180:N183)</f>
        <v>237000</v>
      </c>
      <c r="O179" s="471"/>
    </row>
    <row r="180" spans="1:37" ht="48">
      <c r="A180" s="95">
        <v>1</v>
      </c>
      <c r="B180" s="448" t="s">
        <v>1088</v>
      </c>
      <c r="C180" s="449" t="s">
        <v>208</v>
      </c>
      <c r="D180" s="449" t="s">
        <v>769</v>
      </c>
      <c r="E180" s="450" t="s">
        <v>1089</v>
      </c>
      <c r="F180" s="445">
        <v>79000</v>
      </c>
      <c r="G180" s="451">
        <v>26000</v>
      </c>
      <c r="H180" s="451">
        <v>53000</v>
      </c>
      <c r="I180" s="452">
        <v>53000</v>
      </c>
      <c r="J180" s="452"/>
      <c r="K180" s="451">
        <v>26000</v>
      </c>
      <c r="L180" s="451">
        <v>26000</v>
      </c>
      <c r="M180" s="451">
        <v>26000</v>
      </c>
      <c r="N180" s="451">
        <v>26000</v>
      </c>
      <c r="O180" s="453" t="s">
        <v>717</v>
      </c>
    </row>
    <row r="181" spans="1:37" ht="48">
      <c r="A181" s="95">
        <v>2</v>
      </c>
      <c r="B181" s="448" t="s">
        <v>1090</v>
      </c>
      <c r="C181" s="449" t="s">
        <v>210</v>
      </c>
      <c r="D181" s="449" t="s">
        <v>769</v>
      </c>
      <c r="E181" s="450" t="s">
        <v>1091</v>
      </c>
      <c r="F181" s="445">
        <v>80000</v>
      </c>
      <c r="G181" s="451">
        <v>10000</v>
      </c>
      <c r="H181" s="451">
        <v>70000</v>
      </c>
      <c r="I181" s="452">
        <v>70000</v>
      </c>
      <c r="J181" s="452"/>
      <c r="K181" s="452">
        <v>10000</v>
      </c>
      <c r="L181" s="452">
        <v>10000</v>
      </c>
      <c r="M181" s="452">
        <v>10000</v>
      </c>
      <c r="N181" s="452">
        <v>10000</v>
      </c>
      <c r="O181" s="453" t="s">
        <v>717</v>
      </c>
    </row>
    <row r="182" spans="1:37" ht="38.25">
      <c r="A182" s="95">
        <v>3</v>
      </c>
      <c r="B182" s="448" t="s">
        <v>464</v>
      </c>
      <c r="C182" s="449" t="s">
        <v>59</v>
      </c>
      <c r="D182" s="449" t="s">
        <v>475</v>
      </c>
      <c r="E182" s="450" t="s">
        <v>465</v>
      </c>
      <c r="F182" s="445">
        <v>1492150</v>
      </c>
      <c r="G182" s="451">
        <f>F182-H182</f>
        <v>700000</v>
      </c>
      <c r="H182" s="451">
        <v>792150</v>
      </c>
      <c r="I182" s="452"/>
      <c r="J182" s="452"/>
      <c r="K182" s="452">
        <f>L182</f>
        <v>792150</v>
      </c>
      <c r="L182" s="452">
        <f>F182-G182</f>
        <v>792150</v>
      </c>
      <c r="M182" s="452">
        <f>N182</f>
        <v>200000</v>
      </c>
      <c r="N182" s="452">
        <v>200000</v>
      </c>
      <c r="O182" s="453">
        <v>0</v>
      </c>
      <c r="AH182" s="376">
        <v>0</v>
      </c>
      <c r="AI182" s="376">
        <f>J182</f>
        <v>0</v>
      </c>
      <c r="AJ182" s="376" t="s">
        <v>717</v>
      </c>
      <c r="AK182" s="376" t="s">
        <v>1097</v>
      </c>
    </row>
    <row r="183" spans="1:37" ht="106.5" customHeight="1">
      <c r="A183" s="95" t="s">
        <v>106</v>
      </c>
      <c r="B183" s="448" t="s">
        <v>1118</v>
      </c>
      <c r="C183" s="449" t="s">
        <v>158</v>
      </c>
      <c r="D183" s="449" t="s">
        <v>416</v>
      </c>
      <c r="E183" s="450"/>
      <c r="F183" s="78">
        <v>21000</v>
      </c>
      <c r="G183" s="78">
        <v>1000</v>
      </c>
      <c r="H183" s="451">
        <v>20000</v>
      </c>
      <c r="I183" s="452"/>
      <c r="J183" s="452"/>
      <c r="K183" s="452">
        <v>1000</v>
      </c>
      <c r="L183" s="452">
        <v>1000</v>
      </c>
      <c r="M183" s="452">
        <v>1000</v>
      </c>
      <c r="N183" s="452">
        <v>1000</v>
      </c>
      <c r="O183" s="453"/>
    </row>
    <row r="184" spans="1:37" s="374" customFormat="1" ht="24" customHeight="1">
      <c r="A184" s="513" t="s">
        <v>67</v>
      </c>
      <c r="B184" s="514" t="s">
        <v>1147</v>
      </c>
      <c r="C184" s="179"/>
      <c r="D184" s="179"/>
      <c r="E184" s="515"/>
      <c r="F184" s="516"/>
      <c r="G184" s="516"/>
      <c r="H184" s="454"/>
      <c r="I184" s="455"/>
      <c r="J184" s="455"/>
      <c r="K184" s="455">
        <f>K185+K186+K190+K191</f>
        <v>2035308</v>
      </c>
      <c r="L184" s="455">
        <f t="shared" ref="L184:O184" si="20">L185+L186+L190+L191</f>
        <v>2035308</v>
      </c>
      <c r="M184" s="455">
        <f t="shared" si="20"/>
        <v>437000</v>
      </c>
      <c r="N184" s="455">
        <f t="shared" si="20"/>
        <v>437000</v>
      </c>
      <c r="O184" s="455">
        <f t="shared" si="20"/>
        <v>0</v>
      </c>
    </row>
    <row r="185" spans="1:37" ht="38.25">
      <c r="A185" s="151" t="s">
        <v>58</v>
      </c>
      <c r="B185" s="30" t="s">
        <v>1119</v>
      </c>
      <c r="C185" s="24"/>
      <c r="D185" s="24"/>
      <c r="E185" s="475"/>
      <c r="F185" s="471">
        <f>SUM(F186:F200)</f>
        <v>0</v>
      </c>
      <c r="G185" s="471">
        <f t="shared" ref="G185" si="21">SUM(G186:G200)</f>
        <v>0</v>
      </c>
      <c r="H185" s="471">
        <f t="shared" ref="H185" si="22">SUM(H186:H200)</f>
        <v>0</v>
      </c>
      <c r="I185" s="471">
        <f t="shared" ref="I185" si="23">SUM(I186:I200)</f>
        <v>0</v>
      </c>
      <c r="J185" s="471">
        <f t="shared" ref="J185" si="24">SUM(J186:J200)</f>
        <v>0</v>
      </c>
      <c r="K185" s="471">
        <v>660000</v>
      </c>
      <c r="L185" s="471">
        <v>660000</v>
      </c>
      <c r="M185" s="471">
        <v>132000</v>
      </c>
      <c r="N185" s="471">
        <v>132000</v>
      </c>
      <c r="O185" s="471">
        <f>SUM(O191:O200)</f>
        <v>0</v>
      </c>
    </row>
    <row r="186" spans="1:37">
      <c r="A186" s="151" t="s">
        <v>61</v>
      </c>
      <c r="B186" s="448" t="s">
        <v>1148</v>
      </c>
      <c r="C186" s="24"/>
      <c r="D186" s="24"/>
      <c r="E186" s="475"/>
      <c r="F186" s="471"/>
      <c r="G186" s="471"/>
      <c r="H186" s="471"/>
      <c r="I186" s="471"/>
      <c r="J186" s="471"/>
      <c r="K186" s="471">
        <f t="shared" ref="K186:M186" si="25">SUM(K187:K189)</f>
        <v>1025000</v>
      </c>
      <c r="L186" s="471">
        <f t="shared" si="25"/>
        <v>1025000</v>
      </c>
      <c r="M186" s="471">
        <f t="shared" si="25"/>
        <v>205000</v>
      </c>
      <c r="N186" s="471">
        <f>SUM(N187:N189)</f>
        <v>205000</v>
      </c>
      <c r="O186" s="471"/>
    </row>
    <row r="187" spans="1:37" ht="42.75" customHeight="1">
      <c r="A187" s="95" t="s">
        <v>96</v>
      </c>
      <c r="B187" s="448" t="s">
        <v>690</v>
      </c>
      <c r="C187" s="449"/>
      <c r="D187" s="449"/>
      <c r="E187" s="450"/>
      <c r="F187" s="445"/>
      <c r="G187" s="451"/>
      <c r="H187" s="451"/>
      <c r="I187" s="452"/>
      <c r="J187" s="452"/>
      <c r="K187" s="452">
        <v>35000</v>
      </c>
      <c r="L187" s="452">
        <v>35000</v>
      </c>
      <c r="M187" s="452">
        <f>N187</f>
        <v>7000</v>
      </c>
      <c r="N187" s="452">
        <v>7000</v>
      </c>
      <c r="O187" s="453"/>
    </row>
    <row r="188" spans="1:37" ht="42.75" customHeight="1">
      <c r="A188" s="95">
        <v>2</v>
      </c>
      <c r="B188" s="448" t="s">
        <v>692</v>
      </c>
      <c r="C188" s="449"/>
      <c r="D188" s="449"/>
      <c r="E188" s="450"/>
      <c r="F188" s="445"/>
      <c r="G188" s="451"/>
      <c r="H188" s="451"/>
      <c r="I188" s="452"/>
      <c r="J188" s="452"/>
      <c r="K188" s="452">
        <v>900000</v>
      </c>
      <c r="L188" s="452">
        <v>900000</v>
      </c>
      <c r="M188" s="452">
        <f t="shared" ref="M188:M189" si="26">N188</f>
        <v>180000</v>
      </c>
      <c r="N188" s="452">
        <v>180000</v>
      </c>
      <c r="O188" s="453"/>
    </row>
    <row r="189" spans="1:37" ht="51.75" customHeight="1">
      <c r="A189" s="95" t="s">
        <v>102</v>
      </c>
      <c r="B189" s="448" t="s">
        <v>691</v>
      </c>
      <c r="C189" s="449"/>
      <c r="D189" s="449"/>
      <c r="E189" s="450"/>
      <c r="F189" s="445"/>
      <c r="G189" s="451"/>
      <c r="H189" s="451"/>
      <c r="I189" s="452"/>
      <c r="J189" s="452"/>
      <c r="K189" s="452">
        <f>MROUND(173400*0.1,2000)*5</f>
        <v>90000</v>
      </c>
      <c r="L189" s="452">
        <f>K189</f>
        <v>90000</v>
      </c>
      <c r="M189" s="452">
        <f t="shared" si="26"/>
        <v>18000</v>
      </c>
      <c r="N189" s="452">
        <v>18000</v>
      </c>
      <c r="O189" s="453"/>
    </row>
    <row r="190" spans="1:37">
      <c r="A190" s="151" t="s">
        <v>65</v>
      </c>
      <c r="B190" s="440" t="s">
        <v>1092</v>
      </c>
      <c r="C190" s="24"/>
      <c r="D190" s="24"/>
      <c r="E190" s="475"/>
      <c r="F190" s="471"/>
      <c r="G190" s="471"/>
      <c r="H190" s="471"/>
      <c r="I190" s="471"/>
      <c r="J190" s="471"/>
      <c r="K190" s="471">
        <v>150308</v>
      </c>
      <c r="L190" s="471">
        <v>150308</v>
      </c>
      <c r="M190" s="471">
        <v>60000</v>
      </c>
      <c r="N190" s="471">
        <v>60000</v>
      </c>
      <c r="O190" s="471"/>
    </row>
    <row r="191" spans="1:37" ht="25.5">
      <c r="A191" s="476" t="s">
        <v>66</v>
      </c>
      <c r="B191" s="508" t="s">
        <v>1121</v>
      </c>
      <c r="C191" s="477"/>
      <c r="D191" s="477"/>
      <c r="E191" s="478"/>
      <c r="F191" s="479"/>
      <c r="G191" s="479"/>
      <c r="H191" s="479"/>
      <c r="I191" s="479"/>
      <c r="J191" s="479"/>
      <c r="K191" s="479">
        <v>200000</v>
      </c>
      <c r="L191" s="479">
        <v>200000</v>
      </c>
      <c r="M191" s="479">
        <v>40000</v>
      </c>
      <c r="N191" s="479">
        <v>40000</v>
      </c>
      <c r="O191" s="479"/>
    </row>
    <row r="192" spans="1:37">
      <c r="A192" s="476" t="s">
        <v>72</v>
      </c>
      <c r="B192" s="508" t="s">
        <v>1170</v>
      </c>
      <c r="C192" s="477"/>
      <c r="D192" s="477"/>
      <c r="E192" s="478"/>
      <c r="F192" s="479"/>
      <c r="G192" s="479"/>
      <c r="H192" s="479"/>
      <c r="I192" s="479"/>
      <c r="J192" s="479"/>
      <c r="K192" s="479">
        <v>17101526</v>
      </c>
      <c r="L192" s="479">
        <v>17101526</v>
      </c>
      <c r="M192" s="479">
        <f>N192</f>
        <v>3420305</v>
      </c>
      <c r="N192" s="479">
        <v>3420305</v>
      </c>
      <c r="O192" s="479"/>
    </row>
  </sheetData>
  <mergeCells count="21">
    <mergeCell ref="K6:K7"/>
    <mergeCell ref="L6:L7"/>
    <mergeCell ref="M5:N5"/>
    <mergeCell ref="M6:M7"/>
    <mergeCell ref="I5:J5"/>
    <mergeCell ref="A1:O1"/>
    <mergeCell ref="A2:O2"/>
    <mergeCell ref="A3:O3"/>
    <mergeCell ref="I4:O4"/>
    <mergeCell ref="A5:A7"/>
    <mergeCell ref="B5:B7"/>
    <mergeCell ref="C5:C7"/>
    <mergeCell ref="D5:D7"/>
    <mergeCell ref="E5:H5"/>
    <mergeCell ref="N6:N7"/>
    <mergeCell ref="K5:L5"/>
    <mergeCell ref="O5:O7"/>
    <mergeCell ref="E6:E7"/>
    <mergeCell ref="F6:H6"/>
    <mergeCell ref="I6:I7"/>
    <mergeCell ref="J6:J7"/>
  </mergeCells>
  <pageMargins left="0.25" right="0.25" top="0.75" bottom="0.75" header="0.3" footer="0.3"/>
  <pageSetup paperSize="9" scale="95" orientation="landscape" r:id="rId1"/>
  <headerFooter>
    <oddFooter>&amp;CBIIa-&amp;P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CE267"/>
  <sheetViews>
    <sheetView workbookViewId="0">
      <pane xSplit="2" ySplit="12" topLeftCell="T13" activePane="bottomRight" state="frozen"/>
      <selection pane="topRight" activeCell="C1" sqref="C1"/>
      <selection pane="bottomLeft" activeCell="A11" sqref="A11"/>
      <selection pane="bottomRight" activeCell="V22" sqref="V22"/>
    </sheetView>
  </sheetViews>
  <sheetFormatPr defaultColWidth="10.42578125" defaultRowHeight="18.75"/>
  <cols>
    <col min="1" max="1" width="3.42578125" style="378" customWidth="1"/>
    <col min="2" max="2" width="25" style="353" customWidth="1"/>
    <col min="3" max="3" width="8" style="381" hidden="1" customWidth="1"/>
    <col min="4" max="4" width="8.7109375" style="380" hidden="1" customWidth="1"/>
    <col min="5" max="6" width="10.42578125" style="381" hidden="1" customWidth="1"/>
    <col min="7" max="7" width="8.5703125" style="381" customWidth="1"/>
    <col min="8" max="8" width="10.5703125" style="379" customWidth="1"/>
    <col min="9" max="9" width="9.42578125" style="379" customWidth="1"/>
    <col min="10" max="10" width="9.85546875" style="379" customWidth="1"/>
    <col min="11" max="11" width="5.85546875" style="379" customWidth="1"/>
    <col min="12" max="12" width="10.140625" style="379" customWidth="1"/>
    <col min="13" max="14" width="9.42578125" style="379" customWidth="1"/>
    <col min="15" max="15" width="8.7109375" style="379" customWidth="1"/>
    <col min="16" max="17" width="7.85546875" style="379" customWidth="1"/>
    <col min="18" max="18" width="8" style="379" customWidth="1"/>
    <col min="19" max="19" width="8.140625" style="379" customWidth="1"/>
    <col min="20" max="21" width="7.85546875" style="379" customWidth="1"/>
    <col min="22" max="22" width="7.28515625" style="379" customWidth="1"/>
    <col min="23" max="23" width="8.5703125" style="379" customWidth="1"/>
    <col min="24" max="24" width="7.85546875" style="379" customWidth="1"/>
    <col min="25" max="25" width="6.42578125" style="379" customWidth="1"/>
    <col min="26" max="26" width="8.85546875" style="379" customWidth="1"/>
    <col min="27" max="27" width="9.5703125" style="379" customWidth="1"/>
    <col min="28" max="29" width="7.85546875" style="379" customWidth="1"/>
    <col min="30" max="30" width="9.5703125" style="379" customWidth="1"/>
    <col min="31" max="31" width="10.140625" style="379" customWidth="1"/>
    <col min="32" max="33" width="7.85546875" style="379" customWidth="1"/>
    <col min="34" max="34" width="9.140625" style="379" customWidth="1"/>
    <col min="35" max="35" width="8.28515625" style="330" customWidth="1"/>
    <col min="36" max="41" width="10.42578125" style="376" hidden="1" customWidth="1"/>
    <col min="42" max="83" width="10.42578125" style="383"/>
    <col min="84" max="211" width="10.42578125" style="376"/>
    <col min="212" max="212" width="4.7109375" style="376" bestFit="1" customWidth="1"/>
    <col min="213" max="213" width="31.5703125" style="376" customWidth="1"/>
    <col min="214" max="214" width="0" style="376" hidden="1" customWidth="1"/>
    <col min="215" max="215" width="6.140625" style="376" customWidth="1"/>
    <col min="216" max="216" width="13.42578125" style="376" customWidth="1"/>
    <col min="217" max="217" width="0" style="376" hidden="1" customWidth="1"/>
    <col min="218" max="218" width="6.5703125" style="376" customWidth="1"/>
    <col min="219" max="236" width="0" style="376" hidden="1" customWidth="1"/>
    <col min="237" max="237" width="11.7109375" style="376" customWidth="1"/>
    <col min="238" max="238" width="15.28515625" style="376" customWidth="1"/>
    <col min="239" max="239" width="15.42578125" style="376" customWidth="1"/>
    <col min="240" max="240" width="13.28515625" style="376" customWidth="1"/>
    <col min="241" max="241" width="0" style="376" hidden="1" customWidth="1"/>
    <col min="242" max="242" width="12.7109375" style="376" customWidth="1"/>
    <col min="243" max="243" width="0" style="376" hidden="1" customWidth="1"/>
    <col min="244" max="244" width="15.28515625" style="376" customWidth="1"/>
    <col min="245" max="245" width="14.85546875" style="376" customWidth="1"/>
    <col min="246" max="275" width="0" style="376" hidden="1" customWidth="1"/>
    <col min="276" max="276" width="12.42578125" style="376" customWidth="1"/>
    <col min="277" max="277" width="13.28515625" style="376" customWidth="1"/>
    <col min="278" max="278" width="11.7109375" style="376" customWidth="1"/>
    <col min="279" max="279" width="0" style="376" hidden="1" customWidth="1"/>
    <col min="280" max="280" width="11.7109375" style="376" customWidth="1"/>
    <col min="281" max="281" width="13.28515625" style="376" customWidth="1"/>
    <col min="282" max="285" width="0" style="376" hidden="1" customWidth="1"/>
    <col min="286" max="286" width="11.7109375" style="376" customWidth="1"/>
    <col min="287" max="288" width="0" style="376" hidden="1" customWidth="1"/>
    <col min="289" max="289" width="26.42578125" style="376" customWidth="1"/>
    <col min="290" max="290" width="12.140625" style="376" customWidth="1"/>
    <col min="291" max="294" width="10.42578125" style="376" customWidth="1"/>
    <col min="295" max="467" width="10.42578125" style="376"/>
    <col min="468" max="468" width="4.7109375" style="376" bestFit="1" customWidth="1"/>
    <col min="469" max="469" width="31.5703125" style="376" customWidth="1"/>
    <col min="470" max="470" width="0" style="376" hidden="1" customWidth="1"/>
    <col min="471" max="471" width="6.140625" style="376" customWidth="1"/>
    <col min="472" max="472" width="13.42578125" style="376" customWidth="1"/>
    <col min="473" max="473" width="0" style="376" hidden="1" customWidth="1"/>
    <col min="474" max="474" width="6.5703125" style="376" customWidth="1"/>
    <col min="475" max="492" width="0" style="376" hidden="1" customWidth="1"/>
    <col min="493" max="493" width="11.7109375" style="376" customWidth="1"/>
    <col min="494" max="494" width="15.28515625" style="376" customWidth="1"/>
    <col min="495" max="495" width="15.42578125" style="376" customWidth="1"/>
    <col min="496" max="496" width="13.28515625" style="376" customWidth="1"/>
    <col min="497" max="497" width="0" style="376" hidden="1" customWidth="1"/>
    <col min="498" max="498" width="12.7109375" style="376" customWidth="1"/>
    <col min="499" max="499" width="0" style="376" hidden="1" customWidth="1"/>
    <col min="500" max="500" width="15.28515625" style="376" customWidth="1"/>
    <col min="501" max="501" width="14.85546875" style="376" customWidth="1"/>
    <col min="502" max="531" width="0" style="376" hidden="1" customWidth="1"/>
    <col min="532" max="532" width="12.42578125" style="376" customWidth="1"/>
    <col min="533" max="533" width="13.28515625" style="376" customWidth="1"/>
    <col min="534" max="534" width="11.7109375" style="376" customWidth="1"/>
    <col min="535" max="535" width="0" style="376" hidden="1" customWidth="1"/>
    <col min="536" max="536" width="11.7109375" style="376" customWidth="1"/>
    <col min="537" max="537" width="13.28515625" style="376" customWidth="1"/>
    <col min="538" max="541" width="0" style="376" hidden="1" customWidth="1"/>
    <col min="542" max="542" width="11.7109375" style="376" customWidth="1"/>
    <col min="543" max="544" width="0" style="376" hidden="1" customWidth="1"/>
    <col min="545" max="545" width="26.42578125" style="376" customWidth="1"/>
    <col min="546" max="546" width="12.140625" style="376" customWidth="1"/>
    <col min="547" max="550" width="10.42578125" style="376" customWidth="1"/>
    <col min="551" max="723" width="10.42578125" style="376"/>
    <col min="724" max="724" width="4.7109375" style="376" bestFit="1" customWidth="1"/>
    <col min="725" max="725" width="31.5703125" style="376" customWidth="1"/>
    <col min="726" max="726" width="0" style="376" hidden="1" customWidth="1"/>
    <col min="727" max="727" width="6.140625" style="376" customWidth="1"/>
    <col min="728" max="728" width="13.42578125" style="376" customWidth="1"/>
    <col min="729" max="729" width="0" style="376" hidden="1" customWidth="1"/>
    <col min="730" max="730" width="6.5703125" style="376" customWidth="1"/>
    <col min="731" max="748" width="0" style="376" hidden="1" customWidth="1"/>
    <col min="749" max="749" width="11.7109375" style="376" customWidth="1"/>
    <col min="750" max="750" width="15.28515625" style="376" customWidth="1"/>
    <col min="751" max="751" width="15.42578125" style="376" customWidth="1"/>
    <col min="752" max="752" width="13.28515625" style="376" customWidth="1"/>
    <col min="753" max="753" width="0" style="376" hidden="1" customWidth="1"/>
    <col min="754" max="754" width="12.7109375" style="376" customWidth="1"/>
    <col min="755" max="755" width="0" style="376" hidden="1" customWidth="1"/>
    <col min="756" max="756" width="15.28515625" style="376" customWidth="1"/>
    <col min="757" max="757" width="14.85546875" style="376" customWidth="1"/>
    <col min="758" max="787" width="0" style="376" hidden="1" customWidth="1"/>
    <col min="788" max="788" width="12.42578125" style="376" customWidth="1"/>
    <col min="789" max="789" width="13.28515625" style="376" customWidth="1"/>
    <col min="790" max="790" width="11.7109375" style="376" customWidth="1"/>
    <col min="791" max="791" width="0" style="376" hidden="1" customWidth="1"/>
    <col min="792" max="792" width="11.7109375" style="376" customWidth="1"/>
    <col min="793" max="793" width="13.28515625" style="376" customWidth="1"/>
    <col min="794" max="797" width="0" style="376" hidden="1" customWidth="1"/>
    <col min="798" max="798" width="11.7109375" style="376" customWidth="1"/>
    <col min="799" max="800" width="0" style="376" hidden="1" customWidth="1"/>
    <col min="801" max="801" width="26.42578125" style="376" customWidth="1"/>
    <col min="802" max="802" width="12.140625" style="376" customWidth="1"/>
    <col min="803" max="806" width="10.42578125" style="376" customWidth="1"/>
    <col min="807" max="979" width="10.42578125" style="376"/>
    <col min="980" max="980" width="4.7109375" style="376" bestFit="1" customWidth="1"/>
    <col min="981" max="981" width="31.5703125" style="376" customWidth="1"/>
    <col min="982" max="982" width="0" style="376" hidden="1" customWidth="1"/>
    <col min="983" max="983" width="6.140625" style="376" customWidth="1"/>
    <col min="984" max="984" width="13.42578125" style="376" customWidth="1"/>
    <col min="985" max="985" width="0" style="376" hidden="1" customWidth="1"/>
    <col min="986" max="986" width="6.5703125" style="376" customWidth="1"/>
    <col min="987" max="1004" width="0" style="376" hidden="1" customWidth="1"/>
    <col min="1005" max="1005" width="11.7109375" style="376" customWidth="1"/>
    <col min="1006" max="1006" width="15.28515625" style="376" customWidth="1"/>
    <col min="1007" max="1007" width="15.42578125" style="376" customWidth="1"/>
    <col min="1008" max="1008" width="13.28515625" style="376" customWidth="1"/>
    <col min="1009" max="1009" width="0" style="376" hidden="1" customWidth="1"/>
    <col min="1010" max="1010" width="12.7109375" style="376" customWidth="1"/>
    <col min="1011" max="1011" width="0" style="376" hidden="1" customWidth="1"/>
    <col min="1012" max="1012" width="15.28515625" style="376" customWidth="1"/>
    <col min="1013" max="1013" width="14.85546875" style="376" customWidth="1"/>
    <col min="1014" max="1043" width="0" style="376" hidden="1" customWidth="1"/>
    <col min="1044" max="1044" width="12.42578125" style="376" customWidth="1"/>
    <col min="1045" max="1045" width="13.28515625" style="376" customWidth="1"/>
    <col min="1046" max="1046" width="11.7109375" style="376" customWidth="1"/>
    <col min="1047" max="1047" width="0" style="376" hidden="1" customWidth="1"/>
    <col min="1048" max="1048" width="11.7109375" style="376" customWidth="1"/>
    <col min="1049" max="1049" width="13.28515625" style="376" customWidth="1"/>
    <col min="1050" max="1053" width="0" style="376" hidden="1" customWidth="1"/>
    <col min="1054" max="1054" width="11.7109375" style="376" customWidth="1"/>
    <col min="1055" max="1056" width="0" style="376" hidden="1" customWidth="1"/>
    <col min="1057" max="1057" width="26.42578125" style="376" customWidth="1"/>
    <col min="1058" max="1058" width="12.140625" style="376" customWidth="1"/>
    <col min="1059" max="1062" width="10.42578125" style="376" customWidth="1"/>
    <col min="1063" max="1235" width="10.42578125" style="376"/>
    <col min="1236" max="1236" width="4.7109375" style="376" bestFit="1" customWidth="1"/>
    <col min="1237" max="1237" width="31.5703125" style="376" customWidth="1"/>
    <col min="1238" max="1238" width="0" style="376" hidden="1" customWidth="1"/>
    <col min="1239" max="1239" width="6.140625" style="376" customWidth="1"/>
    <col min="1240" max="1240" width="13.42578125" style="376" customWidth="1"/>
    <col min="1241" max="1241" width="0" style="376" hidden="1" customWidth="1"/>
    <col min="1242" max="1242" width="6.5703125" style="376" customWidth="1"/>
    <col min="1243" max="1260" width="0" style="376" hidden="1" customWidth="1"/>
    <col min="1261" max="1261" width="11.7109375" style="376" customWidth="1"/>
    <col min="1262" max="1262" width="15.28515625" style="376" customWidth="1"/>
    <col min="1263" max="1263" width="15.42578125" style="376" customWidth="1"/>
    <col min="1264" max="1264" width="13.28515625" style="376" customWidth="1"/>
    <col min="1265" max="1265" width="0" style="376" hidden="1" customWidth="1"/>
    <col min="1266" max="1266" width="12.7109375" style="376" customWidth="1"/>
    <col min="1267" max="1267" width="0" style="376" hidden="1" customWidth="1"/>
    <col min="1268" max="1268" width="15.28515625" style="376" customWidth="1"/>
    <col min="1269" max="1269" width="14.85546875" style="376" customWidth="1"/>
    <col min="1270" max="1299" width="0" style="376" hidden="1" customWidth="1"/>
    <col min="1300" max="1300" width="12.42578125" style="376" customWidth="1"/>
    <col min="1301" max="1301" width="13.28515625" style="376" customWidth="1"/>
    <col min="1302" max="1302" width="11.7109375" style="376" customWidth="1"/>
    <col min="1303" max="1303" width="0" style="376" hidden="1" customWidth="1"/>
    <col min="1304" max="1304" width="11.7109375" style="376" customWidth="1"/>
    <col min="1305" max="1305" width="13.28515625" style="376" customWidth="1"/>
    <col min="1306" max="1309" width="0" style="376" hidden="1" customWidth="1"/>
    <col min="1310" max="1310" width="11.7109375" style="376" customWidth="1"/>
    <col min="1311" max="1312" width="0" style="376" hidden="1" customWidth="1"/>
    <col min="1313" max="1313" width="26.42578125" style="376" customWidth="1"/>
    <col min="1314" max="1314" width="12.140625" style="376" customWidth="1"/>
    <col min="1315" max="1318" width="10.42578125" style="376" customWidth="1"/>
    <col min="1319" max="1491" width="10.42578125" style="376"/>
    <col min="1492" max="1492" width="4.7109375" style="376" bestFit="1" customWidth="1"/>
    <col min="1493" max="1493" width="31.5703125" style="376" customWidth="1"/>
    <col min="1494" max="1494" width="0" style="376" hidden="1" customWidth="1"/>
    <col min="1495" max="1495" width="6.140625" style="376" customWidth="1"/>
    <col min="1496" max="1496" width="13.42578125" style="376" customWidth="1"/>
    <col min="1497" max="1497" width="0" style="376" hidden="1" customWidth="1"/>
    <col min="1498" max="1498" width="6.5703125" style="376" customWidth="1"/>
    <col min="1499" max="1516" width="0" style="376" hidden="1" customWidth="1"/>
    <col min="1517" max="1517" width="11.7109375" style="376" customWidth="1"/>
    <col min="1518" max="1518" width="15.28515625" style="376" customWidth="1"/>
    <col min="1519" max="1519" width="15.42578125" style="376" customWidth="1"/>
    <col min="1520" max="1520" width="13.28515625" style="376" customWidth="1"/>
    <col min="1521" max="1521" width="0" style="376" hidden="1" customWidth="1"/>
    <col min="1522" max="1522" width="12.7109375" style="376" customWidth="1"/>
    <col min="1523" max="1523" width="0" style="376" hidden="1" customWidth="1"/>
    <col min="1524" max="1524" width="15.28515625" style="376" customWidth="1"/>
    <col min="1525" max="1525" width="14.85546875" style="376" customWidth="1"/>
    <col min="1526" max="1555" width="0" style="376" hidden="1" customWidth="1"/>
    <col min="1556" max="1556" width="12.42578125" style="376" customWidth="1"/>
    <col min="1557" max="1557" width="13.28515625" style="376" customWidth="1"/>
    <col min="1558" max="1558" width="11.7109375" style="376" customWidth="1"/>
    <col min="1559" max="1559" width="0" style="376" hidden="1" customWidth="1"/>
    <col min="1560" max="1560" width="11.7109375" style="376" customWidth="1"/>
    <col min="1561" max="1561" width="13.28515625" style="376" customWidth="1"/>
    <col min="1562" max="1565" width="0" style="376" hidden="1" customWidth="1"/>
    <col min="1566" max="1566" width="11.7109375" style="376" customWidth="1"/>
    <col min="1567" max="1568" width="0" style="376" hidden="1" customWidth="1"/>
    <col min="1569" max="1569" width="26.42578125" style="376" customWidth="1"/>
    <col min="1570" max="1570" width="12.140625" style="376" customWidth="1"/>
    <col min="1571" max="1574" width="10.42578125" style="376" customWidth="1"/>
    <col min="1575" max="1747" width="10.42578125" style="376"/>
    <col min="1748" max="1748" width="4.7109375" style="376" bestFit="1" customWidth="1"/>
    <col min="1749" max="1749" width="31.5703125" style="376" customWidth="1"/>
    <col min="1750" max="1750" width="0" style="376" hidden="1" customWidth="1"/>
    <col min="1751" max="1751" width="6.140625" style="376" customWidth="1"/>
    <col min="1752" max="1752" width="13.42578125" style="376" customWidth="1"/>
    <col min="1753" max="1753" width="0" style="376" hidden="1" customWidth="1"/>
    <col min="1754" max="1754" width="6.5703125" style="376" customWidth="1"/>
    <col min="1755" max="1772" width="0" style="376" hidden="1" customWidth="1"/>
    <col min="1773" max="1773" width="11.7109375" style="376" customWidth="1"/>
    <col min="1774" max="1774" width="15.28515625" style="376" customWidth="1"/>
    <col min="1775" max="1775" width="15.42578125" style="376" customWidth="1"/>
    <col min="1776" max="1776" width="13.28515625" style="376" customWidth="1"/>
    <col min="1777" max="1777" width="0" style="376" hidden="1" customWidth="1"/>
    <col min="1778" max="1778" width="12.7109375" style="376" customWidth="1"/>
    <col min="1779" max="1779" width="0" style="376" hidden="1" customWidth="1"/>
    <col min="1780" max="1780" width="15.28515625" style="376" customWidth="1"/>
    <col min="1781" max="1781" width="14.85546875" style="376" customWidth="1"/>
    <col min="1782" max="1811" width="0" style="376" hidden="1" customWidth="1"/>
    <col min="1812" max="1812" width="12.42578125" style="376" customWidth="1"/>
    <col min="1813" max="1813" width="13.28515625" style="376" customWidth="1"/>
    <col min="1814" max="1814" width="11.7109375" style="376" customWidth="1"/>
    <col min="1815" max="1815" width="0" style="376" hidden="1" customWidth="1"/>
    <col min="1816" max="1816" width="11.7109375" style="376" customWidth="1"/>
    <col min="1817" max="1817" width="13.28515625" style="376" customWidth="1"/>
    <col min="1818" max="1821" width="0" style="376" hidden="1" customWidth="1"/>
    <col min="1822" max="1822" width="11.7109375" style="376" customWidth="1"/>
    <col min="1823" max="1824" width="0" style="376" hidden="1" customWidth="1"/>
    <col min="1825" max="1825" width="26.42578125" style="376" customWidth="1"/>
    <col min="1826" max="1826" width="12.140625" style="376" customWidth="1"/>
    <col min="1827" max="1830" width="10.42578125" style="376" customWidth="1"/>
    <col min="1831" max="2003" width="10.42578125" style="376"/>
    <col min="2004" max="2004" width="4.7109375" style="376" bestFit="1" customWidth="1"/>
    <col min="2005" max="2005" width="31.5703125" style="376" customWidth="1"/>
    <col min="2006" max="2006" width="0" style="376" hidden="1" customWidth="1"/>
    <col min="2007" max="2007" width="6.140625" style="376" customWidth="1"/>
    <col min="2008" max="2008" width="13.42578125" style="376" customWidth="1"/>
    <col min="2009" max="2009" width="0" style="376" hidden="1" customWidth="1"/>
    <col min="2010" max="2010" width="6.5703125" style="376" customWidth="1"/>
    <col min="2011" max="2028" width="0" style="376" hidden="1" customWidth="1"/>
    <col min="2029" max="2029" width="11.7109375" style="376" customWidth="1"/>
    <col min="2030" max="2030" width="15.28515625" style="376" customWidth="1"/>
    <col min="2031" max="2031" width="15.42578125" style="376" customWidth="1"/>
    <col min="2032" max="2032" width="13.28515625" style="376" customWidth="1"/>
    <col min="2033" max="2033" width="0" style="376" hidden="1" customWidth="1"/>
    <col min="2034" max="2034" width="12.7109375" style="376" customWidth="1"/>
    <col min="2035" max="2035" width="0" style="376" hidden="1" customWidth="1"/>
    <col min="2036" max="2036" width="15.28515625" style="376" customWidth="1"/>
    <col min="2037" max="2037" width="14.85546875" style="376" customWidth="1"/>
    <col min="2038" max="2067" width="0" style="376" hidden="1" customWidth="1"/>
    <col min="2068" max="2068" width="12.42578125" style="376" customWidth="1"/>
    <col min="2069" max="2069" width="13.28515625" style="376" customWidth="1"/>
    <col min="2070" max="2070" width="11.7109375" style="376" customWidth="1"/>
    <col min="2071" max="2071" width="0" style="376" hidden="1" customWidth="1"/>
    <col min="2072" max="2072" width="11.7109375" style="376" customWidth="1"/>
    <col min="2073" max="2073" width="13.28515625" style="376" customWidth="1"/>
    <col min="2074" max="2077" width="0" style="376" hidden="1" customWidth="1"/>
    <col min="2078" max="2078" width="11.7109375" style="376" customWidth="1"/>
    <col min="2079" max="2080" width="0" style="376" hidden="1" customWidth="1"/>
    <col min="2081" max="2081" width="26.42578125" style="376" customWidth="1"/>
    <col min="2082" max="2082" width="12.140625" style="376" customWidth="1"/>
    <col min="2083" max="2086" width="10.42578125" style="376" customWidth="1"/>
    <col min="2087" max="2259" width="10.42578125" style="376"/>
    <col min="2260" max="2260" width="4.7109375" style="376" bestFit="1" customWidth="1"/>
    <col min="2261" max="2261" width="31.5703125" style="376" customWidth="1"/>
    <col min="2262" max="2262" width="0" style="376" hidden="1" customWidth="1"/>
    <col min="2263" max="2263" width="6.140625" style="376" customWidth="1"/>
    <col min="2264" max="2264" width="13.42578125" style="376" customWidth="1"/>
    <col min="2265" max="2265" width="0" style="376" hidden="1" customWidth="1"/>
    <col min="2266" max="2266" width="6.5703125" style="376" customWidth="1"/>
    <col min="2267" max="2284" width="0" style="376" hidden="1" customWidth="1"/>
    <col min="2285" max="2285" width="11.7109375" style="376" customWidth="1"/>
    <col min="2286" max="2286" width="15.28515625" style="376" customWidth="1"/>
    <col min="2287" max="2287" width="15.42578125" style="376" customWidth="1"/>
    <col min="2288" max="2288" width="13.28515625" style="376" customWidth="1"/>
    <col min="2289" max="2289" width="0" style="376" hidden="1" customWidth="1"/>
    <col min="2290" max="2290" width="12.7109375" style="376" customWidth="1"/>
    <col min="2291" max="2291" width="0" style="376" hidden="1" customWidth="1"/>
    <col min="2292" max="2292" width="15.28515625" style="376" customWidth="1"/>
    <col min="2293" max="2293" width="14.85546875" style="376" customWidth="1"/>
    <col min="2294" max="2323" width="0" style="376" hidden="1" customWidth="1"/>
    <col min="2324" max="2324" width="12.42578125" style="376" customWidth="1"/>
    <col min="2325" max="2325" width="13.28515625" style="376" customWidth="1"/>
    <col min="2326" max="2326" width="11.7109375" style="376" customWidth="1"/>
    <col min="2327" max="2327" width="0" style="376" hidden="1" customWidth="1"/>
    <col min="2328" max="2328" width="11.7109375" style="376" customWidth="1"/>
    <col min="2329" max="2329" width="13.28515625" style="376" customWidth="1"/>
    <col min="2330" max="2333" width="0" style="376" hidden="1" customWidth="1"/>
    <col min="2334" max="2334" width="11.7109375" style="376" customWidth="1"/>
    <col min="2335" max="2336" width="0" style="376" hidden="1" customWidth="1"/>
    <col min="2337" max="2337" width="26.42578125" style="376" customWidth="1"/>
    <col min="2338" max="2338" width="12.140625" style="376" customWidth="1"/>
    <col min="2339" max="2342" width="10.42578125" style="376" customWidth="1"/>
    <col min="2343" max="2515" width="10.42578125" style="376"/>
    <col min="2516" max="2516" width="4.7109375" style="376" bestFit="1" customWidth="1"/>
    <col min="2517" max="2517" width="31.5703125" style="376" customWidth="1"/>
    <col min="2518" max="2518" width="0" style="376" hidden="1" customWidth="1"/>
    <col min="2519" max="2519" width="6.140625" style="376" customWidth="1"/>
    <col min="2520" max="2520" width="13.42578125" style="376" customWidth="1"/>
    <col min="2521" max="2521" width="0" style="376" hidden="1" customWidth="1"/>
    <col min="2522" max="2522" width="6.5703125" style="376" customWidth="1"/>
    <col min="2523" max="2540" width="0" style="376" hidden="1" customWidth="1"/>
    <col min="2541" max="2541" width="11.7109375" style="376" customWidth="1"/>
    <col min="2542" max="2542" width="15.28515625" style="376" customWidth="1"/>
    <col min="2543" max="2543" width="15.42578125" style="376" customWidth="1"/>
    <col min="2544" max="2544" width="13.28515625" style="376" customWidth="1"/>
    <col min="2545" max="2545" width="0" style="376" hidden="1" customWidth="1"/>
    <col min="2546" max="2546" width="12.7109375" style="376" customWidth="1"/>
    <col min="2547" max="2547" width="0" style="376" hidden="1" customWidth="1"/>
    <col min="2548" max="2548" width="15.28515625" style="376" customWidth="1"/>
    <col min="2549" max="2549" width="14.85546875" style="376" customWidth="1"/>
    <col min="2550" max="2579" width="0" style="376" hidden="1" customWidth="1"/>
    <col min="2580" max="2580" width="12.42578125" style="376" customWidth="1"/>
    <col min="2581" max="2581" width="13.28515625" style="376" customWidth="1"/>
    <col min="2582" max="2582" width="11.7109375" style="376" customWidth="1"/>
    <col min="2583" max="2583" width="0" style="376" hidden="1" customWidth="1"/>
    <col min="2584" max="2584" width="11.7109375" style="376" customWidth="1"/>
    <col min="2585" max="2585" width="13.28515625" style="376" customWidth="1"/>
    <col min="2586" max="2589" width="0" style="376" hidden="1" customWidth="1"/>
    <col min="2590" max="2590" width="11.7109375" style="376" customWidth="1"/>
    <col min="2591" max="2592" width="0" style="376" hidden="1" customWidth="1"/>
    <col min="2593" max="2593" width="26.42578125" style="376" customWidth="1"/>
    <col min="2594" max="2594" width="12.140625" style="376" customWidth="1"/>
    <col min="2595" max="2598" width="10.42578125" style="376" customWidth="1"/>
    <col min="2599" max="2771" width="10.42578125" style="376"/>
    <col min="2772" max="2772" width="4.7109375" style="376" bestFit="1" customWidth="1"/>
    <col min="2773" max="2773" width="31.5703125" style="376" customWidth="1"/>
    <col min="2774" max="2774" width="0" style="376" hidden="1" customWidth="1"/>
    <col min="2775" max="2775" width="6.140625" style="376" customWidth="1"/>
    <col min="2776" max="2776" width="13.42578125" style="376" customWidth="1"/>
    <col min="2777" max="2777" width="0" style="376" hidden="1" customWidth="1"/>
    <col min="2778" max="2778" width="6.5703125" style="376" customWidth="1"/>
    <col min="2779" max="2796" width="0" style="376" hidden="1" customWidth="1"/>
    <col min="2797" max="2797" width="11.7109375" style="376" customWidth="1"/>
    <col min="2798" max="2798" width="15.28515625" style="376" customWidth="1"/>
    <col min="2799" max="2799" width="15.42578125" style="376" customWidth="1"/>
    <col min="2800" max="2800" width="13.28515625" style="376" customWidth="1"/>
    <col min="2801" max="2801" width="0" style="376" hidden="1" customWidth="1"/>
    <col min="2802" max="2802" width="12.7109375" style="376" customWidth="1"/>
    <col min="2803" max="2803" width="0" style="376" hidden="1" customWidth="1"/>
    <col min="2804" max="2804" width="15.28515625" style="376" customWidth="1"/>
    <col min="2805" max="2805" width="14.85546875" style="376" customWidth="1"/>
    <col min="2806" max="2835" width="0" style="376" hidden="1" customWidth="1"/>
    <col min="2836" max="2836" width="12.42578125" style="376" customWidth="1"/>
    <col min="2837" max="2837" width="13.28515625" style="376" customWidth="1"/>
    <col min="2838" max="2838" width="11.7109375" style="376" customWidth="1"/>
    <col min="2839" max="2839" width="0" style="376" hidden="1" customWidth="1"/>
    <col min="2840" max="2840" width="11.7109375" style="376" customWidth="1"/>
    <col min="2841" max="2841" width="13.28515625" style="376" customWidth="1"/>
    <col min="2842" max="2845" width="0" style="376" hidden="1" customWidth="1"/>
    <col min="2846" max="2846" width="11.7109375" style="376" customWidth="1"/>
    <col min="2847" max="2848" width="0" style="376" hidden="1" customWidth="1"/>
    <col min="2849" max="2849" width="26.42578125" style="376" customWidth="1"/>
    <col min="2850" max="2850" width="12.140625" style="376" customWidth="1"/>
    <col min="2851" max="2854" width="10.42578125" style="376" customWidth="1"/>
    <col min="2855" max="3027" width="10.42578125" style="376"/>
    <col min="3028" max="3028" width="4.7109375" style="376" bestFit="1" customWidth="1"/>
    <col min="3029" max="3029" width="31.5703125" style="376" customWidth="1"/>
    <col min="3030" max="3030" width="0" style="376" hidden="1" customWidth="1"/>
    <col min="3031" max="3031" width="6.140625" style="376" customWidth="1"/>
    <col min="3032" max="3032" width="13.42578125" style="376" customWidth="1"/>
    <col min="3033" max="3033" width="0" style="376" hidden="1" customWidth="1"/>
    <col min="3034" max="3034" width="6.5703125" style="376" customWidth="1"/>
    <col min="3035" max="3052" width="0" style="376" hidden="1" customWidth="1"/>
    <col min="3053" max="3053" width="11.7109375" style="376" customWidth="1"/>
    <col min="3054" max="3054" width="15.28515625" style="376" customWidth="1"/>
    <col min="3055" max="3055" width="15.42578125" style="376" customWidth="1"/>
    <col min="3056" max="3056" width="13.28515625" style="376" customWidth="1"/>
    <col min="3057" max="3057" width="0" style="376" hidden="1" customWidth="1"/>
    <col min="3058" max="3058" width="12.7109375" style="376" customWidth="1"/>
    <col min="3059" max="3059" width="0" style="376" hidden="1" customWidth="1"/>
    <col min="3060" max="3060" width="15.28515625" style="376" customWidth="1"/>
    <col min="3061" max="3061" width="14.85546875" style="376" customWidth="1"/>
    <col min="3062" max="3091" width="0" style="376" hidden="1" customWidth="1"/>
    <col min="3092" max="3092" width="12.42578125" style="376" customWidth="1"/>
    <col min="3093" max="3093" width="13.28515625" style="376" customWidth="1"/>
    <col min="3094" max="3094" width="11.7109375" style="376" customWidth="1"/>
    <col min="3095" max="3095" width="0" style="376" hidden="1" customWidth="1"/>
    <col min="3096" max="3096" width="11.7109375" style="376" customWidth="1"/>
    <col min="3097" max="3097" width="13.28515625" style="376" customWidth="1"/>
    <col min="3098" max="3101" width="0" style="376" hidden="1" customWidth="1"/>
    <col min="3102" max="3102" width="11.7109375" style="376" customWidth="1"/>
    <col min="3103" max="3104" width="0" style="376" hidden="1" customWidth="1"/>
    <col min="3105" max="3105" width="26.42578125" style="376" customWidth="1"/>
    <col min="3106" max="3106" width="12.140625" style="376" customWidth="1"/>
    <col min="3107" max="3110" width="10.42578125" style="376" customWidth="1"/>
    <col min="3111" max="3283" width="10.42578125" style="376"/>
    <col min="3284" max="3284" width="4.7109375" style="376" bestFit="1" customWidth="1"/>
    <col min="3285" max="3285" width="31.5703125" style="376" customWidth="1"/>
    <col min="3286" max="3286" width="0" style="376" hidden="1" customWidth="1"/>
    <col min="3287" max="3287" width="6.140625" style="376" customWidth="1"/>
    <col min="3288" max="3288" width="13.42578125" style="376" customWidth="1"/>
    <col min="3289" max="3289" width="0" style="376" hidden="1" customWidth="1"/>
    <col min="3290" max="3290" width="6.5703125" style="376" customWidth="1"/>
    <col min="3291" max="3308" width="0" style="376" hidden="1" customWidth="1"/>
    <col min="3309" max="3309" width="11.7109375" style="376" customWidth="1"/>
    <col min="3310" max="3310" width="15.28515625" style="376" customWidth="1"/>
    <col min="3311" max="3311" width="15.42578125" style="376" customWidth="1"/>
    <col min="3312" max="3312" width="13.28515625" style="376" customWidth="1"/>
    <col min="3313" max="3313" width="0" style="376" hidden="1" customWidth="1"/>
    <col min="3314" max="3314" width="12.7109375" style="376" customWidth="1"/>
    <col min="3315" max="3315" width="0" style="376" hidden="1" customWidth="1"/>
    <col min="3316" max="3316" width="15.28515625" style="376" customWidth="1"/>
    <col min="3317" max="3317" width="14.85546875" style="376" customWidth="1"/>
    <col min="3318" max="3347" width="0" style="376" hidden="1" customWidth="1"/>
    <col min="3348" max="3348" width="12.42578125" style="376" customWidth="1"/>
    <col min="3349" max="3349" width="13.28515625" style="376" customWidth="1"/>
    <col min="3350" max="3350" width="11.7109375" style="376" customWidth="1"/>
    <col min="3351" max="3351" width="0" style="376" hidden="1" customWidth="1"/>
    <col min="3352" max="3352" width="11.7109375" style="376" customWidth="1"/>
    <col min="3353" max="3353" width="13.28515625" style="376" customWidth="1"/>
    <col min="3354" max="3357" width="0" style="376" hidden="1" customWidth="1"/>
    <col min="3358" max="3358" width="11.7109375" style="376" customWidth="1"/>
    <col min="3359" max="3360" width="0" style="376" hidden="1" customWidth="1"/>
    <col min="3361" max="3361" width="26.42578125" style="376" customWidth="1"/>
    <col min="3362" max="3362" width="12.140625" style="376" customWidth="1"/>
    <col min="3363" max="3366" width="10.42578125" style="376" customWidth="1"/>
    <col min="3367" max="3539" width="10.42578125" style="376"/>
    <col min="3540" max="3540" width="4.7109375" style="376" bestFit="1" customWidth="1"/>
    <col min="3541" max="3541" width="31.5703125" style="376" customWidth="1"/>
    <col min="3542" max="3542" width="0" style="376" hidden="1" customWidth="1"/>
    <col min="3543" max="3543" width="6.140625" style="376" customWidth="1"/>
    <col min="3544" max="3544" width="13.42578125" style="376" customWidth="1"/>
    <col min="3545" max="3545" width="0" style="376" hidden="1" customWidth="1"/>
    <col min="3546" max="3546" width="6.5703125" style="376" customWidth="1"/>
    <col min="3547" max="3564" width="0" style="376" hidden="1" customWidth="1"/>
    <col min="3565" max="3565" width="11.7109375" style="376" customWidth="1"/>
    <col min="3566" max="3566" width="15.28515625" style="376" customWidth="1"/>
    <col min="3567" max="3567" width="15.42578125" style="376" customWidth="1"/>
    <col min="3568" max="3568" width="13.28515625" style="376" customWidth="1"/>
    <col min="3569" max="3569" width="0" style="376" hidden="1" customWidth="1"/>
    <col min="3570" max="3570" width="12.7109375" style="376" customWidth="1"/>
    <col min="3571" max="3571" width="0" style="376" hidden="1" customWidth="1"/>
    <col min="3572" max="3572" width="15.28515625" style="376" customWidth="1"/>
    <col min="3573" max="3573" width="14.85546875" style="376" customWidth="1"/>
    <col min="3574" max="3603" width="0" style="376" hidden="1" customWidth="1"/>
    <col min="3604" max="3604" width="12.42578125" style="376" customWidth="1"/>
    <col min="3605" max="3605" width="13.28515625" style="376" customWidth="1"/>
    <col min="3606" max="3606" width="11.7109375" style="376" customWidth="1"/>
    <col min="3607" max="3607" width="0" style="376" hidden="1" customWidth="1"/>
    <col min="3608" max="3608" width="11.7109375" style="376" customWidth="1"/>
    <col min="3609" max="3609" width="13.28515625" style="376" customWidth="1"/>
    <col min="3610" max="3613" width="0" style="376" hidden="1" customWidth="1"/>
    <col min="3614" max="3614" width="11.7109375" style="376" customWidth="1"/>
    <col min="3615" max="3616" width="0" style="376" hidden="1" customWidth="1"/>
    <col min="3617" max="3617" width="26.42578125" style="376" customWidth="1"/>
    <col min="3618" max="3618" width="12.140625" style="376" customWidth="1"/>
    <col min="3619" max="3622" width="10.42578125" style="376" customWidth="1"/>
    <col min="3623" max="3795" width="10.42578125" style="376"/>
    <col min="3796" max="3796" width="4.7109375" style="376" bestFit="1" customWidth="1"/>
    <col min="3797" max="3797" width="31.5703125" style="376" customWidth="1"/>
    <col min="3798" max="3798" width="0" style="376" hidden="1" customWidth="1"/>
    <col min="3799" max="3799" width="6.140625" style="376" customWidth="1"/>
    <col min="3800" max="3800" width="13.42578125" style="376" customWidth="1"/>
    <col min="3801" max="3801" width="0" style="376" hidden="1" customWidth="1"/>
    <col min="3802" max="3802" width="6.5703125" style="376" customWidth="1"/>
    <col min="3803" max="3820" width="0" style="376" hidden="1" customWidth="1"/>
    <col min="3821" max="3821" width="11.7109375" style="376" customWidth="1"/>
    <col min="3822" max="3822" width="15.28515625" style="376" customWidth="1"/>
    <col min="3823" max="3823" width="15.42578125" style="376" customWidth="1"/>
    <col min="3824" max="3824" width="13.28515625" style="376" customWidth="1"/>
    <col min="3825" max="3825" width="0" style="376" hidden="1" customWidth="1"/>
    <col min="3826" max="3826" width="12.7109375" style="376" customWidth="1"/>
    <col min="3827" max="3827" width="0" style="376" hidden="1" customWidth="1"/>
    <col min="3828" max="3828" width="15.28515625" style="376" customWidth="1"/>
    <col min="3829" max="3829" width="14.85546875" style="376" customWidth="1"/>
    <col min="3830" max="3859" width="0" style="376" hidden="1" customWidth="1"/>
    <col min="3860" max="3860" width="12.42578125" style="376" customWidth="1"/>
    <col min="3861" max="3861" width="13.28515625" style="376" customWidth="1"/>
    <col min="3862" max="3862" width="11.7109375" style="376" customWidth="1"/>
    <col min="3863" max="3863" width="0" style="376" hidden="1" customWidth="1"/>
    <col min="3864" max="3864" width="11.7109375" style="376" customWidth="1"/>
    <col min="3865" max="3865" width="13.28515625" style="376" customWidth="1"/>
    <col min="3866" max="3869" width="0" style="376" hidden="1" customWidth="1"/>
    <col min="3870" max="3870" width="11.7109375" style="376" customWidth="1"/>
    <col min="3871" max="3872" width="0" style="376" hidden="1" customWidth="1"/>
    <col min="3873" max="3873" width="26.42578125" style="376" customWidth="1"/>
    <col min="3874" max="3874" width="12.140625" style="376" customWidth="1"/>
    <col min="3875" max="3878" width="10.42578125" style="376" customWidth="1"/>
    <col min="3879" max="4051" width="10.42578125" style="376"/>
    <col min="4052" max="4052" width="4.7109375" style="376" bestFit="1" customWidth="1"/>
    <col min="4053" max="4053" width="31.5703125" style="376" customWidth="1"/>
    <col min="4054" max="4054" width="0" style="376" hidden="1" customWidth="1"/>
    <col min="4055" max="4055" width="6.140625" style="376" customWidth="1"/>
    <col min="4056" max="4056" width="13.42578125" style="376" customWidth="1"/>
    <col min="4057" max="4057" width="0" style="376" hidden="1" customWidth="1"/>
    <col min="4058" max="4058" width="6.5703125" style="376" customWidth="1"/>
    <col min="4059" max="4076" width="0" style="376" hidden="1" customWidth="1"/>
    <col min="4077" max="4077" width="11.7109375" style="376" customWidth="1"/>
    <col min="4078" max="4078" width="15.28515625" style="376" customWidth="1"/>
    <col min="4079" max="4079" width="15.42578125" style="376" customWidth="1"/>
    <col min="4080" max="4080" width="13.28515625" style="376" customWidth="1"/>
    <col min="4081" max="4081" width="0" style="376" hidden="1" customWidth="1"/>
    <col min="4082" max="4082" width="12.7109375" style="376" customWidth="1"/>
    <col min="4083" max="4083" width="0" style="376" hidden="1" customWidth="1"/>
    <col min="4084" max="4084" width="15.28515625" style="376" customWidth="1"/>
    <col min="4085" max="4085" width="14.85546875" style="376" customWidth="1"/>
    <col min="4086" max="4115" width="0" style="376" hidden="1" customWidth="1"/>
    <col min="4116" max="4116" width="12.42578125" style="376" customWidth="1"/>
    <col min="4117" max="4117" width="13.28515625" style="376" customWidth="1"/>
    <col min="4118" max="4118" width="11.7109375" style="376" customWidth="1"/>
    <col min="4119" max="4119" width="0" style="376" hidden="1" customWidth="1"/>
    <col min="4120" max="4120" width="11.7109375" style="376" customWidth="1"/>
    <col min="4121" max="4121" width="13.28515625" style="376" customWidth="1"/>
    <col min="4122" max="4125" width="0" style="376" hidden="1" customWidth="1"/>
    <col min="4126" max="4126" width="11.7109375" style="376" customWidth="1"/>
    <col min="4127" max="4128" width="0" style="376" hidden="1" customWidth="1"/>
    <col min="4129" max="4129" width="26.42578125" style="376" customWidth="1"/>
    <col min="4130" max="4130" width="12.140625" style="376" customWidth="1"/>
    <col min="4131" max="4134" width="10.42578125" style="376" customWidth="1"/>
    <col min="4135" max="4307" width="10.42578125" style="376"/>
    <col min="4308" max="4308" width="4.7109375" style="376" bestFit="1" customWidth="1"/>
    <col min="4309" max="4309" width="31.5703125" style="376" customWidth="1"/>
    <col min="4310" max="4310" width="0" style="376" hidden="1" customWidth="1"/>
    <col min="4311" max="4311" width="6.140625" style="376" customWidth="1"/>
    <col min="4312" max="4312" width="13.42578125" style="376" customWidth="1"/>
    <col min="4313" max="4313" width="0" style="376" hidden="1" customWidth="1"/>
    <col min="4314" max="4314" width="6.5703125" style="376" customWidth="1"/>
    <col min="4315" max="4332" width="0" style="376" hidden="1" customWidth="1"/>
    <col min="4333" max="4333" width="11.7109375" style="376" customWidth="1"/>
    <col min="4334" max="4334" width="15.28515625" style="376" customWidth="1"/>
    <col min="4335" max="4335" width="15.42578125" style="376" customWidth="1"/>
    <col min="4336" max="4336" width="13.28515625" style="376" customWidth="1"/>
    <col min="4337" max="4337" width="0" style="376" hidden="1" customWidth="1"/>
    <col min="4338" max="4338" width="12.7109375" style="376" customWidth="1"/>
    <col min="4339" max="4339" width="0" style="376" hidden="1" customWidth="1"/>
    <col min="4340" max="4340" width="15.28515625" style="376" customWidth="1"/>
    <col min="4341" max="4341" width="14.85546875" style="376" customWidth="1"/>
    <col min="4342" max="4371" width="0" style="376" hidden="1" customWidth="1"/>
    <col min="4372" max="4372" width="12.42578125" style="376" customWidth="1"/>
    <col min="4373" max="4373" width="13.28515625" style="376" customWidth="1"/>
    <col min="4374" max="4374" width="11.7109375" style="376" customWidth="1"/>
    <col min="4375" max="4375" width="0" style="376" hidden="1" customWidth="1"/>
    <col min="4376" max="4376" width="11.7109375" style="376" customWidth="1"/>
    <col min="4377" max="4377" width="13.28515625" style="376" customWidth="1"/>
    <col min="4378" max="4381" width="0" style="376" hidden="1" customWidth="1"/>
    <col min="4382" max="4382" width="11.7109375" style="376" customWidth="1"/>
    <col min="4383" max="4384" width="0" style="376" hidden="1" customWidth="1"/>
    <col min="4385" max="4385" width="26.42578125" style="376" customWidth="1"/>
    <col min="4386" max="4386" width="12.140625" style="376" customWidth="1"/>
    <col min="4387" max="4390" width="10.42578125" style="376" customWidth="1"/>
    <col min="4391" max="4563" width="10.42578125" style="376"/>
    <col min="4564" max="4564" width="4.7109375" style="376" bestFit="1" customWidth="1"/>
    <col min="4565" max="4565" width="31.5703125" style="376" customWidth="1"/>
    <col min="4566" max="4566" width="0" style="376" hidden="1" customWidth="1"/>
    <col min="4567" max="4567" width="6.140625" style="376" customWidth="1"/>
    <col min="4568" max="4568" width="13.42578125" style="376" customWidth="1"/>
    <col min="4569" max="4569" width="0" style="376" hidden="1" customWidth="1"/>
    <col min="4570" max="4570" width="6.5703125" style="376" customWidth="1"/>
    <col min="4571" max="4588" width="0" style="376" hidden="1" customWidth="1"/>
    <col min="4589" max="4589" width="11.7109375" style="376" customWidth="1"/>
    <col min="4590" max="4590" width="15.28515625" style="376" customWidth="1"/>
    <col min="4591" max="4591" width="15.42578125" style="376" customWidth="1"/>
    <col min="4592" max="4592" width="13.28515625" style="376" customWidth="1"/>
    <col min="4593" max="4593" width="0" style="376" hidden="1" customWidth="1"/>
    <col min="4594" max="4594" width="12.7109375" style="376" customWidth="1"/>
    <col min="4595" max="4595" width="0" style="376" hidden="1" customWidth="1"/>
    <col min="4596" max="4596" width="15.28515625" style="376" customWidth="1"/>
    <col min="4597" max="4597" width="14.85546875" style="376" customWidth="1"/>
    <col min="4598" max="4627" width="0" style="376" hidden="1" customWidth="1"/>
    <col min="4628" max="4628" width="12.42578125" style="376" customWidth="1"/>
    <col min="4629" max="4629" width="13.28515625" style="376" customWidth="1"/>
    <col min="4630" max="4630" width="11.7109375" style="376" customWidth="1"/>
    <col min="4631" max="4631" width="0" style="376" hidden="1" customWidth="1"/>
    <col min="4632" max="4632" width="11.7109375" style="376" customWidth="1"/>
    <col min="4633" max="4633" width="13.28515625" style="376" customWidth="1"/>
    <col min="4634" max="4637" width="0" style="376" hidden="1" customWidth="1"/>
    <col min="4638" max="4638" width="11.7109375" style="376" customWidth="1"/>
    <col min="4639" max="4640" width="0" style="376" hidden="1" customWidth="1"/>
    <col min="4641" max="4641" width="26.42578125" style="376" customWidth="1"/>
    <col min="4642" max="4642" width="12.140625" style="376" customWidth="1"/>
    <col min="4643" max="4646" width="10.42578125" style="376" customWidth="1"/>
    <col min="4647" max="4819" width="10.42578125" style="376"/>
    <col min="4820" max="4820" width="4.7109375" style="376" bestFit="1" customWidth="1"/>
    <col min="4821" max="4821" width="31.5703125" style="376" customWidth="1"/>
    <col min="4822" max="4822" width="0" style="376" hidden="1" customWidth="1"/>
    <col min="4823" max="4823" width="6.140625" style="376" customWidth="1"/>
    <col min="4824" max="4824" width="13.42578125" style="376" customWidth="1"/>
    <col min="4825" max="4825" width="0" style="376" hidden="1" customWidth="1"/>
    <col min="4826" max="4826" width="6.5703125" style="376" customWidth="1"/>
    <col min="4827" max="4844" width="0" style="376" hidden="1" customWidth="1"/>
    <col min="4845" max="4845" width="11.7109375" style="376" customWidth="1"/>
    <col min="4846" max="4846" width="15.28515625" style="376" customWidth="1"/>
    <col min="4847" max="4847" width="15.42578125" style="376" customWidth="1"/>
    <col min="4848" max="4848" width="13.28515625" style="376" customWidth="1"/>
    <col min="4849" max="4849" width="0" style="376" hidden="1" customWidth="1"/>
    <col min="4850" max="4850" width="12.7109375" style="376" customWidth="1"/>
    <col min="4851" max="4851" width="0" style="376" hidden="1" customWidth="1"/>
    <col min="4852" max="4852" width="15.28515625" style="376" customWidth="1"/>
    <col min="4853" max="4853" width="14.85546875" style="376" customWidth="1"/>
    <col min="4854" max="4883" width="0" style="376" hidden="1" customWidth="1"/>
    <col min="4884" max="4884" width="12.42578125" style="376" customWidth="1"/>
    <col min="4885" max="4885" width="13.28515625" style="376" customWidth="1"/>
    <col min="4886" max="4886" width="11.7109375" style="376" customWidth="1"/>
    <col min="4887" max="4887" width="0" style="376" hidden="1" customWidth="1"/>
    <col min="4888" max="4888" width="11.7109375" style="376" customWidth="1"/>
    <col min="4889" max="4889" width="13.28515625" style="376" customWidth="1"/>
    <col min="4890" max="4893" width="0" style="376" hidden="1" customWidth="1"/>
    <col min="4894" max="4894" width="11.7109375" style="376" customWidth="1"/>
    <col min="4895" max="4896" width="0" style="376" hidden="1" customWidth="1"/>
    <col min="4897" max="4897" width="26.42578125" style="376" customWidth="1"/>
    <col min="4898" max="4898" width="12.140625" style="376" customWidth="1"/>
    <col min="4899" max="4902" width="10.42578125" style="376" customWidth="1"/>
    <col min="4903" max="5075" width="10.42578125" style="376"/>
    <col min="5076" max="5076" width="4.7109375" style="376" bestFit="1" customWidth="1"/>
    <col min="5077" max="5077" width="31.5703125" style="376" customWidth="1"/>
    <col min="5078" max="5078" width="0" style="376" hidden="1" customWidth="1"/>
    <col min="5079" max="5079" width="6.140625" style="376" customWidth="1"/>
    <col min="5080" max="5080" width="13.42578125" style="376" customWidth="1"/>
    <col min="5081" max="5081" width="0" style="376" hidden="1" customWidth="1"/>
    <col min="5082" max="5082" width="6.5703125" style="376" customWidth="1"/>
    <col min="5083" max="5100" width="0" style="376" hidden="1" customWidth="1"/>
    <col min="5101" max="5101" width="11.7109375" style="376" customWidth="1"/>
    <col min="5102" max="5102" width="15.28515625" style="376" customWidth="1"/>
    <col min="5103" max="5103" width="15.42578125" style="376" customWidth="1"/>
    <col min="5104" max="5104" width="13.28515625" style="376" customWidth="1"/>
    <col min="5105" max="5105" width="0" style="376" hidden="1" customWidth="1"/>
    <col min="5106" max="5106" width="12.7109375" style="376" customWidth="1"/>
    <col min="5107" max="5107" width="0" style="376" hidden="1" customWidth="1"/>
    <col min="5108" max="5108" width="15.28515625" style="376" customWidth="1"/>
    <col min="5109" max="5109" width="14.85546875" style="376" customWidth="1"/>
    <col min="5110" max="5139" width="0" style="376" hidden="1" customWidth="1"/>
    <col min="5140" max="5140" width="12.42578125" style="376" customWidth="1"/>
    <col min="5141" max="5141" width="13.28515625" style="376" customWidth="1"/>
    <col min="5142" max="5142" width="11.7109375" style="376" customWidth="1"/>
    <col min="5143" max="5143" width="0" style="376" hidden="1" customWidth="1"/>
    <col min="5144" max="5144" width="11.7109375" style="376" customWidth="1"/>
    <col min="5145" max="5145" width="13.28515625" style="376" customWidth="1"/>
    <col min="5146" max="5149" width="0" style="376" hidden="1" customWidth="1"/>
    <col min="5150" max="5150" width="11.7109375" style="376" customWidth="1"/>
    <col min="5151" max="5152" width="0" style="376" hidden="1" customWidth="1"/>
    <col min="5153" max="5153" width="26.42578125" style="376" customWidth="1"/>
    <col min="5154" max="5154" width="12.140625" style="376" customWidth="1"/>
    <col min="5155" max="5158" width="10.42578125" style="376" customWidth="1"/>
    <col min="5159" max="5331" width="10.42578125" style="376"/>
    <col min="5332" max="5332" width="4.7109375" style="376" bestFit="1" customWidth="1"/>
    <col min="5333" max="5333" width="31.5703125" style="376" customWidth="1"/>
    <col min="5334" max="5334" width="0" style="376" hidden="1" customWidth="1"/>
    <col min="5335" max="5335" width="6.140625" style="376" customWidth="1"/>
    <col min="5336" max="5336" width="13.42578125" style="376" customWidth="1"/>
    <col min="5337" max="5337" width="0" style="376" hidden="1" customWidth="1"/>
    <col min="5338" max="5338" width="6.5703125" style="376" customWidth="1"/>
    <col min="5339" max="5356" width="0" style="376" hidden="1" customWidth="1"/>
    <col min="5357" max="5357" width="11.7109375" style="376" customWidth="1"/>
    <col min="5358" max="5358" width="15.28515625" style="376" customWidth="1"/>
    <col min="5359" max="5359" width="15.42578125" style="376" customWidth="1"/>
    <col min="5360" max="5360" width="13.28515625" style="376" customWidth="1"/>
    <col min="5361" max="5361" width="0" style="376" hidden="1" customWidth="1"/>
    <col min="5362" max="5362" width="12.7109375" style="376" customWidth="1"/>
    <col min="5363" max="5363" width="0" style="376" hidden="1" customWidth="1"/>
    <col min="5364" max="5364" width="15.28515625" style="376" customWidth="1"/>
    <col min="5365" max="5365" width="14.85546875" style="376" customWidth="1"/>
    <col min="5366" max="5395" width="0" style="376" hidden="1" customWidth="1"/>
    <col min="5396" max="5396" width="12.42578125" style="376" customWidth="1"/>
    <col min="5397" max="5397" width="13.28515625" style="376" customWidth="1"/>
    <col min="5398" max="5398" width="11.7109375" style="376" customWidth="1"/>
    <col min="5399" max="5399" width="0" style="376" hidden="1" customWidth="1"/>
    <col min="5400" max="5400" width="11.7109375" style="376" customWidth="1"/>
    <col min="5401" max="5401" width="13.28515625" style="376" customWidth="1"/>
    <col min="5402" max="5405" width="0" style="376" hidden="1" customWidth="1"/>
    <col min="5406" max="5406" width="11.7109375" style="376" customWidth="1"/>
    <col min="5407" max="5408" width="0" style="376" hidden="1" customWidth="1"/>
    <col min="5409" max="5409" width="26.42578125" style="376" customWidth="1"/>
    <col min="5410" max="5410" width="12.140625" style="376" customWidth="1"/>
    <col min="5411" max="5414" width="10.42578125" style="376" customWidth="1"/>
    <col min="5415" max="5587" width="10.42578125" style="376"/>
    <col min="5588" max="5588" width="4.7109375" style="376" bestFit="1" customWidth="1"/>
    <col min="5589" max="5589" width="31.5703125" style="376" customWidth="1"/>
    <col min="5590" max="5590" width="0" style="376" hidden="1" customWidth="1"/>
    <col min="5591" max="5591" width="6.140625" style="376" customWidth="1"/>
    <col min="5592" max="5592" width="13.42578125" style="376" customWidth="1"/>
    <col min="5593" max="5593" width="0" style="376" hidden="1" customWidth="1"/>
    <col min="5594" max="5594" width="6.5703125" style="376" customWidth="1"/>
    <col min="5595" max="5612" width="0" style="376" hidden="1" customWidth="1"/>
    <col min="5613" max="5613" width="11.7109375" style="376" customWidth="1"/>
    <col min="5614" max="5614" width="15.28515625" style="376" customWidth="1"/>
    <col min="5615" max="5615" width="15.42578125" style="376" customWidth="1"/>
    <col min="5616" max="5616" width="13.28515625" style="376" customWidth="1"/>
    <col min="5617" max="5617" width="0" style="376" hidden="1" customWidth="1"/>
    <col min="5618" max="5618" width="12.7109375" style="376" customWidth="1"/>
    <col min="5619" max="5619" width="0" style="376" hidden="1" customWidth="1"/>
    <col min="5620" max="5620" width="15.28515625" style="376" customWidth="1"/>
    <col min="5621" max="5621" width="14.85546875" style="376" customWidth="1"/>
    <col min="5622" max="5651" width="0" style="376" hidden="1" customWidth="1"/>
    <col min="5652" max="5652" width="12.42578125" style="376" customWidth="1"/>
    <col min="5653" max="5653" width="13.28515625" style="376" customWidth="1"/>
    <col min="5654" max="5654" width="11.7109375" style="376" customWidth="1"/>
    <col min="5655" max="5655" width="0" style="376" hidden="1" customWidth="1"/>
    <col min="5656" max="5656" width="11.7109375" style="376" customWidth="1"/>
    <col min="5657" max="5657" width="13.28515625" style="376" customWidth="1"/>
    <col min="5658" max="5661" width="0" style="376" hidden="1" customWidth="1"/>
    <col min="5662" max="5662" width="11.7109375" style="376" customWidth="1"/>
    <col min="5663" max="5664" width="0" style="376" hidden="1" customWidth="1"/>
    <col min="5665" max="5665" width="26.42578125" style="376" customWidth="1"/>
    <col min="5666" max="5666" width="12.140625" style="376" customWidth="1"/>
    <col min="5667" max="5670" width="10.42578125" style="376" customWidth="1"/>
    <col min="5671" max="5843" width="10.42578125" style="376"/>
    <col min="5844" max="5844" width="4.7109375" style="376" bestFit="1" customWidth="1"/>
    <col min="5845" max="5845" width="31.5703125" style="376" customWidth="1"/>
    <col min="5846" max="5846" width="0" style="376" hidden="1" customWidth="1"/>
    <col min="5847" max="5847" width="6.140625" style="376" customWidth="1"/>
    <col min="5848" max="5848" width="13.42578125" style="376" customWidth="1"/>
    <col min="5849" max="5849" width="0" style="376" hidden="1" customWidth="1"/>
    <col min="5850" max="5850" width="6.5703125" style="376" customWidth="1"/>
    <col min="5851" max="5868" width="0" style="376" hidden="1" customWidth="1"/>
    <col min="5869" max="5869" width="11.7109375" style="376" customWidth="1"/>
    <col min="5870" max="5870" width="15.28515625" style="376" customWidth="1"/>
    <col min="5871" max="5871" width="15.42578125" style="376" customWidth="1"/>
    <col min="5872" max="5872" width="13.28515625" style="376" customWidth="1"/>
    <col min="5873" max="5873" width="0" style="376" hidden="1" customWidth="1"/>
    <col min="5874" max="5874" width="12.7109375" style="376" customWidth="1"/>
    <col min="5875" max="5875" width="0" style="376" hidden="1" customWidth="1"/>
    <col min="5876" max="5876" width="15.28515625" style="376" customWidth="1"/>
    <col min="5877" max="5877" width="14.85546875" style="376" customWidth="1"/>
    <col min="5878" max="5907" width="0" style="376" hidden="1" customWidth="1"/>
    <col min="5908" max="5908" width="12.42578125" style="376" customWidth="1"/>
    <col min="5909" max="5909" width="13.28515625" style="376" customWidth="1"/>
    <col min="5910" max="5910" width="11.7109375" style="376" customWidth="1"/>
    <col min="5911" max="5911" width="0" style="376" hidden="1" customWidth="1"/>
    <col min="5912" max="5912" width="11.7109375" style="376" customWidth="1"/>
    <col min="5913" max="5913" width="13.28515625" style="376" customWidth="1"/>
    <col min="5914" max="5917" width="0" style="376" hidden="1" customWidth="1"/>
    <col min="5918" max="5918" width="11.7109375" style="376" customWidth="1"/>
    <col min="5919" max="5920" width="0" style="376" hidden="1" customWidth="1"/>
    <col min="5921" max="5921" width="26.42578125" style="376" customWidth="1"/>
    <col min="5922" max="5922" width="12.140625" style="376" customWidth="1"/>
    <col min="5923" max="5926" width="10.42578125" style="376" customWidth="1"/>
    <col min="5927" max="6099" width="10.42578125" style="376"/>
    <col min="6100" max="6100" width="4.7109375" style="376" bestFit="1" customWidth="1"/>
    <col min="6101" max="6101" width="31.5703125" style="376" customWidth="1"/>
    <col min="6102" max="6102" width="0" style="376" hidden="1" customWidth="1"/>
    <col min="6103" max="6103" width="6.140625" style="376" customWidth="1"/>
    <col min="6104" max="6104" width="13.42578125" style="376" customWidth="1"/>
    <col min="6105" max="6105" width="0" style="376" hidden="1" customWidth="1"/>
    <col min="6106" max="6106" width="6.5703125" style="376" customWidth="1"/>
    <col min="6107" max="6124" width="0" style="376" hidden="1" customWidth="1"/>
    <col min="6125" max="6125" width="11.7109375" style="376" customWidth="1"/>
    <col min="6126" max="6126" width="15.28515625" style="376" customWidth="1"/>
    <col min="6127" max="6127" width="15.42578125" style="376" customWidth="1"/>
    <col min="6128" max="6128" width="13.28515625" style="376" customWidth="1"/>
    <col min="6129" max="6129" width="0" style="376" hidden="1" customWidth="1"/>
    <col min="6130" max="6130" width="12.7109375" style="376" customWidth="1"/>
    <col min="6131" max="6131" width="0" style="376" hidden="1" customWidth="1"/>
    <col min="6132" max="6132" width="15.28515625" style="376" customWidth="1"/>
    <col min="6133" max="6133" width="14.85546875" style="376" customWidth="1"/>
    <col min="6134" max="6163" width="0" style="376" hidden="1" customWidth="1"/>
    <col min="6164" max="6164" width="12.42578125" style="376" customWidth="1"/>
    <col min="6165" max="6165" width="13.28515625" style="376" customWidth="1"/>
    <col min="6166" max="6166" width="11.7109375" style="376" customWidth="1"/>
    <col min="6167" max="6167" width="0" style="376" hidden="1" customWidth="1"/>
    <col min="6168" max="6168" width="11.7109375" style="376" customWidth="1"/>
    <col min="6169" max="6169" width="13.28515625" style="376" customWidth="1"/>
    <col min="6170" max="6173" width="0" style="376" hidden="1" customWidth="1"/>
    <col min="6174" max="6174" width="11.7109375" style="376" customWidth="1"/>
    <col min="6175" max="6176" width="0" style="376" hidden="1" customWidth="1"/>
    <col min="6177" max="6177" width="26.42578125" style="376" customWidth="1"/>
    <col min="6178" max="6178" width="12.140625" style="376" customWidth="1"/>
    <col min="6179" max="6182" width="10.42578125" style="376" customWidth="1"/>
    <col min="6183" max="6355" width="10.42578125" style="376"/>
    <col min="6356" max="6356" width="4.7109375" style="376" bestFit="1" customWidth="1"/>
    <col min="6357" max="6357" width="31.5703125" style="376" customWidth="1"/>
    <col min="6358" max="6358" width="0" style="376" hidden="1" customWidth="1"/>
    <col min="6359" max="6359" width="6.140625" style="376" customWidth="1"/>
    <col min="6360" max="6360" width="13.42578125" style="376" customWidth="1"/>
    <col min="6361" max="6361" width="0" style="376" hidden="1" customWidth="1"/>
    <col min="6362" max="6362" width="6.5703125" style="376" customWidth="1"/>
    <col min="6363" max="6380" width="0" style="376" hidden="1" customWidth="1"/>
    <col min="6381" max="6381" width="11.7109375" style="376" customWidth="1"/>
    <col min="6382" max="6382" width="15.28515625" style="376" customWidth="1"/>
    <col min="6383" max="6383" width="15.42578125" style="376" customWidth="1"/>
    <col min="6384" max="6384" width="13.28515625" style="376" customWidth="1"/>
    <col min="6385" max="6385" width="0" style="376" hidden="1" customWidth="1"/>
    <col min="6386" max="6386" width="12.7109375" style="376" customWidth="1"/>
    <col min="6387" max="6387" width="0" style="376" hidden="1" customWidth="1"/>
    <col min="6388" max="6388" width="15.28515625" style="376" customWidth="1"/>
    <col min="6389" max="6389" width="14.85546875" style="376" customWidth="1"/>
    <col min="6390" max="6419" width="0" style="376" hidden="1" customWidth="1"/>
    <col min="6420" max="6420" width="12.42578125" style="376" customWidth="1"/>
    <col min="6421" max="6421" width="13.28515625" style="376" customWidth="1"/>
    <col min="6422" max="6422" width="11.7109375" style="376" customWidth="1"/>
    <col min="6423" max="6423" width="0" style="376" hidden="1" customWidth="1"/>
    <col min="6424" max="6424" width="11.7109375" style="376" customWidth="1"/>
    <col min="6425" max="6425" width="13.28515625" style="376" customWidth="1"/>
    <col min="6426" max="6429" width="0" style="376" hidden="1" customWidth="1"/>
    <col min="6430" max="6430" width="11.7109375" style="376" customWidth="1"/>
    <col min="6431" max="6432" width="0" style="376" hidden="1" customWidth="1"/>
    <col min="6433" max="6433" width="26.42578125" style="376" customWidth="1"/>
    <col min="6434" max="6434" width="12.140625" style="376" customWidth="1"/>
    <col min="6435" max="6438" width="10.42578125" style="376" customWidth="1"/>
    <col min="6439" max="6611" width="10.42578125" style="376"/>
    <col min="6612" max="6612" width="4.7109375" style="376" bestFit="1" customWidth="1"/>
    <col min="6613" max="6613" width="31.5703125" style="376" customWidth="1"/>
    <col min="6614" max="6614" width="0" style="376" hidden="1" customWidth="1"/>
    <col min="6615" max="6615" width="6.140625" style="376" customWidth="1"/>
    <col min="6616" max="6616" width="13.42578125" style="376" customWidth="1"/>
    <col min="6617" max="6617" width="0" style="376" hidden="1" customWidth="1"/>
    <col min="6618" max="6618" width="6.5703125" style="376" customWidth="1"/>
    <col min="6619" max="6636" width="0" style="376" hidden="1" customWidth="1"/>
    <col min="6637" max="6637" width="11.7109375" style="376" customWidth="1"/>
    <col min="6638" max="6638" width="15.28515625" style="376" customWidth="1"/>
    <col min="6639" max="6639" width="15.42578125" style="376" customWidth="1"/>
    <col min="6640" max="6640" width="13.28515625" style="376" customWidth="1"/>
    <col min="6641" max="6641" width="0" style="376" hidden="1" customWidth="1"/>
    <col min="6642" max="6642" width="12.7109375" style="376" customWidth="1"/>
    <col min="6643" max="6643" width="0" style="376" hidden="1" customWidth="1"/>
    <col min="6644" max="6644" width="15.28515625" style="376" customWidth="1"/>
    <col min="6645" max="6645" width="14.85546875" style="376" customWidth="1"/>
    <col min="6646" max="6675" width="0" style="376" hidden="1" customWidth="1"/>
    <col min="6676" max="6676" width="12.42578125" style="376" customWidth="1"/>
    <col min="6677" max="6677" width="13.28515625" style="376" customWidth="1"/>
    <col min="6678" max="6678" width="11.7109375" style="376" customWidth="1"/>
    <col min="6679" max="6679" width="0" style="376" hidden="1" customWidth="1"/>
    <col min="6680" max="6680" width="11.7109375" style="376" customWidth="1"/>
    <col min="6681" max="6681" width="13.28515625" style="376" customWidth="1"/>
    <col min="6682" max="6685" width="0" style="376" hidden="1" customWidth="1"/>
    <col min="6686" max="6686" width="11.7109375" style="376" customWidth="1"/>
    <col min="6687" max="6688" width="0" style="376" hidden="1" customWidth="1"/>
    <col min="6689" max="6689" width="26.42578125" style="376" customWidth="1"/>
    <col min="6690" max="6690" width="12.140625" style="376" customWidth="1"/>
    <col min="6691" max="6694" width="10.42578125" style="376" customWidth="1"/>
    <col min="6695" max="6867" width="10.42578125" style="376"/>
    <col min="6868" max="6868" width="4.7109375" style="376" bestFit="1" customWidth="1"/>
    <col min="6869" max="6869" width="31.5703125" style="376" customWidth="1"/>
    <col min="6870" max="6870" width="0" style="376" hidden="1" customWidth="1"/>
    <col min="6871" max="6871" width="6.140625" style="376" customWidth="1"/>
    <col min="6872" max="6872" width="13.42578125" style="376" customWidth="1"/>
    <col min="6873" max="6873" width="0" style="376" hidden="1" customWidth="1"/>
    <col min="6874" max="6874" width="6.5703125" style="376" customWidth="1"/>
    <col min="6875" max="6892" width="0" style="376" hidden="1" customWidth="1"/>
    <col min="6893" max="6893" width="11.7109375" style="376" customWidth="1"/>
    <col min="6894" max="6894" width="15.28515625" style="376" customWidth="1"/>
    <col min="6895" max="6895" width="15.42578125" style="376" customWidth="1"/>
    <col min="6896" max="6896" width="13.28515625" style="376" customWidth="1"/>
    <col min="6897" max="6897" width="0" style="376" hidden="1" customWidth="1"/>
    <col min="6898" max="6898" width="12.7109375" style="376" customWidth="1"/>
    <col min="6899" max="6899" width="0" style="376" hidden="1" customWidth="1"/>
    <col min="6900" max="6900" width="15.28515625" style="376" customWidth="1"/>
    <col min="6901" max="6901" width="14.85546875" style="376" customWidth="1"/>
    <col min="6902" max="6931" width="0" style="376" hidden="1" customWidth="1"/>
    <col min="6932" max="6932" width="12.42578125" style="376" customWidth="1"/>
    <col min="6933" max="6933" width="13.28515625" style="376" customWidth="1"/>
    <col min="6934" max="6934" width="11.7109375" style="376" customWidth="1"/>
    <col min="6935" max="6935" width="0" style="376" hidden="1" customWidth="1"/>
    <col min="6936" max="6936" width="11.7109375" style="376" customWidth="1"/>
    <col min="6937" max="6937" width="13.28515625" style="376" customWidth="1"/>
    <col min="6938" max="6941" width="0" style="376" hidden="1" customWidth="1"/>
    <col min="6942" max="6942" width="11.7109375" style="376" customWidth="1"/>
    <col min="6943" max="6944" width="0" style="376" hidden="1" customWidth="1"/>
    <col min="6945" max="6945" width="26.42578125" style="376" customWidth="1"/>
    <col min="6946" max="6946" width="12.140625" style="376" customWidth="1"/>
    <col min="6947" max="6950" width="10.42578125" style="376" customWidth="1"/>
    <col min="6951" max="7123" width="10.42578125" style="376"/>
    <col min="7124" max="7124" width="4.7109375" style="376" bestFit="1" customWidth="1"/>
    <col min="7125" max="7125" width="31.5703125" style="376" customWidth="1"/>
    <col min="7126" max="7126" width="0" style="376" hidden="1" customWidth="1"/>
    <col min="7127" max="7127" width="6.140625" style="376" customWidth="1"/>
    <col min="7128" max="7128" width="13.42578125" style="376" customWidth="1"/>
    <col min="7129" max="7129" width="0" style="376" hidden="1" customWidth="1"/>
    <col min="7130" max="7130" width="6.5703125" style="376" customWidth="1"/>
    <col min="7131" max="7148" width="0" style="376" hidden="1" customWidth="1"/>
    <col min="7149" max="7149" width="11.7109375" style="376" customWidth="1"/>
    <col min="7150" max="7150" width="15.28515625" style="376" customWidth="1"/>
    <col min="7151" max="7151" width="15.42578125" style="376" customWidth="1"/>
    <col min="7152" max="7152" width="13.28515625" style="376" customWidth="1"/>
    <col min="7153" max="7153" width="0" style="376" hidden="1" customWidth="1"/>
    <col min="7154" max="7154" width="12.7109375" style="376" customWidth="1"/>
    <col min="7155" max="7155" width="0" style="376" hidden="1" customWidth="1"/>
    <col min="7156" max="7156" width="15.28515625" style="376" customWidth="1"/>
    <col min="7157" max="7157" width="14.85546875" style="376" customWidth="1"/>
    <col min="7158" max="7187" width="0" style="376" hidden="1" customWidth="1"/>
    <col min="7188" max="7188" width="12.42578125" style="376" customWidth="1"/>
    <col min="7189" max="7189" width="13.28515625" style="376" customWidth="1"/>
    <col min="7190" max="7190" width="11.7109375" style="376" customWidth="1"/>
    <col min="7191" max="7191" width="0" style="376" hidden="1" customWidth="1"/>
    <col min="7192" max="7192" width="11.7109375" style="376" customWidth="1"/>
    <col min="7193" max="7193" width="13.28515625" style="376" customWidth="1"/>
    <col min="7194" max="7197" width="0" style="376" hidden="1" customWidth="1"/>
    <col min="7198" max="7198" width="11.7109375" style="376" customWidth="1"/>
    <col min="7199" max="7200" width="0" style="376" hidden="1" customWidth="1"/>
    <col min="7201" max="7201" width="26.42578125" style="376" customWidth="1"/>
    <col min="7202" max="7202" width="12.140625" style="376" customWidth="1"/>
    <col min="7203" max="7206" width="10.42578125" style="376" customWidth="1"/>
    <col min="7207" max="7379" width="10.42578125" style="376"/>
    <col min="7380" max="7380" width="4.7109375" style="376" bestFit="1" customWidth="1"/>
    <col min="7381" max="7381" width="31.5703125" style="376" customWidth="1"/>
    <col min="7382" max="7382" width="0" style="376" hidden="1" customWidth="1"/>
    <col min="7383" max="7383" width="6.140625" style="376" customWidth="1"/>
    <col min="7384" max="7384" width="13.42578125" style="376" customWidth="1"/>
    <col min="7385" max="7385" width="0" style="376" hidden="1" customWidth="1"/>
    <col min="7386" max="7386" width="6.5703125" style="376" customWidth="1"/>
    <col min="7387" max="7404" width="0" style="376" hidden="1" customWidth="1"/>
    <col min="7405" max="7405" width="11.7109375" style="376" customWidth="1"/>
    <col min="7406" max="7406" width="15.28515625" style="376" customWidth="1"/>
    <col min="7407" max="7407" width="15.42578125" style="376" customWidth="1"/>
    <col min="7408" max="7408" width="13.28515625" style="376" customWidth="1"/>
    <col min="7409" max="7409" width="0" style="376" hidden="1" customWidth="1"/>
    <col min="7410" max="7410" width="12.7109375" style="376" customWidth="1"/>
    <col min="7411" max="7411" width="0" style="376" hidden="1" customWidth="1"/>
    <col min="7412" max="7412" width="15.28515625" style="376" customWidth="1"/>
    <col min="7413" max="7413" width="14.85546875" style="376" customWidth="1"/>
    <col min="7414" max="7443" width="0" style="376" hidden="1" customWidth="1"/>
    <col min="7444" max="7444" width="12.42578125" style="376" customWidth="1"/>
    <col min="7445" max="7445" width="13.28515625" style="376" customWidth="1"/>
    <col min="7446" max="7446" width="11.7109375" style="376" customWidth="1"/>
    <col min="7447" max="7447" width="0" style="376" hidden="1" customWidth="1"/>
    <col min="7448" max="7448" width="11.7109375" style="376" customWidth="1"/>
    <col min="7449" max="7449" width="13.28515625" style="376" customWidth="1"/>
    <col min="7450" max="7453" width="0" style="376" hidden="1" customWidth="1"/>
    <col min="7454" max="7454" width="11.7109375" style="376" customWidth="1"/>
    <col min="7455" max="7456" width="0" style="376" hidden="1" customWidth="1"/>
    <col min="7457" max="7457" width="26.42578125" style="376" customWidth="1"/>
    <col min="7458" max="7458" width="12.140625" style="376" customWidth="1"/>
    <col min="7459" max="7462" width="10.42578125" style="376" customWidth="1"/>
    <col min="7463" max="7635" width="10.42578125" style="376"/>
    <col min="7636" max="7636" width="4.7109375" style="376" bestFit="1" customWidth="1"/>
    <col min="7637" max="7637" width="31.5703125" style="376" customWidth="1"/>
    <col min="7638" max="7638" width="0" style="376" hidden="1" customWidth="1"/>
    <col min="7639" max="7639" width="6.140625" style="376" customWidth="1"/>
    <col min="7640" max="7640" width="13.42578125" style="376" customWidth="1"/>
    <col min="7641" max="7641" width="0" style="376" hidden="1" customWidth="1"/>
    <col min="7642" max="7642" width="6.5703125" style="376" customWidth="1"/>
    <col min="7643" max="7660" width="0" style="376" hidden="1" customWidth="1"/>
    <col min="7661" max="7661" width="11.7109375" style="376" customWidth="1"/>
    <col min="7662" max="7662" width="15.28515625" style="376" customWidth="1"/>
    <col min="7663" max="7663" width="15.42578125" style="376" customWidth="1"/>
    <col min="7664" max="7664" width="13.28515625" style="376" customWidth="1"/>
    <col min="7665" max="7665" width="0" style="376" hidden="1" customWidth="1"/>
    <col min="7666" max="7666" width="12.7109375" style="376" customWidth="1"/>
    <col min="7667" max="7667" width="0" style="376" hidden="1" customWidth="1"/>
    <col min="7668" max="7668" width="15.28515625" style="376" customWidth="1"/>
    <col min="7669" max="7669" width="14.85546875" style="376" customWidth="1"/>
    <col min="7670" max="7699" width="0" style="376" hidden="1" customWidth="1"/>
    <col min="7700" max="7700" width="12.42578125" style="376" customWidth="1"/>
    <col min="7701" max="7701" width="13.28515625" style="376" customWidth="1"/>
    <col min="7702" max="7702" width="11.7109375" style="376" customWidth="1"/>
    <col min="7703" max="7703" width="0" style="376" hidden="1" customWidth="1"/>
    <col min="7704" max="7704" width="11.7109375" style="376" customWidth="1"/>
    <col min="7705" max="7705" width="13.28515625" style="376" customWidth="1"/>
    <col min="7706" max="7709" width="0" style="376" hidden="1" customWidth="1"/>
    <col min="7710" max="7710" width="11.7109375" style="376" customWidth="1"/>
    <col min="7711" max="7712" width="0" style="376" hidden="1" customWidth="1"/>
    <col min="7713" max="7713" width="26.42578125" style="376" customWidth="1"/>
    <col min="7714" max="7714" width="12.140625" style="376" customWidth="1"/>
    <col min="7715" max="7718" width="10.42578125" style="376" customWidth="1"/>
    <col min="7719" max="7891" width="10.42578125" style="376"/>
    <col min="7892" max="7892" width="4.7109375" style="376" bestFit="1" customWidth="1"/>
    <col min="7893" max="7893" width="31.5703125" style="376" customWidth="1"/>
    <col min="7894" max="7894" width="0" style="376" hidden="1" customWidth="1"/>
    <col min="7895" max="7895" width="6.140625" style="376" customWidth="1"/>
    <col min="7896" max="7896" width="13.42578125" style="376" customWidth="1"/>
    <col min="7897" max="7897" width="0" style="376" hidden="1" customWidth="1"/>
    <col min="7898" max="7898" width="6.5703125" style="376" customWidth="1"/>
    <col min="7899" max="7916" width="0" style="376" hidden="1" customWidth="1"/>
    <col min="7917" max="7917" width="11.7109375" style="376" customWidth="1"/>
    <col min="7918" max="7918" width="15.28515625" style="376" customWidth="1"/>
    <col min="7919" max="7919" width="15.42578125" style="376" customWidth="1"/>
    <col min="7920" max="7920" width="13.28515625" style="376" customWidth="1"/>
    <col min="7921" max="7921" width="0" style="376" hidden="1" customWidth="1"/>
    <col min="7922" max="7922" width="12.7109375" style="376" customWidth="1"/>
    <col min="7923" max="7923" width="0" style="376" hidden="1" customWidth="1"/>
    <col min="7924" max="7924" width="15.28515625" style="376" customWidth="1"/>
    <col min="7925" max="7925" width="14.85546875" style="376" customWidth="1"/>
    <col min="7926" max="7955" width="0" style="376" hidden="1" customWidth="1"/>
    <col min="7956" max="7956" width="12.42578125" style="376" customWidth="1"/>
    <col min="7957" max="7957" width="13.28515625" style="376" customWidth="1"/>
    <col min="7958" max="7958" width="11.7109375" style="376" customWidth="1"/>
    <col min="7959" max="7959" width="0" style="376" hidden="1" customWidth="1"/>
    <col min="7960" max="7960" width="11.7109375" style="376" customWidth="1"/>
    <col min="7961" max="7961" width="13.28515625" style="376" customWidth="1"/>
    <col min="7962" max="7965" width="0" style="376" hidden="1" customWidth="1"/>
    <col min="7966" max="7966" width="11.7109375" style="376" customWidth="1"/>
    <col min="7967" max="7968" width="0" style="376" hidden="1" customWidth="1"/>
    <col min="7969" max="7969" width="26.42578125" style="376" customWidth="1"/>
    <col min="7970" max="7970" width="12.140625" style="376" customWidth="1"/>
    <col min="7971" max="7974" width="10.42578125" style="376" customWidth="1"/>
    <col min="7975" max="8147" width="10.42578125" style="376"/>
    <col min="8148" max="8148" width="4.7109375" style="376" bestFit="1" customWidth="1"/>
    <col min="8149" max="8149" width="31.5703125" style="376" customWidth="1"/>
    <col min="8150" max="8150" width="0" style="376" hidden="1" customWidth="1"/>
    <col min="8151" max="8151" width="6.140625" style="376" customWidth="1"/>
    <col min="8152" max="8152" width="13.42578125" style="376" customWidth="1"/>
    <col min="8153" max="8153" width="0" style="376" hidden="1" customWidth="1"/>
    <col min="8154" max="8154" width="6.5703125" style="376" customWidth="1"/>
    <col min="8155" max="8172" width="0" style="376" hidden="1" customWidth="1"/>
    <col min="8173" max="8173" width="11.7109375" style="376" customWidth="1"/>
    <col min="8174" max="8174" width="15.28515625" style="376" customWidth="1"/>
    <col min="8175" max="8175" width="15.42578125" style="376" customWidth="1"/>
    <col min="8176" max="8176" width="13.28515625" style="376" customWidth="1"/>
    <col min="8177" max="8177" width="0" style="376" hidden="1" customWidth="1"/>
    <col min="8178" max="8178" width="12.7109375" style="376" customWidth="1"/>
    <col min="8179" max="8179" width="0" style="376" hidden="1" customWidth="1"/>
    <col min="8180" max="8180" width="15.28515625" style="376" customWidth="1"/>
    <col min="8181" max="8181" width="14.85546875" style="376" customWidth="1"/>
    <col min="8182" max="8211" width="0" style="376" hidden="1" customWidth="1"/>
    <col min="8212" max="8212" width="12.42578125" style="376" customWidth="1"/>
    <col min="8213" max="8213" width="13.28515625" style="376" customWidth="1"/>
    <col min="8214" max="8214" width="11.7109375" style="376" customWidth="1"/>
    <col min="8215" max="8215" width="0" style="376" hidden="1" customWidth="1"/>
    <col min="8216" max="8216" width="11.7109375" style="376" customWidth="1"/>
    <col min="8217" max="8217" width="13.28515625" style="376" customWidth="1"/>
    <col min="8218" max="8221" width="0" style="376" hidden="1" customWidth="1"/>
    <col min="8222" max="8222" width="11.7109375" style="376" customWidth="1"/>
    <col min="8223" max="8224" width="0" style="376" hidden="1" customWidth="1"/>
    <col min="8225" max="8225" width="26.42578125" style="376" customWidth="1"/>
    <col min="8226" max="8226" width="12.140625" style="376" customWidth="1"/>
    <col min="8227" max="8230" width="10.42578125" style="376" customWidth="1"/>
    <col min="8231" max="8403" width="10.42578125" style="376"/>
    <col min="8404" max="8404" width="4.7109375" style="376" bestFit="1" customWidth="1"/>
    <col min="8405" max="8405" width="31.5703125" style="376" customWidth="1"/>
    <col min="8406" max="8406" width="0" style="376" hidden="1" customWidth="1"/>
    <col min="8407" max="8407" width="6.140625" style="376" customWidth="1"/>
    <col min="8408" max="8408" width="13.42578125" style="376" customWidth="1"/>
    <col min="8409" max="8409" width="0" style="376" hidden="1" customWidth="1"/>
    <col min="8410" max="8410" width="6.5703125" style="376" customWidth="1"/>
    <col min="8411" max="8428" width="0" style="376" hidden="1" customWidth="1"/>
    <col min="8429" max="8429" width="11.7109375" style="376" customWidth="1"/>
    <col min="8430" max="8430" width="15.28515625" style="376" customWidth="1"/>
    <col min="8431" max="8431" width="15.42578125" style="376" customWidth="1"/>
    <col min="8432" max="8432" width="13.28515625" style="376" customWidth="1"/>
    <col min="8433" max="8433" width="0" style="376" hidden="1" customWidth="1"/>
    <col min="8434" max="8434" width="12.7109375" style="376" customWidth="1"/>
    <col min="8435" max="8435" width="0" style="376" hidden="1" customWidth="1"/>
    <col min="8436" max="8436" width="15.28515625" style="376" customWidth="1"/>
    <col min="8437" max="8437" width="14.85546875" style="376" customWidth="1"/>
    <col min="8438" max="8467" width="0" style="376" hidden="1" customWidth="1"/>
    <col min="8468" max="8468" width="12.42578125" style="376" customWidth="1"/>
    <col min="8469" max="8469" width="13.28515625" style="376" customWidth="1"/>
    <col min="8470" max="8470" width="11.7109375" style="376" customWidth="1"/>
    <col min="8471" max="8471" width="0" style="376" hidden="1" customWidth="1"/>
    <col min="8472" max="8472" width="11.7109375" style="376" customWidth="1"/>
    <col min="8473" max="8473" width="13.28515625" style="376" customWidth="1"/>
    <col min="8474" max="8477" width="0" style="376" hidden="1" customWidth="1"/>
    <col min="8478" max="8478" width="11.7109375" style="376" customWidth="1"/>
    <col min="8479" max="8480" width="0" style="376" hidden="1" customWidth="1"/>
    <col min="8481" max="8481" width="26.42578125" style="376" customWidth="1"/>
    <col min="8482" max="8482" width="12.140625" style="376" customWidth="1"/>
    <col min="8483" max="8486" width="10.42578125" style="376" customWidth="1"/>
    <col min="8487" max="8659" width="10.42578125" style="376"/>
    <col min="8660" max="8660" width="4.7109375" style="376" bestFit="1" customWidth="1"/>
    <col min="8661" max="8661" width="31.5703125" style="376" customWidth="1"/>
    <col min="8662" max="8662" width="0" style="376" hidden="1" customWidth="1"/>
    <col min="8663" max="8663" width="6.140625" style="376" customWidth="1"/>
    <col min="8664" max="8664" width="13.42578125" style="376" customWidth="1"/>
    <col min="8665" max="8665" width="0" style="376" hidden="1" customWidth="1"/>
    <col min="8666" max="8666" width="6.5703125" style="376" customWidth="1"/>
    <col min="8667" max="8684" width="0" style="376" hidden="1" customWidth="1"/>
    <col min="8685" max="8685" width="11.7109375" style="376" customWidth="1"/>
    <col min="8686" max="8686" width="15.28515625" style="376" customWidth="1"/>
    <col min="8687" max="8687" width="15.42578125" style="376" customWidth="1"/>
    <col min="8688" max="8688" width="13.28515625" style="376" customWidth="1"/>
    <col min="8689" max="8689" width="0" style="376" hidden="1" customWidth="1"/>
    <col min="8690" max="8690" width="12.7109375" style="376" customWidth="1"/>
    <col min="8691" max="8691" width="0" style="376" hidden="1" customWidth="1"/>
    <col min="8692" max="8692" width="15.28515625" style="376" customWidth="1"/>
    <col min="8693" max="8693" width="14.85546875" style="376" customWidth="1"/>
    <col min="8694" max="8723" width="0" style="376" hidden="1" customWidth="1"/>
    <col min="8724" max="8724" width="12.42578125" style="376" customWidth="1"/>
    <col min="8725" max="8725" width="13.28515625" style="376" customWidth="1"/>
    <col min="8726" max="8726" width="11.7109375" style="376" customWidth="1"/>
    <col min="8727" max="8727" width="0" style="376" hidden="1" customWidth="1"/>
    <col min="8728" max="8728" width="11.7109375" style="376" customWidth="1"/>
    <col min="8729" max="8729" width="13.28515625" style="376" customWidth="1"/>
    <col min="8730" max="8733" width="0" style="376" hidden="1" customWidth="1"/>
    <col min="8734" max="8734" width="11.7109375" style="376" customWidth="1"/>
    <col min="8735" max="8736" width="0" style="376" hidden="1" customWidth="1"/>
    <col min="8737" max="8737" width="26.42578125" style="376" customWidth="1"/>
    <col min="8738" max="8738" width="12.140625" style="376" customWidth="1"/>
    <col min="8739" max="8742" width="10.42578125" style="376" customWidth="1"/>
    <col min="8743" max="8915" width="10.42578125" style="376"/>
    <col min="8916" max="8916" width="4.7109375" style="376" bestFit="1" customWidth="1"/>
    <col min="8917" max="8917" width="31.5703125" style="376" customWidth="1"/>
    <col min="8918" max="8918" width="0" style="376" hidden="1" customWidth="1"/>
    <col min="8919" max="8919" width="6.140625" style="376" customWidth="1"/>
    <col min="8920" max="8920" width="13.42578125" style="376" customWidth="1"/>
    <col min="8921" max="8921" width="0" style="376" hidden="1" customWidth="1"/>
    <col min="8922" max="8922" width="6.5703125" style="376" customWidth="1"/>
    <col min="8923" max="8940" width="0" style="376" hidden="1" customWidth="1"/>
    <col min="8941" max="8941" width="11.7109375" style="376" customWidth="1"/>
    <col min="8942" max="8942" width="15.28515625" style="376" customWidth="1"/>
    <col min="8943" max="8943" width="15.42578125" style="376" customWidth="1"/>
    <col min="8944" max="8944" width="13.28515625" style="376" customWidth="1"/>
    <col min="8945" max="8945" width="0" style="376" hidden="1" customWidth="1"/>
    <col min="8946" max="8946" width="12.7109375" style="376" customWidth="1"/>
    <col min="8947" max="8947" width="0" style="376" hidden="1" customWidth="1"/>
    <col min="8948" max="8948" width="15.28515625" style="376" customWidth="1"/>
    <col min="8949" max="8949" width="14.85546875" style="376" customWidth="1"/>
    <col min="8950" max="8979" width="0" style="376" hidden="1" customWidth="1"/>
    <col min="8980" max="8980" width="12.42578125" style="376" customWidth="1"/>
    <col min="8981" max="8981" width="13.28515625" style="376" customWidth="1"/>
    <col min="8982" max="8982" width="11.7109375" style="376" customWidth="1"/>
    <col min="8983" max="8983" width="0" style="376" hidden="1" customWidth="1"/>
    <col min="8984" max="8984" width="11.7109375" style="376" customWidth="1"/>
    <col min="8985" max="8985" width="13.28515625" style="376" customWidth="1"/>
    <col min="8986" max="8989" width="0" style="376" hidden="1" customWidth="1"/>
    <col min="8990" max="8990" width="11.7109375" style="376" customWidth="1"/>
    <col min="8991" max="8992" width="0" style="376" hidden="1" customWidth="1"/>
    <col min="8993" max="8993" width="26.42578125" style="376" customWidth="1"/>
    <col min="8994" max="8994" width="12.140625" style="376" customWidth="1"/>
    <col min="8995" max="8998" width="10.42578125" style="376" customWidth="1"/>
    <col min="8999" max="9171" width="10.42578125" style="376"/>
    <col min="9172" max="9172" width="4.7109375" style="376" bestFit="1" customWidth="1"/>
    <col min="9173" max="9173" width="31.5703125" style="376" customWidth="1"/>
    <col min="9174" max="9174" width="0" style="376" hidden="1" customWidth="1"/>
    <col min="9175" max="9175" width="6.140625" style="376" customWidth="1"/>
    <col min="9176" max="9176" width="13.42578125" style="376" customWidth="1"/>
    <col min="9177" max="9177" width="0" style="376" hidden="1" customWidth="1"/>
    <col min="9178" max="9178" width="6.5703125" style="376" customWidth="1"/>
    <col min="9179" max="9196" width="0" style="376" hidden="1" customWidth="1"/>
    <col min="9197" max="9197" width="11.7109375" style="376" customWidth="1"/>
    <col min="9198" max="9198" width="15.28515625" style="376" customWidth="1"/>
    <col min="9199" max="9199" width="15.42578125" style="376" customWidth="1"/>
    <col min="9200" max="9200" width="13.28515625" style="376" customWidth="1"/>
    <col min="9201" max="9201" width="0" style="376" hidden="1" customWidth="1"/>
    <col min="9202" max="9202" width="12.7109375" style="376" customWidth="1"/>
    <col min="9203" max="9203" width="0" style="376" hidden="1" customWidth="1"/>
    <col min="9204" max="9204" width="15.28515625" style="376" customWidth="1"/>
    <col min="9205" max="9205" width="14.85546875" style="376" customWidth="1"/>
    <col min="9206" max="9235" width="0" style="376" hidden="1" customWidth="1"/>
    <col min="9236" max="9236" width="12.42578125" style="376" customWidth="1"/>
    <col min="9237" max="9237" width="13.28515625" style="376" customWidth="1"/>
    <col min="9238" max="9238" width="11.7109375" style="376" customWidth="1"/>
    <col min="9239" max="9239" width="0" style="376" hidden="1" customWidth="1"/>
    <col min="9240" max="9240" width="11.7109375" style="376" customWidth="1"/>
    <col min="9241" max="9241" width="13.28515625" style="376" customWidth="1"/>
    <col min="9242" max="9245" width="0" style="376" hidden="1" customWidth="1"/>
    <col min="9246" max="9246" width="11.7109375" style="376" customWidth="1"/>
    <col min="9247" max="9248" width="0" style="376" hidden="1" customWidth="1"/>
    <col min="9249" max="9249" width="26.42578125" style="376" customWidth="1"/>
    <col min="9250" max="9250" width="12.140625" style="376" customWidth="1"/>
    <col min="9251" max="9254" width="10.42578125" style="376" customWidth="1"/>
    <col min="9255" max="9427" width="10.42578125" style="376"/>
    <col min="9428" max="9428" width="4.7109375" style="376" bestFit="1" customWidth="1"/>
    <col min="9429" max="9429" width="31.5703125" style="376" customWidth="1"/>
    <col min="9430" max="9430" width="0" style="376" hidden="1" customWidth="1"/>
    <col min="9431" max="9431" width="6.140625" style="376" customWidth="1"/>
    <col min="9432" max="9432" width="13.42578125" style="376" customWidth="1"/>
    <col min="9433" max="9433" width="0" style="376" hidden="1" customWidth="1"/>
    <col min="9434" max="9434" width="6.5703125" style="376" customWidth="1"/>
    <col min="9435" max="9452" width="0" style="376" hidden="1" customWidth="1"/>
    <col min="9453" max="9453" width="11.7109375" style="376" customWidth="1"/>
    <col min="9454" max="9454" width="15.28515625" style="376" customWidth="1"/>
    <col min="9455" max="9455" width="15.42578125" style="376" customWidth="1"/>
    <col min="9456" max="9456" width="13.28515625" style="376" customWidth="1"/>
    <col min="9457" max="9457" width="0" style="376" hidden="1" customWidth="1"/>
    <col min="9458" max="9458" width="12.7109375" style="376" customWidth="1"/>
    <col min="9459" max="9459" width="0" style="376" hidden="1" customWidth="1"/>
    <col min="9460" max="9460" width="15.28515625" style="376" customWidth="1"/>
    <col min="9461" max="9461" width="14.85546875" style="376" customWidth="1"/>
    <col min="9462" max="9491" width="0" style="376" hidden="1" customWidth="1"/>
    <col min="9492" max="9492" width="12.42578125" style="376" customWidth="1"/>
    <col min="9493" max="9493" width="13.28515625" style="376" customWidth="1"/>
    <col min="9494" max="9494" width="11.7109375" style="376" customWidth="1"/>
    <col min="9495" max="9495" width="0" style="376" hidden="1" customWidth="1"/>
    <col min="9496" max="9496" width="11.7109375" style="376" customWidth="1"/>
    <col min="9497" max="9497" width="13.28515625" style="376" customWidth="1"/>
    <col min="9498" max="9501" width="0" style="376" hidden="1" customWidth="1"/>
    <col min="9502" max="9502" width="11.7109375" style="376" customWidth="1"/>
    <col min="9503" max="9504" width="0" style="376" hidden="1" customWidth="1"/>
    <col min="9505" max="9505" width="26.42578125" style="376" customWidth="1"/>
    <col min="9506" max="9506" width="12.140625" style="376" customWidth="1"/>
    <col min="9507" max="9510" width="10.42578125" style="376" customWidth="1"/>
    <col min="9511" max="9683" width="10.42578125" style="376"/>
    <col min="9684" max="9684" width="4.7109375" style="376" bestFit="1" customWidth="1"/>
    <col min="9685" max="9685" width="31.5703125" style="376" customWidth="1"/>
    <col min="9686" max="9686" width="0" style="376" hidden="1" customWidth="1"/>
    <col min="9687" max="9687" width="6.140625" style="376" customWidth="1"/>
    <col min="9688" max="9688" width="13.42578125" style="376" customWidth="1"/>
    <col min="9689" max="9689" width="0" style="376" hidden="1" customWidth="1"/>
    <col min="9690" max="9690" width="6.5703125" style="376" customWidth="1"/>
    <col min="9691" max="9708" width="0" style="376" hidden="1" customWidth="1"/>
    <col min="9709" max="9709" width="11.7109375" style="376" customWidth="1"/>
    <col min="9710" max="9710" width="15.28515625" style="376" customWidth="1"/>
    <col min="9711" max="9711" width="15.42578125" style="376" customWidth="1"/>
    <col min="9712" max="9712" width="13.28515625" style="376" customWidth="1"/>
    <col min="9713" max="9713" width="0" style="376" hidden="1" customWidth="1"/>
    <col min="9714" max="9714" width="12.7109375" style="376" customWidth="1"/>
    <col min="9715" max="9715" width="0" style="376" hidden="1" customWidth="1"/>
    <col min="9716" max="9716" width="15.28515625" style="376" customWidth="1"/>
    <col min="9717" max="9717" width="14.85546875" style="376" customWidth="1"/>
    <col min="9718" max="9747" width="0" style="376" hidden="1" customWidth="1"/>
    <col min="9748" max="9748" width="12.42578125" style="376" customWidth="1"/>
    <col min="9749" max="9749" width="13.28515625" style="376" customWidth="1"/>
    <col min="9750" max="9750" width="11.7109375" style="376" customWidth="1"/>
    <col min="9751" max="9751" width="0" style="376" hidden="1" customWidth="1"/>
    <col min="9752" max="9752" width="11.7109375" style="376" customWidth="1"/>
    <col min="9753" max="9753" width="13.28515625" style="376" customWidth="1"/>
    <col min="9754" max="9757" width="0" style="376" hidden="1" customWidth="1"/>
    <col min="9758" max="9758" width="11.7109375" style="376" customWidth="1"/>
    <col min="9759" max="9760" width="0" style="376" hidden="1" customWidth="1"/>
    <col min="9761" max="9761" width="26.42578125" style="376" customWidth="1"/>
    <col min="9762" max="9762" width="12.140625" style="376" customWidth="1"/>
    <col min="9763" max="9766" width="10.42578125" style="376" customWidth="1"/>
    <col min="9767" max="9939" width="10.42578125" style="376"/>
    <col min="9940" max="9940" width="4.7109375" style="376" bestFit="1" customWidth="1"/>
    <col min="9941" max="9941" width="31.5703125" style="376" customWidth="1"/>
    <col min="9942" max="9942" width="0" style="376" hidden="1" customWidth="1"/>
    <col min="9943" max="9943" width="6.140625" style="376" customWidth="1"/>
    <col min="9944" max="9944" width="13.42578125" style="376" customWidth="1"/>
    <col min="9945" max="9945" width="0" style="376" hidden="1" customWidth="1"/>
    <col min="9946" max="9946" width="6.5703125" style="376" customWidth="1"/>
    <col min="9947" max="9964" width="0" style="376" hidden="1" customWidth="1"/>
    <col min="9965" max="9965" width="11.7109375" style="376" customWidth="1"/>
    <col min="9966" max="9966" width="15.28515625" style="376" customWidth="1"/>
    <col min="9967" max="9967" width="15.42578125" style="376" customWidth="1"/>
    <col min="9968" max="9968" width="13.28515625" style="376" customWidth="1"/>
    <col min="9969" max="9969" width="0" style="376" hidden="1" customWidth="1"/>
    <col min="9970" max="9970" width="12.7109375" style="376" customWidth="1"/>
    <col min="9971" max="9971" width="0" style="376" hidden="1" customWidth="1"/>
    <col min="9972" max="9972" width="15.28515625" style="376" customWidth="1"/>
    <col min="9973" max="9973" width="14.85546875" style="376" customWidth="1"/>
    <col min="9974" max="10003" width="0" style="376" hidden="1" customWidth="1"/>
    <col min="10004" max="10004" width="12.42578125" style="376" customWidth="1"/>
    <col min="10005" max="10005" width="13.28515625" style="376" customWidth="1"/>
    <col min="10006" max="10006" width="11.7109375" style="376" customWidth="1"/>
    <col min="10007" max="10007" width="0" style="376" hidden="1" customWidth="1"/>
    <col min="10008" max="10008" width="11.7109375" style="376" customWidth="1"/>
    <col min="10009" max="10009" width="13.28515625" style="376" customWidth="1"/>
    <col min="10010" max="10013" width="0" style="376" hidden="1" customWidth="1"/>
    <col min="10014" max="10014" width="11.7109375" style="376" customWidth="1"/>
    <col min="10015" max="10016" width="0" style="376" hidden="1" customWidth="1"/>
    <col min="10017" max="10017" width="26.42578125" style="376" customWidth="1"/>
    <col min="10018" max="10018" width="12.140625" style="376" customWidth="1"/>
    <col min="10019" max="10022" width="10.42578125" style="376" customWidth="1"/>
    <col min="10023" max="10195" width="10.42578125" style="376"/>
    <col min="10196" max="10196" width="4.7109375" style="376" bestFit="1" customWidth="1"/>
    <col min="10197" max="10197" width="31.5703125" style="376" customWidth="1"/>
    <col min="10198" max="10198" width="0" style="376" hidden="1" customWidth="1"/>
    <col min="10199" max="10199" width="6.140625" style="376" customWidth="1"/>
    <col min="10200" max="10200" width="13.42578125" style="376" customWidth="1"/>
    <col min="10201" max="10201" width="0" style="376" hidden="1" customWidth="1"/>
    <col min="10202" max="10202" width="6.5703125" style="376" customWidth="1"/>
    <col min="10203" max="10220" width="0" style="376" hidden="1" customWidth="1"/>
    <col min="10221" max="10221" width="11.7109375" style="376" customWidth="1"/>
    <col min="10222" max="10222" width="15.28515625" style="376" customWidth="1"/>
    <col min="10223" max="10223" width="15.42578125" style="376" customWidth="1"/>
    <col min="10224" max="10224" width="13.28515625" style="376" customWidth="1"/>
    <col min="10225" max="10225" width="0" style="376" hidden="1" customWidth="1"/>
    <col min="10226" max="10226" width="12.7109375" style="376" customWidth="1"/>
    <col min="10227" max="10227" width="0" style="376" hidden="1" customWidth="1"/>
    <col min="10228" max="10228" width="15.28515625" style="376" customWidth="1"/>
    <col min="10229" max="10229" width="14.85546875" style="376" customWidth="1"/>
    <col min="10230" max="10259" width="0" style="376" hidden="1" customWidth="1"/>
    <col min="10260" max="10260" width="12.42578125" style="376" customWidth="1"/>
    <col min="10261" max="10261" width="13.28515625" style="376" customWidth="1"/>
    <col min="10262" max="10262" width="11.7109375" style="376" customWidth="1"/>
    <col min="10263" max="10263" width="0" style="376" hidden="1" customWidth="1"/>
    <col min="10264" max="10264" width="11.7109375" style="376" customWidth="1"/>
    <col min="10265" max="10265" width="13.28515625" style="376" customWidth="1"/>
    <col min="10266" max="10269" width="0" style="376" hidden="1" customWidth="1"/>
    <col min="10270" max="10270" width="11.7109375" style="376" customWidth="1"/>
    <col min="10271" max="10272" width="0" style="376" hidden="1" customWidth="1"/>
    <col min="10273" max="10273" width="26.42578125" style="376" customWidth="1"/>
    <col min="10274" max="10274" width="12.140625" style="376" customWidth="1"/>
    <col min="10275" max="10278" width="10.42578125" style="376" customWidth="1"/>
    <col min="10279" max="10451" width="10.42578125" style="376"/>
    <col min="10452" max="10452" width="4.7109375" style="376" bestFit="1" customWidth="1"/>
    <col min="10453" max="10453" width="31.5703125" style="376" customWidth="1"/>
    <col min="10454" max="10454" width="0" style="376" hidden="1" customWidth="1"/>
    <col min="10455" max="10455" width="6.140625" style="376" customWidth="1"/>
    <col min="10456" max="10456" width="13.42578125" style="376" customWidth="1"/>
    <col min="10457" max="10457" width="0" style="376" hidden="1" customWidth="1"/>
    <col min="10458" max="10458" width="6.5703125" style="376" customWidth="1"/>
    <col min="10459" max="10476" width="0" style="376" hidden="1" customWidth="1"/>
    <col min="10477" max="10477" width="11.7109375" style="376" customWidth="1"/>
    <col min="10478" max="10478" width="15.28515625" style="376" customWidth="1"/>
    <col min="10479" max="10479" width="15.42578125" style="376" customWidth="1"/>
    <col min="10480" max="10480" width="13.28515625" style="376" customWidth="1"/>
    <col min="10481" max="10481" width="0" style="376" hidden="1" customWidth="1"/>
    <col min="10482" max="10482" width="12.7109375" style="376" customWidth="1"/>
    <col min="10483" max="10483" width="0" style="376" hidden="1" customWidth="1"/>
    <col min="10484" max="10484" width="15.28515625" style="376" customWidth="1"/>
    <col min="10485" max="10485" width="14.85546875" style="376" customWidth="1"/>
    <col min="10486" max="10515" width="0" style="376" hidden="1" customWidth="1"/>
    <col min="10516" max="10516" width="12.42578125" style="376" customWidth="1"/>
    <col min="10517" max="10517" width="13.28515625" style="376" customWidth="1"/>
    <col min="10518" max="10518" width="11.7109375" style="376" customWidth="1"/>
    <col min="10519" max="10519" width="0" style="376" hidden="1" customWidth="1"/>
    <col min="10520" max="10520" width="11.7109375" style="376" customWidth="1"/>
    <col min="10521" max="10521" width="13.28515625" style="376" customWidth="1"/>
    <col min="10522" max="10525" width="0" style="376" hidden="1" customWidth="1"/>
    <col min="10526" max="10526" width="11.7109375" style="376" customWidth="1"/>
    <col min="10527" max="10528" width="0" style="376" hidden="1" customWidth="1"/>
    <col min="10529" max="10529" width="26.42578125" style="376" customWidth="1"/>
    <col min="10530" max="10530" width="12.140625" style="376" customWidth="1"/>
    <col min="10531" max="10534" width="10.42578125" style="376" customWidth="1"/>
    <col min="10535" max="10707" width="10.42578125" style="376"/>
    <col min="10708" max="10708" width="4.7109375" style="376" bestFit="1" customWidth="1"/>
    <col min="10709" max="10709" width="31.5703125" style="376" customWidth="1"/>
    <col min="10710" max="10710" width="0" style="376" hidden="1" customWidth="1"/>
    <col min="10711" max="10711" width="6.140625" style="376" customWidth="1"/>
    <col min="10712" max="10712" width="13.42578125" style="376" customWidth="1"/>
    <col min="10713" max="10713" width="0" style="376" hidden="1" customWidth="1"/>
    <col min="10714" max="10714" width="6.5703125" style="376" customWidth="1"/>
    <col min="10715" max="10732" width="0" style="376" hidden="1" customWidth="1"/>
    <col min="10733" max="10733" width="11.7109375" style="376" customWidth="1"/>
    <col min="10734" max="10734" width="15.28515625" style="376" customWidth="1"/>
    <col min="10735" max="10735" width="15.42578125" style="376" customWidth="1"/>
    <col min="10736" max="10736" width="13.28515625" style="376" customWidth="1"/>
    <col min="10737" max="10737" width="0" style="376" hidden="1" customWidth="1"/>
    <col min="10738" max="10738" width="12.7109375" style="376" customWidth="1"/>
    <col min="10739" max="10739" width="0" style="376" hidden="1" customWidth="1"/>
    <col min="10740" max="10740" width="15.28515625" style="376" customWidth="1"/>
    <col min="10741" max="10741" width="14.85546875" style="376" customWidth="1"/>
    <col min="10742" max="10771" width="0" style="376" hidden="1" customWidth="1"/>
    <col min="10772" max="10772" width="12.42578125" style="376" customWidth="1"/>
    <col min="10773" max="10773" width="13.28515625" style="376" customWidth="1"/>
    <col min="10774" max="10774" width="11.7109375" style="376" customWidth="1"/>
    <col min="10775" max="10775" width="0" style="376" hidden="1" customWidth="1"/>
    <col min="10776" max="10776" width="11.7109375" style="376" customWidth="1"/>
    <col min="10777" max="10777" width="13.28515625" style="376" customWidth="1"/>
    <col min="10778" max="10781" width="0" style="376" hidden="1" customWidth="1"/>
    <col min="10782" max="10782" width="11.7109375" style="376" customWidth="1"/>
    <col min="10783" max="10784" width="0" style="376" hidden="1" customWidth="1"/>
    <col min="10785" max="10785" width="26.42578125" style="376" customWidth="1"/>
    <col min="10786" max="10786" width="12.140625" style="376" customWidth="1"/>
    <col min="10787" max="10790" width="10.42578125" style="376" customWidth="1"/>
    <col min="10791" max="10963" width="10.42578125" style="376"/>
    <col min="10964" max="10964" width="4.7109375" style="376" bestFit="1" customWidth="1"/>
    <col min="10965" max="10965" width="31.5703125" style="376" customWidth="1"/>
    <col min="10966" max="10966" width="0" style="376" hidden="1" customWidth="1"/>
    <col min="10967" max="10967" width="6.140625" style="376" customWidth="1"/>
    <col min="10968" max="10968" width="13.42578125" style="376" customWidth="1"/>
    <col min="10969" max="10969" width="0" style="376" hidden="1" customWidth="1"/>
    <col min="10970" max="10970" width="6.5703125" style="376" customWidth="1"/>
    <col min="10971" max="10988" width="0" style="376" hidden="1" customWidth="1"/>
    <col min="10989" max="10989" width="11.7109375" style="376" customWidth="1"/>
    <col min="10990" max="10990" width="15.28515625" style="376" customWidth="1"/>
    <col min="10991" max="10991" width="15.42578125" style="376" customWidth="1"/>
    <col min="10992" max="10992" width="13.28515625" style="376" customWidth="1"/>
    <col min="10993" max="10993" width="0" style="376" hidden="1" customWidth="1"/>
    <col min="10994" max="10994" width="12.7109375" style="376" customWidth="1"/>
    <col min="10995" max="10995" width="0" style="376" hidden="1" customWidth="1"/>
    <col min="10996" max="10996" width="15.28515625" style="376" customWidth="1"/>
    <col min="10997" max="10997" width="14.85546875" style="376" customWidth="1"/>
    <col min="10998" max="11027" width="0" style="376" hidden="1" customWidth="1"/>
    <col min="11028" max="11028" width="12.42578125" style="376" customWidth="1"/>
    <col min="11029" max="11029" width="13.28515625" style="376" customWidth="1"/>
    <col min="11030" max="11030" width="11.7109375" style="376" customWidth="1"/>
    <col min="11031" max="11031" width="0" style="376" hidden="1" customWidth="1"/>
    <col min="11032" max="11032" width="11.7109375" style="376" customWidth="1"/>
    <col min="11033" max="11033" width="13.28515625" style="376" customWidth="1"/>
    <col min="11034" max="11037" width="0" style="376" hidden="1" customWidth="1"/>
    <col min="11038" max="11038" width="11.7109375" style="376" customWidth="1"/>
    <col min="11039" max="11040" width="0" style="376" hidden="1" customWidth="1"/>
    <col min="11041" max="11041" width="26.42578125" style="376" customWidth="1"/>
    <col min="11042" max="11042" width="12.140625" style="376" customWidth="1"/>
    <col min="11043" max="11046" width="10.42578125" style="376" customWidth="1"/>
    <col min="11047" max="11219" width="10.42578125" style="376"/>
    <col min="11220" max="11220" width="4.7109375" style="376" bestFit="1" customWidth="1"/>
    <col min="11221" max="11221" width="31.5703125" style="376" customWidth="1"/>
    <col min="11222" max="11222" width="0" style="376" hidden="1" customWidth="1"/>
    <col min="11223" max="11223" width="6.140625" style="376" customWidth="1"/>
    <col min="11224" max="11224" width="13.42578125" style="376" customWidth="1"/>
    <col min="11225" max="11225" width="0" style="376" hidden="1" customWidth="1"/>
    <col min="11226" max="11226" width="6.5703125" style="376" customWidth="1"/>
    <col min="11227" max="11244" width="0" style="376" hidden="1" customWidth="1"/>
    <col min="11245" max="11245" width="11.7109375" style="376" customWidth="1"/>
    <col min="11246" max="11246" width="15.28515625" style="376" customWidth="1"/>
    <col min="11247" max="11247" width="15.42578125" style="376" customWidth="1"/>
    <col min="11248" max="11248" width="13.28515625" style="376" customWidth="1"/>
    <col min="11249" max="11249" width="0" style="376" hidden="1" customWidth="1"/>
    <col min="11250" max="11250" width="12.7109375" style="376" customWidth="1"/>
    <col min="11251" max="11251" width="0" style="376" hidden="1" customWidth="1"/>
    <col min="11252" max="11252" width="15.28515625" style="376" customWidth="1"/>
    <col min="11253" max="11253" width="14.85546875" style="376" customWidth="1"/>
    <col min="11254" max="11283" width="0" style="376" hidden="1" customWidth="1"/>
    <col min="11284" max="11284" width="12.42578125" style="376" customWidth="1"/>
    <col min="11285" max="11285" width="13.28515625" style="376" customWidth="1"/>
    <col min="11286" max="11286" width="11.7109375" style="376" customWidth="1"/>
    <col min="11287" max="11287" width="0" style="376" hidden="1" customWidth="1"/>
    <col min="11288" max="11288" width="11.7109375" style="376" customWidth="1"/>
    <col min="11289" max="11289" width="13.28515625" style="376" customWidth="1"/>
    <col min="11290" max="11293" width="0" style="376" hidden="1" customWidth="1"/>
    <col min="11294" max="11294" width="11.7109375" style="376" customWidth="1"/>
    <col min="11295" max="11296" width="0" style="376" hidden="1" customWidth="1"/>
    <col min="11297" max="11297" width="26.42578125" style="376" customWidth="1"/>
    <col min="11298" max="11298" width="12.140625" style="376" customWidth="1"/>
    <col min="11299" max="11302" width="10.42578125" style="376" customWidth="1"/>
    <col min="11303" max="11475" width="10.42578125" style="376"/>
    <col min="11476" max="11476" width="4.7109375" style="376" bestFit="1" customWidth="1"/>
    <col min="11477" max="11477" width="31.5703125" style="376" customWidth="1"/>
    <col min="11478" max="11478" width="0" style="376" hidden="1" customWidth="1"/>
    <col min="11479" max="11479" width="6.140625" style="376" customWidth="1"/>
    <col min="11480" max="11480" width="13.42578125" style="376" customWidth="1"/>
    <col min="11481" max="11481" width="0" style="376" hidden="1" customWidth="1"/>
    <col min="11482" max="11482" width="6.5703125" style="376" customWidth="1"/>
    <col min="11483" max="11500" width="0" style="376" hidden="1" customWidth="1"/>
    <col min="11501" max="11501" width="11.7109375" style="376" customWidth="1"/>
    <col min="11502" max="11502" width="15.28515625" style="376" customWidth="1"/>
    <col min="11503" max="11503" width="15.42578125" style="376" customWidth="1"/>
    <col min="11504" max="11504" width="13.28515625" style="376" customWidth="1"/>
    <col min="11505" max="11505" width="0" style="376" hidden="1" customWidth="1"/>
    <col min="11506" max="11506" width="12.7109375" style="376" customWidth="1"/>
    <col min="11507" max="11507" width="0" style="376" hidden="1" customWidth="1"/>
    <col min="11508" max="11508" width="15.28515625" style="376" customWidth="1"/>
    <col min="11509" max="11509" width="14.85546875" style="376" customWidth="1"/>
    <col min="11510" max="11539" width="0" style="376" hidden="1" customWidth="1"/>
    <col min="11540" max="11540" width="12.42578125" style="376" customWidth="1"/>
    <col min="11541" max="11541" width="13.28515625" style="376" customWidth="1"/>
    <col min="11542" max="11542" width="11.7109375" style="376" customWidth="1"/>
    <col min="11543" max="11543" width="0" style="376" hidden="1" customWidth="1"/>
    <col min="11544" max="11544" width="11.7109375" style="376" customWidth="1"/>
    <col min="11545" max="11545" width="13.28515625" style="376" customWidth="1"/>
    <col min="11546" max="11549" width="0" style="376" hidden="1" customWidth="1"/>
    <col min="11550" max="11550" width="11.7109375" style="376" customWidth="1"/>
    <col min="11551" max="11552" width="0" style="376" hidden="1" customWidth="1"/>
    <col min="11553" max="11553" width="26.42578125" style="376" customWidth="1"/>
    <col min="11554" max="11554" width="12.140625" style="376" customWidth="1"/>
    <col min="11555" max="11558" width="10.42578125" style="376" customWidth="1"/>
    <col min="11559" max="11731" width="10.42578125" style="376"/>
    <col min="11732" max="11732" width="4.7109375" style="376" bestFit="1" customWidth="1"/>
    <col min="11733" max="11733" width="31.5703125" style="376" customWidth="1"/>
    <col min="11734" max="11734" width="0" style="376" hidden="1" customWidth="1"/>
    <col min="11735" max="11735" width="6.140625" style="376" customWidth="1"/>
    <col min="11736" max="11736" width="13.42578125" style="376" customWidth="1"/>
    <col min="11737" max="11737" width="0" style="376" hidden="1" customWidth="1"/>
    <col min="11738" max="11738" width="6.5703125" style="376" customWidth="1"/>
    <col min="11739" max="11756" width="0" style="376" hidden="1" customWidth="1"/>
    <col min="11757" max="11757" width="11.7109375" style="376" customWidth="1"/>
    <col min="11758" max="11758" width="15.28515625" style="376" customWidth="1"/>
    <col min="11759" max="11759" width="15.42578125" style="376" customWidth="1"/>
    <col min="11760" max="11760" width="13.28515625" style="376" customWidth="1"/>
    <col min="11761" max="11761" width="0" style="376" hidden="1" customWidth="1"/>
    <col min="11762" max="11762" width="12.7109375" style="376" customWidth="1"/>
    <col min="11763" max="11763" width="0" style="376" hidden="1" customWidth="1"/>
    <col min="11764" max="11764" width="15.28515625" style="376" customWidth="1"/>
    <col min="11765" max="11765" width="14.85546875" style="376" customWidth="1"/>
    <col min="11766" max="11795" width="0" style="376" hidden="1" customWidth="1"/>
    <col min="11796" max="11796" width="12.42578125" style="376" customWidth="1"/>
    <col min="11797" max="11797" width="13.28515625" style="376" customWidth="1"/>
    <col min="11798" max="11798" width="11.7109375" style="376" customWidth="1"/>
    <col min="11799" max="11799" width="0" style="376" hidden="1" customWidth="1"/>
    <col min="11800" max="11800" width="11.7109375" style="376" customWidth="1"/>
    <col min="11801" max="11801" width="13.28515625" style="376" customWidth="1"/>
    <col min="11802" max="11805" width="0" style="376" hidden="1" customWidth="1"/>
    <col min="11806" max="11806" width="11.7109375" style="376" customWidth="1"/>
    <col min="11807" max="11808" width="0" style="376" hidden="1" customWidth="1"/>
    <col min="11809" max="11809" width="26.42578125" style="376" customWidth="1"/>
    <col min="11810" max="11810" width="12.140625" style="376" customWidth="1"/>
    <col min="11811" max="11814" width="10.42578125" style="376" customWidth="1"/>
    <col min="11815" max="11987" width="10.42578125" style="376"/>
    <col min="11988" max="11988" width="4.7109375" style="376" bestFit="1" customWidth="1"/>
    <col min="11989" max="11989" width="31.5703125" style="376" customWidth="1"/>
    <col min="11990" max="11990" width="0" style="376" hidden="1" customWidth="1"/>
    <col min="11991" max="11991" width="6.140625" style="376" customWidth="1"/>
    <col min="11992" max="11992" width="13.42578125" style="376" customWidth="1"/>
    <col min="11993" max="11993" width="0" style="376" hidden="1" customWidth="1"/>
    <col min="11994" max="11994" width="6.5703125" style="376" customWidth="1"/>
    <col min="11995" max="12012" width="0" style="376" hidden="1" customWidth="1"/>
    <col min="12013" max="12013" width="11.7109375" style="376" customWidth="1"/>
    <col min="12014" max="12014" width="15.28515625" style="376" customWidth="1"/>
    <col min="12015" max="12015" width="15.42578125" style="376" customWidth="1"/>
    <col min="12016" max="12016" width="13.28515625" style="376" customWidth="1"/>
    <col min="12017" max="12017" width="0" style="376" hidden="1" customWidth="1"/>
    <col min="12018" max="12018" width="12.7109375" style="376" customWidth="1"/>
    <col min="12019" max="12019" width="0" style="376" hidden="1" customWidth="1"/>
    <col min="12020" max="12020" width="15.28515625" style="376" customWidth="1"/>
    <col min="12021" max="12021" width="14.85546875" style="376" customWidth="1"/>
    <col min="12022" max="12051" width="0" style="376" hidden="1" customWidth="1"/>
    <col min="12052" max="12052" width="12.42578125" style="376" customWidth="1"/>
    <col min="12053" max="12053" width="13.28515625" style="376" customWidth="1"/>
    <col min="12054" max="12054" width="11.7109375" style="376" customWidth="1"/>
    <col min="12055" max="12055" width="0" style="376" hidden="1" customWidth="1"/>
    <col min="12056" max="12056" width="11.7109375" style="376" customWidth="1"/>
    <col min="12057" max="12057" width="13.28515625" style="376" customWidth="1"/>
    <col min="12058" max="12061" width="0" style="376" hidden="1" customWidth="1"/>
    <col min="12062" max="12062" width="11.7109375" style="376" customWidth="1"/>
    <col min="12063" max="12064" width="0" style="376" hidden="1" customWidth="1"/>
    <col min="12065" max="12065" width="26.42578125" style="376" customWidth="1"/>
    <col min="12066" max="12066" width="12.140625" style="376" customWidth="1"/>
    <col min="12067" max="12070" width="10.42578125" style="376" customWidth="1"/>
    <col min="12071" max="12243" width="10.42578125" style="376"/>
    <col min="12244" max="12244" width="4.7109375" style="376" bestFit="1" customWidth="1"/>
    <col min="12245" max="12245" width="31.5703125" style="376" customWidth="1"/>
    <col min="12246" max="12246" width="0" style="376" hidden="1" customWidth="1"/>
    <col min="12247" max="12247" width="6.140625" style="376" customWidth="1"/>
    <col min="12248" max="12248" width="13.42578125" style="376" customWidth="1"/>
    <col min="12249" max="12249" width="0" style="376" hidden="1" customWidth="1"/>
    <col min="12250" max="12250" width="6.5703125" style="376" customWidth="1"/>
    <col min="12251" max="12268" width="0" style="376" hidden="1" customWidth="1"/>
    <col min="12269" max="12269" width="11.7109375" style="376" customWidth="1"/>
    <col min="12270" max="12270" width="15.28515625" style="376" customWidth="1"/>
    <col min="12271" max="12271" width="15.42578125" style="376" customWidth="1"/>
    <col min="12272" max="12272" width="13.28515625" style="376" customWidth="1"/>
    <col min="12273" max="12273" width="0" style="376" hidden="1" customWidth="1"/>
    <col min="12274" max="12274" width="12.7109375" style="376" customWidth="1"/>
    <col min="12275" max="12275" width="0" style="376" hidden="1" customWidth="1"/>
    <col min="12276" max="12276" width="15.28515625" style="376" customWidth="1"/>
    <col min="12277" max="12277" width="14.85546875" style="376" customWidth="1"/>
    <col min="12278" max="12307" width="0" style="376" hidden="1" customWidth="1"/>
    <col min="12308" max="12308" width="12.42578125" style="376" customWidth="1"/>
    <col min="12309" max="12309" width="13.28515625" style="376" customWidth="1"/>
    <col min="12310" max="12310" width="11.7109375" style="376" customWidth="1"/>
    <col min="12311" max="12311" width="0" style="376" hidden="1" customWidth="1"/>
    <col min="12312" max="12312" width="11.7109375" style="376" customWidth="1"/>
    <col min="12313" max="12313" width="13.28515625" style="376" customWidth="1"/>
    <col min="12314" max="12317" width="0" style="376" hidden="1" customWidth="1"/>
    <col min="12318" max="12318" width="11.7109375" style="376" customWidth="1"/>
    <col min="12319" max="12320" width="0" style="376" hidden="1" customWidth="1"/>
    <col min="12321" max="12321" width="26.42578125" style="376" customWidth="1"/>
    <col min="12322" max="12322" width="12.140625" style="376" customWidth="1"/>
    <col min="12323" max="12326" width="10.42578125" style="376" customWidth="1"/>
    <col min="12327" max="12499" width="10.42578125" style="376"/>
    <col min="12500" max="12500" width="4.7109375" style="376" bestFit="1" customWidth="1"/>
    <col min="12501" max="12501" width="31.5703125" style="376" customWidth="1"/>
    <col min="12502" max="12502" width="0" style="376" hidden="1" customWidth="1"/>
    <col min="12503" max="12503" width="6.140625" style="376" customWidth="1"/>
    <col min="12504" max="12504" width="13.42578125" style="376" customWidth="1"/>
    <col min="12505" max="12505" width="0" style="376" hidden="1" customWidth="1"/>
    <col min="12506" max="12506" width="6.5703125" style="376" customWidth="1"/>
    <col min="12507" max="12524" width="0" style="376" hidden="1" customWidth="1"/>
    <col min="12525" max="12525" width="11.7109375" style="376" customWidth="1"/>
    <col min="12526" max="12526" width="15.28515625" style="376" customWidth="1"/>
    <col min="12527" max="12527" width="15.42578125" style="376" customWidth="1"/>
    <col min="12528" max="12528" width="13.28515625" style="376" customWidth="1"/>
    <col min="12529" max="12529" width="0" style="376" hidden="1" customWidth="1"/>
    <col min="12530" max="12530" width="12.7109375" style="376" customWidth="1"/>
    <col min="12531" max="12531" width="0" style="376" hidden="1" customWidth="1"/>
    <col min="12532" max="12532" width="15.28515625" style="376" customWidth="1"/>
    <col min="12533" max="12533" width="14.85546875" style="376" customWidth="1"/>
    <col min="12534" max="12563" width="0" style="376" hidden="1" customWidth="1"/>
    <col min="12564" max="12564" width="12.42578125" style="376" customWidth="1"/>
    <col min="12565" max="12565" width="13.28515625" style="376" customWidth="1"/>
    <col min="12566" max="12566" width="11.7109375" style="376" customWidth="1"/>
    <col min="12567" max="12567" width="0" style="376" hidden="1" customWidth="1"/>
    <col min="12568" max="12568" width="11.7109375" style="376" customWidth="1"/>
    <col min="12569" max="12569" width="13.28515625" style="376" customWidth="1"/>
    <col min="12570" max="12573" width="0" style="376" hidden="1" customWidth="1"/>
    <col min="12574" max="12574" width="11.7109375" style="376" customWidth="1"/>
    <col min="12575" max="12576" width="0" style="376" hidden="1" customWidth="1"/>
    <col min="12577" max="12577" width="26.42578125" style="376" customWidth="1"/>
    <col min="12578" max="12578" width="12.140625" style="376" customWidth="1"/>
    <col min="12579" max="12582" width="10.42578125" style="376" customWidth="1"/>
    <col min="12583" max="12755" width="10.42578125" style="376"/>
    <col min="12756" max="12756" width="4.7109375" style="376" bestFit="1" customWidth="1"/>
    <col min="12757" max="12757" width="31.5703125" style="376" customWidth="1"/>
    <col min="12758" max="12758" width="0" style="376" hidden="1" customWidth="1"/>
    <col min="12759" max="12759" width="6.140625" style="376" customWidth="1"/>
    <col min="12760" max="12760" width="13.42578125" style="376" customWidth="1"/>
    <col min="12761" max="12761" width="0" style="376" hidden="1" customWidth="1"/>
    <col min="12762" max="12762" width="6.5703125" style="376" customWidth="1"/>
    <col min="12763" max="12780" width="0" style="376" hidden="1" customWidth="1"/>
    <col min="12781" max="12781" width="11.7109375" style="376" customWidth="1"/>
    <col min="12782" max="12782" width="15.28515625" style="376" customWidth="1"/>
    <col min="12783" max="12783" width="15.42578125" style="376" customWidth="1"/>
    <col min="12784" max="12784" width="13.28515625" style="376" customWidth="1"/>
    <col min="12785" max="12785" width="0" style="376" hidden="1" customWidth="1"/>
    <col min="12786" max="12786" width="12.7109375" style="376" customWidth="1"/>
    <col min="12787" max="12787" width="0" style="376" hidden="1" customWidth="1"/>
    <col min="12788" max="12788" width="15.28515625" style="376" customWidth="1"/>
    <col min="12789" max="12789" width="14.85546875" style="376" customWidth="1"/>
    <col min="12790" max="12819" width="0" style="376" hidden="1" customWidth="1"/>
    <col min="12820" max="12820" width="12.42578125" style="376" customWidth="1"/>
    <col min="12821" max="12821" width="13.28515625" style="376" customWidth="1"/>
    <col min="12822" max="12822" width="11.7109375" style="376" customWidth="1"/>
    <col min="12823" max="12823" width="0" style="376" hidden="1" customWidth="1"/>
    <col min="12824" max="12824" width="11.7109375" style="376" customWidth="1"/>
    <col min="12825" max="12825" width="13.28515625" style="376" customWidth="1"/>
    <col min="12826" max="12829" width="0" style="376" hidden="1" customWidth="1"/>
    <col min="12830" max="12830" width="11.7109375" style="376" customWidth="1"/>
    <col min="12831" max="12832" width="0" style="376" hidden="1" customWidth="1"/>
    <col min="12833" max="12833" width="26.42578125" style="376" customWidth="1"/>
    <col min="12834" max="12834" width="12.140625" style="376" customWidth="1"/>
    <col min="12835" max="12838" width="10.42578125" style="376" customWidth="1"/>
    <col min="12839" max="13011" width="10.42578125" style="376"/>
    <col min="13012" max="13012" width="4.7109375" style="376" bestFit="1" customWidth="1"/>
    <col min="13013" max="13013" width="31.5703125" style="376" customWidth="1"/>
    <col min="13014" max="13014" width="0" style="376" hidden="1" customWidth="1"/>
    <col min="13015" max="13015" width="6.140625" style="376" customWidth="1"/>
    <col min="13016" max="13016" width="13.42578125" style="376" customWidth="1"/>
    <col min="13017" max="13017" width="0" style="376" hidden="1" customWidth="1"/>
    <col min="13018" max="13018" width="6.5703125" style="376" customWidth="1"/>
    <col min="13019" max="13036" width="0" style="376" hidden="1" customWidth="1"/>
    <col min="13037" max="13037" width="11.7109375" style="376" customWidth="1"/>
    <col min="13038" max="13038" width="15.28515625" style="376" customWidth="1"/>
    <col min="13039" max="13039" width="15.42578125" style="376" customWidth="1"/>
    <col min="13040" max="13040" width="13.28515625" style="376" customWidth="1"/>
    <col min="13041" max="13041" width="0" style="376" hidden="1" customWidth="1"/>
    <col min="13042" max="13042" width="12.7109375" style="376" customWidth="1"/>
    <col min="13043" max="13043" width="0" style="376" hidden="1" customWidth="1"/>
    <col min="13044" max="13044" width="15.28515625" style="376" customWidth="1"/>
    <col min="13045" max="13045" width="14.85546875" style="376" customWidth="1"/>
    <col min="13046" max="13075" width="0" style="376" hidden="1" customWidth="1"/>
    <col min="13076" max="13076" width="12.42578125" style="376" customWidth="1"/>
    <col min="13077" max="13077" width="13.28515625" style="376" customWidth="1"/>
    <col min="13078" max="13078" width="11.7109375" style="376" customWidth="1"/>
    <col min="13079" max="13079" width="0" style="376" hidden="1" customWidth="1"/>
    <col min="13080" max="13080" width="11.7109375" style="376" customWidth="1"/>
    <col min="13081" max="13081" width="13.28515625" style="376" customWidth="1"/>
    <col min="13082" max="13085" width="0" style="376" hidden="1" customWidth="1"/>
    <col min="13086" max="13086" width="11.7109375" style="376" customWidth="1"/>
    <col min="13087" max="13088" width="0" style="376" hidden="1" customWidth="1"/>
    <col min="13089" max="13089" width="26.42578125" style="376" customWidth="1"/>
    <col min="13090" max="13090" width="12.140625" style="376" customWidth="1"/>
    <col min="13091" max="13094" width="10.42578125" style="376" customWidth="1"/>
    <col min="13095" max="13267" width="10.42578125" style="376"/>
    <col min="13268" max="13268" width="4.7109375" style="376" bestFit="1" customWidth="1"/>
    <col min="13269" max="13269" width="31.5703125" style="376" customWidth="1"/>
    <col min="13270" max="13270" width="0" style="376" hidden="1" customWidth="1"/>
    <col min="13271" max="13271" width="6.140625" style="376" customWidth="1"/>
    <col min="13272" max="13272" width="13.42578125" style="376" customWidth="1"/>
    <col min="13273" max="13273" width="0" style="376" hidden="1" customWidth="1"/>
    <col min="13274" max="13274" width="6.5703125" style="376" customWidth="1"/>
    <col min="13275" max="13292" width="0" style="376" hidden="1" customWidth="1"/>
    <col min="13293" max="13293" width="11.7109375" style="376" customWidth="1"/>
    <col min="13294" max="13294" width="15.28515625" style="376" customWidth="1"/>
    <col min="13295" max="13295" width="15.42578125" style="376" customWidth="1"/>
    <col min="13296" max="13296" width="13.28515625" style="376" customWidth="1"/>
    <col min="13297" max="13297" width="0" style="376" hidden="1" customWidth="1"/>
    <col min="13298" max="13298" width="12.7109375" style="376" customWidth="1"/>
    <col min="13299" max="13299" width="0" style="376" hidden="1" customWidth="1"/>
    <col min="13300" max="13300" width="15.28515625" style="376" customWidth="1"/>
    <col min="13301" max="13301" width="14.85546875" style="376" customWidth="1"/>
    <col min="13302" max="13331" width="0" style="376" hidden="1" customWidth="1"/>
    <col min="13332" max="13332" width="12.42578125" style="376" customWidth="1"/>
    <col min="13333" max="13333" width="13.28515625" style="376" customWidth="1"/>
    <col min="13334" max="13334" width="11.7109375" style="376" customWidth="1"/>
    <col min="13335" max="13335" width="0" style="376" hidden="1" customWidth="1"/>
    <col min="13336" max="13336" width="11.7109375" style="376" customWidth="1"/>
    <col min="13337" max="13337" width="13.28515625" style="376" customWidth="1"/>
    <col min="13338" max="13341" width="0" style="376" hidden="1" customWidth="1"/>
    <col min="13342" max="13342" width="11.7109375" style="376" customWidth="1"/>
    <col min="13343" max="13344" width="0" style="376" hidden="1" customWidth="1"/>
    <col min="13345" max="13345" width="26.42578125" style="376" customWidth="1"/>
    <col min="13346" max="13346" width="12.140625" style="376" customWidth="1"/>
    <col min="13347" max="13350" width="10.42578125" style="376" customWidth="1"/>
    <col min="13351" max="13523" width="10.42578125" style="376"/>
    <col min="13524" max="13524" width="4.7109375" style="376" bestFit="1" customWidth="1"/>
    <col min="13525" max="13525" width="31.5703125" style="376" customWidth="1"/>
    <col min="13526" max="13526" width="0" style="376" hidden="1" customWidth="1"/>
    <col min="13527" max="13527" width="6.140625" style="376" customWidth="1"/>
    <col min="13528" max="13528" width="13.42578125" style="376" customWidth="1"/>
    <col min="13529" max="13529" width="0" style="376" hidden="1" customWidth="1"/>
    <col min="13530" max="13530" width="6.5703125" style="376" customWidth="1"/>
    <col min="13531" max="13548" width="0" style="376" hidden="1" customWidth="1"/>
    <col min="13549" max="13549" width="11.7109375" style="376" customWidth="1"/>
    <col min="13550" max="13550" width="15.28515625" style="376" customWidth="1"/>
    <col min="13551" max="13551" width="15.42578125" style="376" customWidth="1"/>
    <col min="13552" max="13552" width="13.28515625" style="376" customWidth="1"/>
    <col min="13553" max="13553" width="0" style="376" hidden="1" customWidth="1"/>
    <col min="13554" max="13554" width="12.7109375" style="376" customWidth="1"/>
    <col min="13555" max="13555" width="0" style="376" hidden="1" customWidth="1"/>
    <col min="13556" max="13556" width="15.28515625" style="376" customWidth="1"/>
    <col min="13557" max="13557" width="14.85546875" style="376" customWidth="1"/>
    <col min="13558" max="13587" width="0" style="376" hidden="1" customWidth="1"/>
    <col min="13588" max="13588" width="12.42578125" style="376" customWidth="1"/>
    <col min="13589" max="13589" width="13.28515625" style="376" customWidth="1"/>
    <col min="13590" max="13590" width="11.7109375" style="376" customWidth="1"/>
    <col min="13591" max="13591" width="0" style="376" hidden="1" customWidth="1"/>
    <col min="13592" max="13592" width="11.7109375" style="376" customWidth="1"/>
    <col min="13593" max="13593" width="13.28515625" style="376" customWidth="1"/>
    <col min="13594" max="13597" width="0" style="376" hidden="1" customWidth="1"/>
    <col min="13598" max="13598" width="11.7109375" style="376" customWidth="1"/>
    <col min="13599" max="13600" width="0" style="376" hidden="1" customWidth="1"/>
    <col min="13601" max="13601" width="26.42578125" style="376" customWidth="1"/>
    <col min="13602" max="13602" width="12.140625" style="376" customWidth="1"/>
    <col min="13603" max="13606" width="10.42578125" style="376" customWidth="1"/>
    <col min="13607" max="13779" width="10.42578125" style="376"/>
    <col min="13780" max="13780" width="4.7109375" style="376" bestFit="1" customWidth="1"/>
    <col min="13781" max="13781" width="31.5703125" style="376" customWidth="1"/>
    <col min="13782" max="13782" width="0" style="376" hidden="1" customWidth="1"/>
    <col min="13783" max="13783" width="6.140625" style="376" customWidth="1"/>
    <col min="13784" max="13784" width="13.42578125" style="376" customWidth="1"/>
    <col min="13785" max="13785" width="0" style="376" hidden="1" customWidth="1"/>
    <col min="13786" max="13786" width="6.5703125" style="376" customWidth="1"/>
    <col min="13787" max="13804" width="0" style="376" hidden="1" customWidth="1"/>
    <col min="13805" max="13805" width="11.7109375" style="376" customWidth="1"/>
    <col min="13806" max="13806" width="15.28515625" style="376" customWidth="1"/>
    <col min="13807" max="13807" width="15.42578125" style="376" customWidth="1"/>
    <col min="13808" max="13808" width="13.28515625" style="376" customWidth="1"/>
    <col min="13809" max="13809" width="0" style="376" hidden="1" customWidth="1"/>
    <col min="13810" max="13810" width="12.7109375" style="376" customWidth="1"/>
    <col min="13811" max="13811" width="0" style="376" hidden="1" customWidth="1"/>
    <col min="13812" max="13812" width="15.28515625" style="376" customWidth="1"/>
    <col min="13813" max="13813" width="14.85546875" style="376" customWidth="1"/>
    <col min="13814" max="13843" width="0" style="376" hidden="1" customWidth="1"/>
    <col min="13844" max="13844" width="12.42578125" style="376" customWidth="1"/>
    <col min="13845" max="13845" width="13.28515625" style="376" customWidth="1"/>
    <col min="13846" max="13846" width="11.7109375" style="376" customWidth="1"/>
    <col min="13847" max="13847" width="0" style="376" hidden="1" customWidth="1"/>
    <col min="13848" max="13848" width="11.7109375" style="376" customWidth="1"/>
    <col min="13849" max="13849" width="13.28515625" style="376" customWidth="1"/>
    <col min="13850" max="13853" width="0" style="376" hidden="1" customWidth="1"/>
    <col min="13854" max="13854" width="11.7109375" style="376" customWidth="1"/>
    <col min="13855" max="13856" width="0" style="376" hidden="1" customWidth="1"/>
    <col min="13857" max="13857" width="26.42578125" style="376" customWidth="1"/>
    <col min="13858" max="13858" width="12.140625" style="376" customWidth="1"/>
    <col min="13859" max="13862" width="10.42578125" style="376" customWidth="1"/>
    <col min="13863" max="14035" width="10.42578125" style="376"/>
    <col min="14036" max="14036" width="4.7109375" style="376" bestFit="1" customWidth="1"/>
    <col min="14037" max="14037" width="31.5703125" style="376" customWidth="1"/>
    <col min="14038" max="14038" width="0" style="376" hidden="1" customWidth="1"/>
    <col min="14039" max="14039" width="6.140625" style="376" customWidth="1"/>
    <col min="14040" max="14040" width="13.42578125" style="376" customWidth="1"/>
    <col min="14041" max="14041" width="0" style="376" hidden="1" customWidth="1"/>
    <col min="14042" max="14042" width="6.5703125" style="376" customWidth="1"/>
    <col min="14043" max="14060" width="0" style="376" hidden="1" customWidth="1"/>
    <col min="14061" max="14061" width="11.7109375" style="376" customWidth="1"/>
    <col min="14062" max="14062" width="15.28515625" style="376" customWidth="1"/>
    <col min="14063" max="14063" width="15.42578125" style="376" customWidth="1"/>
    <col min="14064" max="14064" width="13.28515625" style="376" customWidth="1"/>
    <col min="14065" max="14065" width="0" style="376" hidden="1" customWidth="1"/>
    <col min="14066" max="14066" width="12.7109375" style="376" customWidth="1"/>
    <col min="14067" max="14067" width="0" style="376" hidden="1" customWidth="1"/>
    <col min="14068" max="14068" width="15.28515625" style="376" customWidth="1"/>
    <col min="14069" max="14069" width="14.85546875" style="376" customWidth="1"/>
    <col min="14070" max="14099" width="0" style="376" hidden="1" customWidth="1"/>
    <col min="14100" max="14100" width="12.42578125" style="376" customWidth="1"/>
    <col min="14101" max="14101" width="13.28515625" style="376" customWidth="1"/>
    <col min="14102" max="14102" width="11.7109375" style="376" customWidth="1"/>
    <col min="14103" max="14103" width="0" style="376" hidden="1" customWidth="1"/>
    <col min="14104" max="14104" width="11.7109375" style="376" customWidth="1"/>
    <col min="14105" max="14105" width="13.28515625" style="376" customWidth="1"/>
    <col min="14106" max="14109" width="0" style="376" hidden="1" customWidth="1"/>
    <col min="14110" max="14110" width="11.7109375" style="376" customWidth="1"/>
    <col min="14111" max="14112" width="0" style="376" hidden="1" customWidth="1"/>
    <col min="14113" max="14113" width="26.42578125" style="376" customWidth="1"/>
    <col min="14114" max="14114" width="12.140625" style="376" customWidth="1"/>
    <col min="14115" max="14118" width="10.42578125" style="376" customWidth="1"/>
    <col min="14119" max="14291" width="10.42578125" style="376"/>
    <col min="14292" max="14292" width="4.7109375" style="376" bestFit="1" customWidth="1"/>
    <col min="14293" max="14293" width="31.5703125" style="376" customWidth="1"/>
    <col min="14294" max="14294" width="0" style="376" hidden="1" customWidth="1"/>
    <col min="14295" max="14295" width="6.140625" style="376" customWidth="1"/>
    <col min="14296" max="14296" width="13.42578125" style="376" customWidth="1"/>
    <col min="14297" max="14297" width="0" style="376" hidden="1" customWidth="1"/>
    <col min="14298" max="14298" width="6.5703125" style="376" customWidth="1"/>
    <col min="14299" max="14316" width="0" style="376" hidden="1" customWidth="1"/>
    <col min="14317" max="14317" width="11.7109375" style="376" customWidth="1"/>
    <col min="14318" max="14318" width="15.28515625" style="376" customWidth="1"/>
    <col min="14319" max="14319" width="15.42578125" style="376" customWidth="1"/>
    <col min="14320" max="14320" width="13.28515625" style="376" customWidth="1"/>
    <col min="14321" max="14321" width="0" style="376" hidden="1" customWidth="1"/>
    <col min="14322" max="14322" width="12.7109375" style="376" customWidth="1"/>
    <col min="14323" max="14323" width="0" style="376" hidden="1" customWidth="1"/>
    <col min="14324" max="14324" width="15.28515625" style="376" customWidth="1"/>
    <col min="14325" max="14325" width="14.85546875" style="376" customWidth="1"/>
    <col min="14326" max="14355" width="0" style="376" hidden="1" customWidth="1"/>
    <col min="14356" max="14356" width="12.42578125" style="376" customWidth="1"/>
    <col min="14357" max="14357" width="13.28515625" style="376" customWidth="1"/>
    <col min="14358" max="14358" width="11.7109375" style="376" customWidth="1"/>
    <col min="14359" max="14359" width="0" style="376" hidden="1" customWidth="1"/>
    <col min="14360" max="14360" width="11.7109375" style="376" customWidth="1"/>
    <col min="14361" max="14361" width="13.28515625" style="376" customWidth="1"/>
    <col min="14362" max="14365" width="0" style="376" hidden="1" customWidth="1"/>
    <col min="14366" max="14366" width="11.7109375" style="376" customWidth="1"/>
    <col min="14367" max="14368" width="0" style="376" hidden="1" customWidth="1"/>
    <col min="14369" max="14369" width="26.42578125" style="376" customWidth="1"/>
    <col min="14370" max="14370" width="12.140625" style="376" customWidth="1"/>
    <col min="14371" max="14374" width="10.42578125" style="376" customWidth="1"/>
    <col min="14375" max="14547" width="10.42578125" style="376"/>
    <col min="14548" max="14548" width="4.7109375" style="376" bestFit="1" customWidth="1"/>
    <col min="14549" max="14549" width="31.5703125" style="376" customWidth="1"/>
    <col min="14550" max="14550" width="0" style="376" hidden="1" customWidth="1"/>
    <col min="14551" max="14551" width="6.140625" style="376" customWidth="1"/>
    <col min="14552" max="14552" width="13.42578125" style="376" customWidth="1"/>
    <col min="14553" max="14553" width="0" style="376" hidden="1" customWidth="1"/>
    <col min="14554" max="14554" width="6.5703125" style="376" customWidth="1"/>
    <col min="14555" max="14572" width="0" style="376" hidden="1" customWidth="1"/>
    <col min="14573" max="14573" width="11.7109375" style="376" customWidth="1"/>
    <col min="14574" max="14574" width="15.28515625" style="376" customWidth="1"/>
    <col min="14575" max="14575" width="15.42578125" style="376" customWidth="1"/>
    <col min="14576" max="14576" width="13.28515625" style="376" customWidth="1"/>
    <col min="14577" max="14577" width="0" style="376" hidden="1" customWidth="1"/>
    <col min="14578" max="14578" width="12.7109375" style="376" customWidth="1"/>
    <col min="14579" max="14579" width="0" style="376" hidden="1" customWidth="1"/>
    <col min="14580" max="14580" width="15.28515625" style="376" customWidth="1"/>
    <col min="14581" max="14581" width="14.85546875" style="376" customWidth="1"/>
    <col min="14582" max="14611" width="0" style="376" hidden="1" customWidth="1"/>
    <col min="14612" max="14612" width="12.42578125" style="376" customWidth="1"/>
    <col min="14613" max="14613" width="13.28515625" style="376" customWidth="1"/>
    <col min="14614" max="14614" width="11.7109375" style="376" customWidth="1"/>
    <col min="14615" max="14615" width="0" style="376" hidden="1" customWidth="1"/>
    <col min="14616" max="14616" width="11.7109375" style="376" customWidth="1"/>
    <col min="14617" max="14617" width="13.28515625" style="376" customWidth="1"/>
    <col min="14618" max="14621" width="0" style="376" hidden="1" customWidth="1"/>
    <col min="14622" max="14622" width="11.7109375" style="376" customWidth="1"/>
    <col min="14623" max="14624" width="0" style="376" hidden="1" customWidth="1"/>
    <col min="14625" max="14625" width="26.42578125" style="376" customWidth="1"/>
    <col min="14626" max="14626" width="12.140625" style="376" customWidth="1"/>
    <col min="14627" max="14630" width="10.42578125" style="376" customWidth="1"/>
    <col min="14631" max="14803" width="10.42578125" style="376"/>
    <col min="14804" max="14804" width="4.7109375" style="376" bestFit="1" customWidth="1"/>
    <col min="14805" max="14805" width="31.5703125" style="376" customWidth="1"/>
    <col min="14806" max="14806" width="0" style="376" hidden="1" customWidth="1"/>
    <col min="14807" max="14807" width="6.140625" style="376" customWidth="1"/>
    <col min="14808" max="14808" width="13.42578125" style="376" customWidth="1"/>
    <col min="14809" max="14809" width="0" style="376" hidden="1" customWidth="1"/>
    <col min="14810" max="14810" width="6.5703125" style="376" customWidth="1"/>
    <col min="14811" max="14828" width="0" style="376" hidden="1" customWidth="1"/>
    <col min="14829" max="14829" width="11.7109375" style="376" customWidth="1"/>
    <col min="14830" max="14830" width="15.28515625" style="376" customWidth="1"/>
    <col min="14831" max="14831" width="15.42578125" style="376" customWidth="1"/>
    <col min="14832" max="14832" width="13.28515625" style="376" customWidth="1"/>
    <col min="14833" max="14833" width="0" style="376" hidden="1" customWidth="1"/>
    <col min="14834" max="14834" width="12.7109375" style="376" customWidth="1"/>
    <col min="14835" max="14835" width="0" style="376" hidden="1" customWidth="1"/>
    <col min="14836" max="14836" width="15.28515625" style="376" customWidth="1"/>
    <col min="14837" max="14837" width="14.85546875" style="376" customWidth="1"/>
    <col min="14838" max="14867" width="0" style="376" hidden="1" customWidth="1"/>
    <col min="14868" max="14868" width="12.42578125" style="376" customWidth="1"/>
    <col min="14869" max="14869" width="13.28515625" style="376" customWidth="1"/>
    <col min="14870" max="14870" width="11.7109375" style="376" customWidth="1"/>
    <col min="14871" max="14871" width="0" style="376" hidden="1" customWidth="1"/>
    <col min="14872" max="14872" width="11.7109375" style="376" customWidth="1"/>
    <col min="14873" max="14873" width="13.28515625" style="376" customWidth="1"/>
    <col min="14874" max="14877" width="0" style="376" hidden="1" customWidth="1"/>
    <col min="14878" max="14878" width="11.7109375" style="376" customWidth="1"/>
    <col min="14879" max="14880" width="0" style="376" hidden="1" customWidth="1"/>
    <col min="14881" max="14881" width="26.42578125" style="376" customWidth="1"/>
    <col min="14882" max="14882" width="12.140625" style="376" customWidth="1"/>
    <col min="14883" max="14886" width="10.42578125" style="376" customWidth="1"/>
    <col min="14887" max="15059" width="10.42578125" style="376"/>
    <col min="15060" max="15060" width="4.7109375" style="376" bestFit="1" customWidth="1"/>
    <col min="15061" max="15061" width="31.5703125" style="376" customWidth="1"/>
    <col min="15062" max="15062" width="0" style="376" hidden="1" customWidth="1"/>
    <col min="15063" max="15063" width="6.140625" style="376" customWidth="1"/>
    <col min="15064" max="15064" width="13.42578125" style="376" customWidth="1"/>
    <col min="15065" max="15065" width="0" style="376" hidden="1" customWidth="1"/>
    <col min="15066" max="15066" width="6.5703125" style="376" customWidth="1"/>
    <col min="15067" max="15084" width="0" style="376" hidden="1" customWidth="1"/>
    <col min="15085" max="15085" width="11.7109375" style="376" customWidth="1"/>
    <col min="15086" max="15086" width="15.28515625" style="376" customWidth="1"/>
    <col min="15087" max="15087" width="15.42578125" style="376" customWidth="1"/>
    <col min="15088" max="15088" width="13.28515625" style="376" customWidth="1"/>
    <col min="15089" max="15089" width="0" style="376" hidden="1" customWidth="1"/>
    <col min="15090" max="15090" width="12.7109375" style="376" customWidth="1"/>
    <col min="15091" max="15091" width="0" style="376" hidden="1" customWidth="1"/>
    <col min="15092" max="15092" width="15.28515625" style="376" customWidth="1"/>
    <col min="15093" max="15093" width="14.85546875" style="376" customWidth="1"/>
    <col min="15094" max="15123" width="0" style="376" hidden="1" customWidth="1"/>
    <col min="15124" max="15124" width="12.42578125" style="376" customWidth="1"/>
    <col min="15125" max="15125" width="13.28515625" style="376" customWidth="1"/>
    <col min="15126" max="15126" width="11.7109375" style="376" customWidth="1"/>
    <col min="15127" max="15127" width="0" style="376" hidden="1" customWidth="1"/>
    <col min="15128" max="15128" width="11.7109375" style="376" customWidth="1"/>
    <col min="15129" max="15129" width="13.28515625" style="376" customWidth="1"/>
    <col min="15130" max="15133" width="0" style="376" hidden="1" customWidth="1"/>
    <col min="15134" max="15134" width="11.7109375" style="376" customWidth="1"/>
    <col min="15135" max="15136" width="0" style="376" hidden="1" customWidth="1"/>
    <col min="15137" max="15137" width="26.42578125" style="376" customWidth="1"/>
    <col min="15138" max="15138" width="12.140625" style="376" customWidth="1"/>
    <col min="15139" max="15142" width="10.42578125" style="376" customWidth="1"/>
    <col min="15143" max="16384" width="10.42578125" style="376"/>
  </cols>
  <sheetData>
    <row r="1" spans="1:83" s="377" customFormat="1" ht="18.75" customHeight="1">
      <c r="A1" s="817" t="s">
        <v>1105</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row>
    <row r="2" spans="1:83" s="377" customFormat="1">
      <c r="A2" s="817" t="s">
        <v>609</v>
      </c>
      <c r="B2" s="817"/>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row>
    <row r="3" spans="1:83" s="377" customFormat="1">
      <c r="A3" s="833" t="str">
        <f>BIIa!A3</f>
        <v>(Kèm theo Tờ trình số             /TTr-SKHĐT  ngày     tháng 12  năm 2021 của Sở Kế hoạch và Đầu tư  tỉnh Đắk Lắk)</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row>
    <row r="4" spans="1:83" s="377" customFormat="1">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1"/>
      <c r="AB4" s="481"/>
      <c r="AC4" s="834" t="s">
        <v>1095</v>
      </c>
      <c r="AD4" s="834"/>
      <c r="AE4" s="834"/>
      <c r="AF4" s="834"/>
      <c r="AG4" s="834"/>
      <c r="AH4" s="834"/>
      <c r="AI4" s="834"/>
      <c r="AP4" s="331"/>
      <c r="AQ4" s="331"/>
      <c r="AR4" s="331"/>
      <c r="AS4" s="331"/>
      <c r="AT4" s="331"/>
      <c r="AU4" s="331"/>
      <c r="AV4" s="331"/>
      <c r="AW4" s="331"/>
      <c r="AX4" s="331"/>
      <c r="AY4" s="331"/>
      <c r="AZ4" s="331"/>
      <c r="BA4" s="331"/>
      <c r="BB4" s="331"/>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row>
    <row r="5" spans="1:83" s="362" customFormat="1" ht="13.5">
      <c r="A5" s="818" t="s">
        <v>2</v>
      </c>
      <c r="B5" s="819" t="s">
        <v>610</v>
      </c>
      <c r="C5" s="818" t="s">
        <v>527</v>
      </c>
      <c r="D5" s="818" t="s">
        <v>515</v>
      </c>
      <c r="E5" s="818" t="s">
        <v>611</v>
      </c>
      <c r="F5" s="818" t="s">
        <v>612</v>
      </c>
      <c r="G5" s="820" t="s">
        <v>75</v>
      </c>
      <c r="H5" s="821"/>
      <c r="I5" s="821"/>
      <c r="J5" s="821"/>
      <c r="K5" s="821"/>
      <c r="L5" s="821"/>
      <c r="M5" s="821"/>
      <c r="N5" s="822"/>
      <c r="O5" s="820" t="s">
        <v>601</v>
      </c>
      <c r="P5" s="821"/>
      <c r="Q5" s="821"/>
      <c r="R5" s="821"/>
      <c r="S5" s="821"/>
      <c r="T5" s="821"/>
      <c r="U5" s="821"/>
      <c r="V5" s="821"/>
      <c r="W5" s="821"/>
      <c r="X5" s="821"/>
      <c r="Y5" s="821"/>
      <c r="Z5" s="822"/>
      <c r="AA5" s="823" t="s">
        <v>613</v>
      </c>
      <c r="AB5" s="824"/>
      <c r="AC5" s="824"/>
      <c r="AD5" s="825"/>
      <c r="AE5" s="823" t="s">
        <v>614</v>
      </c>
      <c r="AF5" s="824"/>
      <c r="AG5" s="824"/>
      <c r="AH5" s="825"/>
      <c r="AI5" s="818" t="s">
        <v>7</v>
      </c>
    </row>
    <row r="6" spans="1:83" s="362" customFormat="1" ht="31.5" customHeight="1">
      <c r="A6" s="818"/>
      <c r="B6" s="819"/>
      <c r="C6" s="818"/>
      <c r="D6" s="818"/>
      <c r="E6" s="818"/>
      <c r="F6" s="818"/>
      <c r="G6" s="818" t="s">
        <v>530</v>
      </c>
      <c r="H6" s="820" t="s">
        <v>9</v>
      </c>
      <c r="I6" s="821"/>
      <c r="J6" s="821"/>
      <c r="K6" s="821"/>
      <c r="L6" s="821"/>
      <c r="M6" s="821"/>
      <c r="N6" s="822"/>
      <c r="O6" s="818" t="s">
        <v>602</v>
      </c>
      <c r="P6" s="818"/>
      <c r="Q6" s="818"/>
      <c r="R6" s="818"/>
      <c r="S6" s="818" t="s">
        <v>615</v>
      </c>
      <c r="T6" s="818"/>
      <c r="U6" s="818"/>
      <c r="V6" s="818"/>
      <c r="W6" s="818" t="s">
        <v>616</v>
      </c>
      <c r="X6" s="818"/>
      <c r="Y6" s="818"/>
      <c r="Z6" s="818"/>
      <c r="AA6" s="826"/>
      <c r="AB6" s="827"/>
      <c r="AC6" s="827"/>
      <c r="AD6" s="828"/>
      <c r="AE6" s="826"/>
      <c r="AF6" s="827"/>
      <c r="AG6" s="827"/>
      <c r="AH6" s="828"/>
      <c r="AI6" s="818"/>
    </row>
    <row r="7" spans="1:83" s="362" customFormat="1" ht="35.25" customHeight="1">
      <c r="A7" s="818"/>
      <c r="B7" s="819"/>
      <c r="C7" s="818"/>
      <c r="D7" s="818"/>
      <c r="E7" s="818"/>
      <c r="F7" s="818"/>
      <c r="G7" s="818"/>
      <c r="H7" s="818" t="s">
        <v>11</v>
      </c>
      <c r="I7" s="829" t="s">
        <v>531</v>
      </c>
      <c r="J7" s="830"/>
      <c r="K7" s="830"/>
      <c r="L7" s="830"/>
      <c r="M7" s="830"/>
      <c r="N7" s="831"/>
      <c r="O7" s="818" t="s">
        <v>11</v>
      </c>
      <c r="P7" s="832" t="s">
        <v>531</v>
      </c>
      <c r="Q7" s="832"/>
      <c r="R7" s="832"/>
      <c r="S7" s="818" t="s">
        <v>11</v>
      </c>
      <c r="T7" s="832" t="s">
        <v>531</v>
      </c>
      <c r="U7" s="832"/>
      <c r="V7" s="832"/>
      <c r="W7" s="818" t="s">
        <v>11</v>
      </c>
      <c r="X7" s="832" t="s">
        <v>531</v>
      </c>
      <c r="Y7" s="832"/>
      <c r="Z7" s="832"/>
      <c r="AA7" s="818" t="s">
        <v>11</v>
      </c>
      <c r="AB7" s="832" t="s">
        <v>531</v>
      </c>
      <c r="AC7" s="832"/>
      <c r="AD7" s="832"/>
      <c r="AE7" s="818" t="s">
        <v>11</v>
      </c>
      <c r="AF7" s="832" t="s">
        <v>531</v>
      </c>
      <c r="AG7" s="832"/>
      <c r="AH7" s="832"/>
      <c r="AI7" s="818"/>
    </row>
    <row r="8" spans="1:83" s="362" customFormat="1" ht="39" customHeight="1">
      <c r="A8" s="818"/>
      <c r="B8" s="819"/>
      <c r="C8" s="818"/>
      <c r="D8" s="818"/>
      <c r="E8" s="818"/>
      <c r="F8" s="818"/>
      <c r="G8" s="818"/>
      <c r="H8" s="818"/>
      <c r="I8" s="818" t="s">
        <v>534</v>
      </c>
      <c r="J8" s="818"/>
      <c r="K8" s="823" t="s">
        <v>617</v>
      </c>
      <c r="L8" s="824"/>
      <c r="M8" s="824"/>
      <c r="N8" s="825"/>
      <c r="O8" s="818"/>
      <c r="P8" s="818" t="s">
        <v>540</v>
      </c>
      <c r="Q8" s="818"/>
      <c r="R8" s="818" t="s">
        <v>618</v>
      </c>
      <c r="S8" s="818"/>
      <c r="T8" s="818" t="s">
        <v>540</v>
      </c>
      <c r="U8" s="818"/>
      <c r="V8" s="818" t="s">
        <v>618</v>
      </c>
      <c r="W8" s="818"/>
      <c r="X8" s="818" t="s">
        <v>540</v>
      </c>
      <c r="Y8" s="818"/>
      <c r="Z8" s="818" t="s">
        <v>618</v>
      </c>
      <c r="AA8" s="818"/>
      <c r="AB8" s="818" t="s">
        <v>540</v>
      </c>
      <c r="AC8" s="818"/>
      <c r="AD8" s="818" t="s">
        <v>618</v>
      </c>
      <c r="AE8" s="818"/>
      <c r="AF8" s="818" t="s">
        <v>540</v>
      </c>
      <c r="AG8" s="818"/>
      <c r="AH8" s="818" t="s">
        <v>618</v>
      </c>
      <c r="AI8" s="818"/>
    </row>
    <row r="9" spans="1:83" s="362" customFormat="1" ht="13.5">
      <c r="A9" s="818"/>
      <c r="B9" s="819"/>
      <c r="C9" s="818"/>
      <c r="D9" s="818"/>
      <c r="E9" s="818"/>
      <c r="F9" s="818"/>
      <c r="G9" s="818"/>
      <c r="H9" s="818"/>
      <c r="I9" s="818"/>
      <c r="J9" s="818"/>
      <c r="K9" s="826"/>
      <c r="L9" s="827"/>
      <c r="M9" s="827"/>
      <c r="N9" s="828"/>
      <c r="O9" s="818"/>
      <c r="P9" s="818" t="s">
        <v>81</v>
      </c>
      <c r="Q9" s="818" t="s">
        <v>619</v>
      </c>
      <c r="R9" s="818"/>
      <c r="S9" s="818"/>
      <c r="T9" s="818" t="s">
        <v>81</v>
      </c>
      <c r="U9" s="818" t="s">
        <v>619</v>
      </c>
      <c r="V9" s="818"/>
      <c r="W9" s="818"/>
      <c r="X9" s="818" t="s">
        <v>81</v>
      </c>
      <c r="Y9" s="818" t="s">
        <v>619</v>
      </c>
      <c r="Z9" s="818"/>
      <c r="AA9" s="818"/>
      <c r="AB9" s="818" t="s">
        <v>81</v>
      </c>
      <c r="AC9" s="818" t="s">
        <v>619</v>
      </c>
      <c r="AD9" s="818"/>
      <c r="AE9" s="818"/>
      <c r="AF9" s="818" t="s">
        <v>81</v>
      </c>
      <c r="AG9" s="818" t="s">
        <v>619</v>
      </c>
      <c r="AH9" s="818"/>
      <c r="AI9" s="818"/>
    </row>
    <row r="10" spans="1:83" s="362" customFormat="1" ht="13.5">
      <c r="A10" s="818"/>
      <c r="B10" s="819"/>
      <c r="C10" s="818"/>
      <c r="D10" s="818"/>
      <c r="E10" s="818"/>
      <c r="F10" s="818"/>
      <c r="G10" s="818"/>
      <c r="H10" s="818"/>
      <c r="I10" s="818" t="s">
        <v>81</v>
      </c>
      <c r="J10" s="835" t="s">
        <v>620</v>
      </c>
      <c r="K10" s="818" t="s">
        <v>621</v>
      </c>
      <c r="L10" s="818" t="s">
        <v>537</v>
      </c>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row>
    <row r="11" spans="1:83" s="362" customFormat="1" ht="13.5">
      <c r="A11" s="818"/>
      <c r="B11" s="819"/>
      <c r="C11" s="818"/>
      <c r="D11" s="818"/>
      <c r="E11" s="818"/>
      <c r="F11" s="818"/>
      <c r="G11" s="818"/>
      <c r="H11" s="818"/>
      <c r="I11" s="818"/>
      <c r="J11" s="836"/>
      <c r="K11" s="818"/>
      <c r="L11" s="835" t="s">
        <v>81</v>
      </c>
      <c r="M11" s="818" t="s">
        <v>82</v>
      </c>
      <c r="N11" s="818"/>
      <c r="O11" s="818"/>
      <c r="P11" s="818"/>
      <c r="Q11" s="818"/>
      <c r="R11" s="818"/>
      <c r="S11" s="818"/>
      <c r="T11" s="818"/>
      <c r="U11" s="818"/>
      <c r="V11" s="818"/>
      <c r="W11" s="818"/>
      <c r="X11" s="818"/>
      <c r="Y11" s="818"/>
      <c r="Z11" s="818"/>
      <c r="AA11" s="818"/>
      <c r="AB11" s="818"/>
      <c r="AC11" s="818"/>
      <c r="AD11" s="818"/>
      <c r="AE11" s="818"/>
      <c r="AF11" s="818"/>
      <c r="AG11" s="818"/>
      <c r="AH11" s="818"/>
      <c r="AI11" s="818"/>
    </row>
    <row r="12" spans="1:83" s="362" customFormat="1" ht="40.5">
      <c r="A12" s="818"/>
      <c r="B12" s="819"/>
      <c r="C12" s="818"/>
      <c r="D12" s="818"/>
      <c r="E12" s="818"/>
      <c r="F12" s="818"/>
      <c r="G12" s="818"/>
      <c r="H12" s="818"/>
      <c r="I12" s="818"/>
      <c r="J12" s="837"/>
      <c r="K12" s="818"/>
      <c r="L12" s="837"/>
      <c r="M12" s="363" t="s">
        <v>622</v>
      </c>
      <c r="N12" s="363" t="s">
        <v>539</v>
      </c>
      <c r="O12" s="818"/>
      <c r="P12" s="818"/>
      <c r="Q12" s="818"/>
      <c r="R12" s="818"/>
      <c r="S12" s="818"/>
      <c r="T12" s="818"/>
      <c r="U12" s="818"/>
      <c r="V12" s="818"/>
      <c r="W12" s="818"/>
      <c r="X12" s="818"/>
      <c r="Y12" s="818"/>
      <c r="Z12" s="818"/>
      <c r="AA12" s="818"/>
      <c r="AB12" s="818"/>
      <c r="AC12" s="818"/>
      <c r="AD12" s="818"/>
      <c r="AE12" s="818"/>
      <c r="AF12" s="818"/>
      <c r="AG12" s="818"/>
      <c r="AH12" s="818"/>
      <c r="AI12" s="818"/>
      <c r="AJ12" s="362" t="s">
        <v>623</v>
      </c>
      <c r="AK12" s="362">
        <v>2018</v>
      </c>
      <c r="AL12" s="362">
        <v>2019</v>
      </c>
      <c r="AN12" s="362" t="s">
        <v>624</v>
      </c>
    </row>
    <row r="13" spans="1:83" s="332" customFormat="1" ht="13.5">
      <c r="A13" s="364">
        <v>1</v>
      </c>
      <c r="B13" s="364">
        <v>2</v>
      </c>
      <c r="C13" s="364">
        <v>3</v>
      </c>
      <c r="D13" s="364">
        <v>4</v>
      </c>
      <c r="E13" s="364">
        <v>5</v>
      </c>
      <c r="F13" s="364">
        <v>6</v>
      </c>
      <c r="G13" s="364">
        <v>7</v>
      </c>
      <c r="H13" s="364">
        <v>8</v>
      </c>
      <c r="I13" s="364">
        <v>9</v>
      </c>
      <c r="J13" s="364">
        <v>10</v>
      </c>
      <c r="K13" s="364">
        <v>11</v>
      </c>
      <c r="L13" s="364">
        <v>12</v>
      </c>
      <c r="M13" s="364">
        <v>13</v>
      </c>
      <c r="N13" s="364">
        <v>14</v>
      </c>
      <c r="O13" s="364">
        <v>15</v>
      </c>
      <c r="P13" s="364">
        <v>16</v>
      </c>
      <c r="Q13" s="364">
        <v>17</v>
      </c>
      <c r="R13" s="364">
        <v>18</v>
      </c>
      <c r="S13" s="364">
        <v>19</v>
      </c>
      <c r="T13" s="364">
        <v>20</v>
      </c>
      <c r="U13" s="364">
        <v>21</v>
      </c>
      <c r="V13" s="364">
        <v>22</v>
      </c>
      <c r="W13" s="364">
        <v>23</v>
      </c>
      <c r="X13" s="364">
        <v>24</v>
      </c>
      <c r="Y13" s="364">
        <v>25</v>
      </c>
      <c r="Z13" s="364">
        <v>26</v>
      </c>
      <c r="AA13" s="364">
        <v>27</v>
      </c>
      <c r="AB13" s="364">
        <v>28</v>
      </c>
      <c r="AC13" s="364">
        <v>29</v>
      </c>
      <c r="AD13" s="364">
        <v>30</v>
      </c>
      <c r="AE13" s="364">
        <v>31</v>
      </c>
      <c r="AF13" s="364">
        <v>32</v>
      </c>
      <c r="AG13" s="364">
        <v>33</v>
      </c>
      <c r="AH13" s="364">
        <v>34</v>
      </c>
      <c r="AI13" s="364">
        <v>35</v>
      </c>
    </row>
    <row r="14" spans="1:83" s="333" customFormat="1" ht="13.5">
      <c r="A14" s="365"/>
      <c r="B14" s="486" t="s">
        <v>13</v>
      </c>
      <c r="C14" s="365"/>
      <c r="D14" s="366"/>
      <c r="E14" s="365"/>
      <c r="F14" s="365"/>
      <c r="G14" s="365"/>
      <c r="H14" s="367">
        <f t="shared" ref="H14" si="0">H15+H47+H54</f>
        <v>6772042.8710000003</v>
      </c>
      <c r="I14" s="367">
        <f t="shared" ref="I14" si="1">I15+I47+I54</f>
        <v>1121532</v>
      </c>
      <c r="J14" s="367">
        <f t="shared" ref="J14" si="2">J15+J47+J54</f>
        <v>366216</v>
      </c>
      <c r="K14" s="367">
        <f t="shared" ref="K14" si="3">K15+K47+K54</f>
        <v>0</v>
      </c>
      <c r="L14" s="367">
        <f t="shared" ref="L14" si="4">L15+L47+L54</f>
        <v>4186616</v>
      </c>
      <c r="M14" s="367">
        <f t="shared" ref="M14" si="5">M15+M47+M54</f>
        <v>3869685</v>
      </c>
      <c r="N14" s="367">
        <f t="shared" ref="N14" si="6">N15+N47+N54</f>
        <v>316931</v>
      </c>
      <c r="O14" s="367">
        <f t="shared" ref="O14" si="7">O15+O47+O54</f>
        <v>398285</v>
      </c>
      <c r="P14" s="367">
        <f t="shared" ref="P14" si="8">P15+P47+P54</f>
        <v>4933</v>
      </c>
      <c r="Q14" s="367">
        <f t="shared" ref="Q14" si="9">Q15+Q47+Q54</f>
        <v>0</v>
      </c>
      <c r="R14" s="367">
        <f t="shared" ref="R14:AG14" si="10">R15+R47+R54</f>
        <v>393352</v>
      </c>
      <c r="S14" s="367">
        <f t="shared" si="10"/>
        <v>42363</v>
      </c>
      <c r="T14" s="367">
        <f t="shared" si="10"/>
        <v>2889</v>
      </c>
      <c r="U14" s="367">
        <f t="shared" si="10"/>
        <v>0</v>
      </c>
      <c r="V14" s="367">
        <f t="shared" si="10"/>
        <v>39474</v>
      </c>
      <c r="W14" s="367">
        <f t="shared" si="10"/>
        <v>347221</v>
      </c>
      <c r="X14" s="367">
        <f t="shared" si="10"/>
        <v>3493</v>
      </c>
      <c r="Y14" s="367">
        <f t="shared" si="10"/>
        <v>0</v>
      </c>
      <c r="Z14" s="367">
        <f t="shared" si="10"/>
        <v>343728</v>
      </c>
      <c r="AA14" s="367">
        <f t="shared" si="10"/>
        <v>3214643</v>
      </c>
      <c r="AB14" s="367">
        <f t="shared" si="10"/>
        <v>8348</v>
      </c>
      <c r="AC14" s="367">
        <f t="shared" si="10"/>
        <v>0</v>
      </c>
      <c r="AD14" s="367">
        <f t="shared" si="10"/>
        <v>3203526</v>
      </c>
      <c r="AE14" s="367">
        <f t="shared" si="10"/>
        <v>794852</v>
      </c>
      <c r="AF14" s="367">
        <f t="shared" si="10"/>
        <v>7348</v>
      </c>
      <c r="AG14" s="367">
        <f t="shared" si="10"/>
        <v>0</v>
      </c>
      <c r="AH14" s="367">
        <f>AH15+AH47+AH54</f>
        <v>784735</v>
      </c>
      <c r="AI14" s="365"/>
      <c r="AK14" s="334" t="e">
        <f>#REF!+AK15+#REF!+#REF!+#REF!+AK17+AK21</f>
        <v>#REF!</v>
      </c>
      <c r="AL14" s="334" t="e">
        <f>#REF!+AL15+#REF!+#REF!+#REF!+AL17+AL21</f>
        <v>#REF!</v>
      </c>
      <c r="AM14" s="333" t="e">
        <f>AK14+AL14</f>
        <v>#REF!</v>
      </c>
      <c r="AP14" s="333">
        <f>AH15+AH47</f>
        <v>688735</v>
      </c>
      <c r="AQ14" s="333">
        <v>96000</v>
      </c>
    </row>
    <row r="15" spans="1:83" s="333" customFormat="1" ht="42" customHeight="1">
      <c r="A15" s="487" t="s">
        <v>56</v>
      </c>
      <c r="B15" s="487" t="s">
        <v>625</v>
      </c>
      <c r="C15" s="487"/>
      <c r="D15" s="487"/>
      <c r="E15" s="487"/>
      <c r="F15" s="487"/>
      <c r="G15" s="487"/>
      <c r="H15" s="488">
        <f>H16+H23+H27+H38+H42</f>
        <v>4932058</v>
      </c>
      <c r="I15" s="488">
        <f t="shared" ref="I15:AH15" si="11">I16+I23+I27+I38+I42</f>
        <v>1031638</v>
      </c>
      <c r="J15" s="488">
        <f t="shared" si="11"/>
        <v>366216</v>
      </c>
      <c r="K15" s="488">
        <f t="shared" si="11"/>
        <v>0</v>
      </c>
      <c r="L15" s="488">
        <f t="shared" si="11"/>
        <v>3900420</v>
      </c>
      <c r="M15" s="488">
        <f t="shared" si="11"/>
        <v>3583489</v>
      </c>
      <c r="N15" s="488">
        <f t="shared" si="11"/>
        <v>316931</v>
      </c>
      <c r="O15" s="488">
        <f t="shared" si="11"/>
        <v>290019</v>
      </c>
      <c r="P15" s="488">
        <f t="shared" si="11"/>
        <v>4933</v>
      </c>
      <c r="Q15" s="488">
        <f t="shared" si="11"/>
        <v>0</v>
      </c>
      <c r="R15" s="488">
        <f t="shared" si="11"/>
        <v>285086</v>
      </c>
      <c r="S15" s="488">
        <f t="shared" si="11"/>
        <v>42363</v>
      </c>
      <c r="T15" s="488">
        <f t="shared" si="11"/>
        <v>2889</v>
      </c>
      <c r="U15" s="488">
        <f t="shared" si="11"/>
        <v>0</v>
      </c>
      <c r="V15" s="488">
        <f t="shared" si="11"/>
        <v>39474</v>
      </c>
      <c r="W15" s="488">
        <f t="shared" si="11"/>
        <v>241955</v>
      </c>
      <c r="X15" s="488">
        <f t="shared" si="11"/>
        <v>3493</v>
      </c>
      <c r="Y15" s="488">
        <f t="shared" si="11"/>
        <v>0</v>
      </c>
      <c r="Z15" s="488">
        <f t="shared" si="11"/>
        <v>238462</v>
      </c>
      <c r="AA15" s="488">
        <f t="shared" si="11"/>
        <v>1165819</v>
      </c>
      <c r="AB15" s="488">
        <f t="shared" si="11"/>
        <v>8348</v>
      </c>
      <c r="AC15" s="488">
        <f t="shared" si="11"/>
        <v>0</v>
      </c>
      <c r="AD15" s="488">
        <f t="shared" si="11"/>
        <v>1157471</v>
      </c>
      <c r="AE15" s="488">
        <f t="shared" si="11"/>
        <v>524429</v>
      </c>
      <c r="AF15" s="488">
        <f t="shared" si="11"/>
        <v>7348</v>
      </c>
      <c r="AG15" s="488">
        <f t="shared" si="11"/>
        <v>0</v>
      </c>
      <c r="AH15" s="488">
        <f t="shared" si="11"/>
        <v>517081</v>
      </c>
      <c r="AI15" s="365"/>
      <c r="AK15" s="334"/>
      <c r="AL15" s="334"/>
      <c r="AP15" s="333">
        <f>AH14+AQ14</f>
        <v>880735</v>
      </c>
    </row>
    <row r="16" spans="1:83" s="374" customFormat="1">
      <c r="A16" s="487" t="s">
        <v>626</v>
      </c>
      <c r="B16" s="487" t="s">
        <v>627</v>
      </c>
      <c r="C16" s="487"/>
      <c r="D16" s="487"/>
      <c r="E16" s="487"/>
      <c r="F16" s="487"/>
      <c r="G16" s="487"/>
      <c r="H16" s="488">
        <f>SUM(H17:H22)</f>
        <v>636557</v>
      </c>
      <c r="I16" s="488">
        <f t="shared" ref="I16:AH16" si="12">SUM(I17:I22)</f>
        <v>102978</v>
      </c>
      <c r="J16" s="488">
        <f t="shared" si="12"/>
        <v>3006</v>
      </c>
      <c r="K16" s="488">
        <f t="shared" si="12"/>
        <v>0</v>
      </c>
      <c r="L16" s="488">
        <f t="shared" si="12"/>
        <v>533579</v>
      </c>
      <c r="M16" s="488">
        <f t="shared" si="12"/>
        <v>384102</v>
      </c>
      <c r="N16" s="488">
        <f t="shared" si="12"/>
        <v>149477</v>
      </c>
      <c r="O16" s="488">
        <f t="shared" si="12"/>
        <v>27091</v>
      </c>
      <c r="P16" s="488">
        <f t="shared" si="12"/>
        <v>933</v>
      </c>
      <c r="Q16" s="488">
        <f t="shared" si="12"/>
        <v>0</v>
      </c>
      <c r="R16" s="488">
        <f t="shared" si="12"/>
        <v>26158</v>
      </c>
      <c r="S16" s="488">
        <f t="shared" si="12"/>
        <v>933</v>
      </c>
      <c r="T16" s="488">
        <f t="shared" si="12"/>
        <v>933</v>
      </c>
      <c r="U16" s="488">
        <f t="shared" si="12"/>
        <v>0</v>
      </c>
      <c r="V16" s="488">
        <f t="shared" si="12"/>
        <v>0</v>
      </c>
      <c r="W16" s="488">
        <f t="shared" si="12"/>
        <v>27091</v>
      </c>
      <c r="X16" s="488">
        <f t="shared" si="12"/>
        <v>933</v>
      </c>
      <c r="Y16" s="488">
        <f t="shared" si="12"/>
        <v>0</v>
      </c>
      <c r="Z16" s="488">
        <f t="shared" si="12"/>
        <v>26158</v>
      </c>
      <c r="AA16" s="489">
        <f t="shared" si="12"/>
        <v>296579</v>
      </c>
      <c r="AB16" s="488">
        <f t="shared" si="12"/>
        <v>0</v>
      </c>
      <c r="AC16" s="488">
        <f t="shared" si="12"/>
        <v>0</v>
      </c>
      <c r="AD16" s="489">
        <f t="shared" si="12"/>
        <v>296579</v>
      </c>
      <c r="AE16" s="489">
        <f t="shared" si="12"/>
        <v>122499.99999999999</v>
      </c>
      <c r="AF16" s="489">
        <f t="shared" si="12"/>
        <v>0</v>
      </c>
      <c r="AG16" s="489">
        <f t="shared" si="12"/>
        <v>0</v>
      </c>
      <c r="AH16" s="489">
        <f t="shared" si="12"/>
        <v>122499.99999999999</v>
      </c>
      <c r="AI16" s="152"/>
      <c r="AJ16" s="335"/>
      <c r="AK16" s="336"/>
      <c r="AL16" s="336"/>
      <c r="AM16" s="333"/>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row>
    <row r="17" spans="1:83" s="338" customFormat="1" ht="40.5">
      <c r="A17" s="490">
        <v>1</v>
      </c>
      <c r="B17" s="490" t="s">
        <v>628</v>
      </c>
      <c r="C17" s="490"/>
      <c r="D17" s="490"/>
      <c r="E17" s="490"/>
      <c r="F17" s="490"/>
      <c r="G17" s="490"/>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368"/>
      <c r="AK17" s="339"/>
      <c r="AL17" s="339"/>
      <c r="AM17" s="340"/>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row>
    <row r="18" spans="1:83" s="375" customFormat="1" ht="19.5">
      <c r="A18" s="490"/>
      <c r="B18" s="490" t="s">
        <v>629</v>
      </c>
      <c r="C18" s="490"/>
      <c r="D18" s="490"/>
      <c r="E18" s="490"/>
      <c r="F18" s="490"/>
      <c r="G18" s="490"/>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369"/>
      <c r="AJ18" s="342"/>
      <c r="AK18" s="343"/>
      <c r="AL18" s="343"/>
      <c r="AM18" s="340"/>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row>
    <row r="19" spans="1:83" ht="31.5">
      <c r="A19" s="492" t="s">
        <v>16</v>
      </c>
      <c r="B19" s="492" t="s">
        <v>630</v>
      </c>
      <c r="C19" s="492"/>
      <c r="D19" s="492" t="s">
        <v>631</v>
      </c>
      <c r="E19" s="492"/>
      <c r="F19" s="492" t="s">
        <v>632</v>
      </c>
      <c r="G19" s="304" t="s">
        <v>633</v>
      </c>
      <c r="H19" s="493">
        <v>39081</v>
      </c>
      <c r="I19" s="493">
        <v>3758</v>
      </c>
      <c r="J19" s="493">
        <v>3006</v>
      </c>
      <c r="K19" s="493"/>
      <c r="L19" s="493">
        <v>35323</v>
      </c>
      <c r="M19" s="493">
        <v>35323</v>
      </c>
      <c r="N19" s="493">
        <v>0</v>
      </c>
      <c r="O19" s="493">
        <v>933</v>
      </c>
      <c r="P19" s="493">
        <v>933</v>
      </c>
      <c r="Q19" s="493"/>
      <c r="R19" s="493"/>
      <c r="S19" s="493">
        <f>T19</f>
        <v>933</v>
      </c>
      <c r="T19" s="493">
        <v>933</v>
      </c>
      <c r="U19" s="493"/>
      <c r="V19" s="493"/>
      <c r="W19" s="493">
        <f>X19</f>
        <v>933</v>
      </c>
      <c r="X19" s="493">
        <v>933</v>
      </c>
      <c r="Y19" s="493"/>
      <c r="Z19" s="493"/>
      <c r="AA19" s="493"/>
      <c r="AB19" s="493"/>
      <c r="AC19" s="493"/>
      <c r="AD19" s="493"/>
      <c r="AE19" s="493"/>
      <c r="AF19" s="493"/>
      <c r="AG19" s="493"/>
      <c r="AH19" s="493"/>
      <c r="AI19" s="370"/>
      <c r="AJ19" s="345"/>
      <c r="AK19" s="346"/>
      <c r="AL19" s="346"/>
      <c r="AM19" s="333"/>
    </row>
    <row r="20" spans="1:83" s="349" customFormat="1" ht="27">
      <c r="A20" s="490">
        <v>2</v>
      </c>
      <c r="B20" s="490" t="s">
        <v>634</v>
      </c>
      <c r="C20" s="490"/>
      <c r="D20" s="490"/>
      <c r="E20" s="490"/>
      <c r="F20" s="490"/>
      <c r="G20" s="490"/>
      <c r="H20" s="491"/>
      <c r="I20" s="491" t="s">
        <v>1112</v>
      </c>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369"/>
      <c r="AJ20" s="347"/>
      <c r="AK20" s="348"/>
      <c r="AL20" s="348"/>
      <c r="AM20" s="340"/>
      <c r="AO20" s="350"/>
    </row>
    <row r="21" spans="1:83" s="338" customFormat="1" ht="14.25">
      <c r="A21" s="490"/>
      <c r="B21" s="490" t="s">
        <v>175</v>
      </c>
      <c r="C21" s="490"/>
      <c r="D21" s="490"/>
      <c r="E21" s="490"/>
      <c r="F21" s="490"/>
      <c r="G21" s="490"/>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371"/>
      <c r="AK21" s="339"/>
      <c r="AL21" s="339"/>
      <c r="AM21" s="340"/>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1"/>
      <c r="BV21" s="341"/>
      <c r="BW21" s="341"/>
      <c r="BX21" s="341"/>
      <c r="BY21" s="341"/>
      <c r="BZ21" s="341"/>
      <c r="CA21" s="341"/>
      <c r="CB21" s="341"/>
      <c r="CC21" s="341"/>
      <c r="CD21" s="341"/>
      <c r="CE21" s="341"/>
    </row>
    <row r="22" spans="1:83" s="389" customFormat="1" ht="38.25">
      <c r="A22" s="492" t="s">
        <v>16</v>
      </c>
      <c r="B22" s="492" t="s">
        <v>635</v>
      </c>
      <c r="C22" s="492">
        <v>7585134</v>
      </c>
      <c r="D22" s="492" t="s">
        <v>636</v>
      </c>
      <c r="E22" s="492">
        <v>42859</v>
      </c>
      <c r="F22" s="492">
        <v>45107</v>
      </c>
      <c r="G22" s="304" t="s">
        <v>637</v>
      </c>
      <c r="H22" s="493">
        <v>597476</v>
      </c>
      <c r="I22" s="493">
        <v>99220</v>
      </c>
      <c r="J22" s="493"/>
      <c r="K22" s="493"/>
      <c r="L22" s="493">
        <v>498256</v>
      </c>
      <c r="M22" s="493">
        <v>348779</v>
      </c>
      <c r="N22" s="493">
        <v>149477</v>
      </c>
      <c r="O22" s="493">
        <v>26158</v>
      </c>
      <c r="P22" s="493"/>
      <c r="Q22" s="493"/>
      <c r="R22" s="493">
        <v>26158</v>
      </c>
      <c r="S22" s="493">
        <v>0</v>
      </c>
      <c r="T22" s="493"/>
      <c r="U22" s="493"/>
      <c r="V22" s="493">
        <v>0</v>
      </c>
      <c r="W22" s="493">
        <v>26158</v>
      </c>
      <c r="X22" s="493"/>
      <c r="Y22" s="493"/>
      <c r="Z22" s="493">
        <v>26158</v>
      </c>
      <c r="AA22" s="493">
        <v>296579</v>
      </c>
      <c r="AB22" s="493"/>
      <c r="AC22" s="493"/>
      <c r="AD22" s="493">
        <v>296579</v>
      </c>
      <c r="AE22" s="493">
        <v>122499.99999999999</v>
      </c>
      <c r="AF22" s="493"/>
      <c r="AG22" s="493"/>
      <c r="AH22" s="493">
        <v>122499.99999999999</v>
      </c>
      <c r="AI22" s="370"/>
      <c r="AJ22" s="351"/>
      <c r="AK22" s="161"/>
      <c r="AL22" s="161"/>
      <c r="AM22" s="333"/>
      <c r="AO22" s="352"/>
    </row>
    <row r="23" spans="1:83" s="374" customFormat="1">
      <c r="A23" s="487" t="s">
        <v>626</v>
      </c>
      <c r="B23" s="487" t="s">
        <v>638</v>
      </c>
      <c r="C23" s="487"/>
      <c r="D23" s="487"/>
      <c r="E23" s="487"/>
      <c r="F23" s="487"/>
      <c r="G23" s="487"/>
      <c r="H23" s="488">
        <f>SUM(H24:H26)</f>
        <v>55000</v>
      </c>
      <c r="I23" s="488">
        <f t="shared" ref="I23:AH23" si="13">SUM(I24:I26)</f>
        <v>10000</v>
      </c>
      <c r="J23" s="488">
        <f t="shared" si="13"/>
        <v>1000</v>
      </c>
      <c r="K23" s="488">
        <f t="shared" si="13"/>
        <v>0</v>
      </c>
      <c r="L23" s="488">
        <f t="shared" si="13"/>
        <v>45000</v>
      </c>
      <c r="M23" s="488">
        <f t="shared" si="13"/>
        <v>45000</v>
      </c>
      <c r="N23" s="488">
        <f t="shared" si="13"/>
        <v>0</v>
      </c>
      <c r="O23" s="488">
        <f t="shared" si="13"/>
        <v>5791</v>
      </c>
      <c r="P23" s="488">
        <f t="shared" si="13"/>
        <v>0</v>
      </c>
      <c r="Q23" s="488">
        <f t="shared" si="13"/>
        <v>0</v>
      </c>
      <c r="R23" s="488">
        <f t="shared" si="13"/>
        <v>5791</v>
      </c>
      <c r="S23" s="488">
        <f t="shared" si="13"/>
        <v>1059</v>
      </c>
      <c r="T23" s="488">
        <f t="shared" si="13"/>
        <v>0</v>
      </c>
      <c r="U23" s="488">
        <f t="shared" si="13"/>
        <v>0</v>
      </c>
      <c r="V23" s="488">
        <f t="shared" si="13"/>
        <v>1059</v>
      </c>
      <c r="W23" s="488">
        <f t="shared" si="13"/>
        <v>5791</v>
      </c>
      <c r="X23" s="488">
        <f t="shared" si="13"/>
        <v>0</v>
      </c>
      <c r="Y23" s="488">
        <f t="shared" si="13"/>
        <v>0</v>
      </c>
      <c r="Z23" s="488">
        <f t="shared" si="13"/>
        <v>5791</v>
      </c>
      <c r="AA23" s="488">
        <f t="shared" si="13"/>
        <v>0</v>
      </c>
      <c r="AB23" s="488">
        <f t="shared" si="13"/>
        <v>0</v>
      </c>
      <c r="AC23" s="488">
        <f t="shared" si="13"/>
        <v>0</v>
      </c>
      <c r="AD23" s="488">
        <f t="shared" si="13"/>
        <v>0</v>
      </c>
      <c r="AE23" s="488">
        <f t="shared" si="13"/>
        <v>0</v>
      </c>
      <c r="AF23" s="488">
        <f t="shared" si="13"/>
        <v>0</v>
      </c>
      <c r="AG23" s="488">
        <f t="shared" si="13"/>
        <v>0</v>
      </c>
      <c r="AH23" s="488">
        <f t="shared" si="13"/>
        <v>0</v>
      </c>
      <c r="AI23" s="411"/>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row>
    <row r="24" spans="1:83" s="375" customFormat="1" ht="27">
      <c r="A24" s="490"/>
      <c r="B24" s="490" t="s">
        <v>639</v>
      </c>
      <c r="C24" s="490"/>
      <c r="D24" s="490"/>
      <c r="E24" s="490"/>
      <c r="F24" s="490"/>
      <c r="G24" s="490"/>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369"/>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row>
    <row r="25" spans="1:83" s="375" customFormat="1" ht="19.5">
      <c r="A25" s="490"/>
      <c r="B25" s="490" t="s">
        <v>629</v>
      </c>
      <c r="C25" s="490"/>
      <c r="D25" s="490"/>
      <c r="E25" s="490"/>
      <c r="F25" s="490"/>
      <c r="G25" s="490"/>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369"/>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row>
    <row r="26" spans="1:83" ht="42">
      <c r="A26" s="492" t="s">
        <v>16</v>
      </c>
      <c r="B26" s="492" t="s">
        <v>640</v>
      </c>
      <c r="C26" s="492"/>
      <c r="D26" s="492" t="s">
        <v>636</v>
      </c>
      <c r="E26" s="492" t="s">
        <v>641</v>
      </c>
      <c r="F26" s="492" t="s">
        <v>642</v>
      </c>
      <c r="G26" s="304" t="s">
        <v>643</v>
      </c>
      <c r="H26" s="493">
        <v>55000</v>
      </c>
      <c r="I26" s="493">
        <v>10000</v>
      </c>
      <c r="J26" s="493">
        <v>1000</v>
      </c>
      <c r="K26" s="493"/>
      <c r="L26" s="493">
        <v>45000</v>
      </c>
      <c r="M26" s="493">
        <v>45000</v>
      </c>
      <c r="N26" s="493">
        <v>0</v>
      </c>
      <c r="O26" s="493">
        <v>5791</v>
      </c>
      <c r="P26" s="493"/>
      <c r="Q26" s="493"/>
      <c r="R26" s="493">
        <v>5791</v>
      </c>
      <c r="S26" s="493">
        <v>1059</v>
      </c>
      <c r="T26" s="493"/>
      <c r="U26" s="493"/>
      <c r="V26" s="493">
        <v>1059</v>
      </c>
      <c r="W26" s="493">
        <v>5791</v>
      </c>
      <c r="X26" s="493"/>
      <c r="Y26" s="493"/>
      <c r="Z26" s="493">
        <v>5791</v>
      </c>
      <c r="AA26" s="493">
        <v>0</v>
      </c>
      <c r="AB26" s="493"/>
      <c r="AC26" s="493"/>
      <c r="AD26" s="493">
        <v>0</v>
      </c>
      <c r="AE26" s="493">
        <v>0</v>
      </c>
      <c r="AF26" s="493"/>
      <c r="AG26" s="493"/>
      <c r="AH26" s="493">
        <v>0</v>
      </c>
      <c r="AI26" s="370"/>
    </row>
    <row r="27" spans="1:83" s="374" customFormat="1" ht="27" customHeight="1">
      <c r="A27" s="487" t="s">
        <v>626</v>
      </c>
      <c r="B27" s="487" t="s">
        <v>644</v>
      </c>
      <c r="C27" s="487"/>
      <c r="D27" s="487"/>
      <c r="E27" s="487"/>
      <c r="F27" s="487"/>
      <c r="G27" s="487"/>
      <c r="H27" s="488">
        <f>SUM(H28:H37)</f>
        <v>2651526</v>
      </c>
      <c r="I27" s="488">
        <f t="shared" ref="I27:AH27" si="14">SUM(I28:I37)</f>
        <v>377279</v>
      </c>
      <c r="J27" s="488">
        <f t="shared" si="14"/>
        <v>76284</v>
      </c>
      <c r="K27" s="488">
        <f t="shared" si="14"/>
        <v>0</v>
      </c>
      <c r="L27" s="488">
        <f t="shared" si="14"/>
        <v>2274247</v>
      </c>
      <c r="M27" s="488">
        <f t="shared" si="14"/>
        <v>2133711</v>
      </c>
      <c r="N27" s="488">
        <f t="shared" si="14"/>
        <v>140536</v>
      </c>
      <c r="O27" s="488">
        <f t="shared" si="14"/>
        <v>232137</v>
      </c>
      <c r="P27" s="488">
        <f t="shared" si="14"/>
        <v>4000</v>
      </c>
      <c r="Q27" s="488">
        <f t="shared" si="14"/>
        <v>0</v>
      </c>
      <c r="R27" s="488">
        <f t="shared" si="14"/>
        <v>228137</v>
      </c>
      <c r="S27" s="488">
        <f t="shared" si="14"/>
        <v>30427</v>
      </c>
      <c r="T27" s="488">
        <f t="shared" si="14"/>
        <v>1956</v>
      </c>
      <c r="U27" s="488">
        <f t="shared" si="14"/>
        <v>0</v>
      </c>
      <c r="V27" s="488">
        <f t="shared" si="14"/>
        <v>28471</v>
      </c>
      <c r="W27" s="488">
        <f t="shared" si="14"/>
        <v>184129</v>
      </c>
      <c r="X27" s="488">
        <f t="shared" si="14"/>
        <v>2560</v>
      </c>
      <c r="Y27" s="488">
        <f t="shared" si="14"/>
        <v>0</v>
      </c>
      <c r="Z27" s="488">
        <f t="shared" si="14"/>
        <v>181569</v>
      </c>
      <c r="AA27" s="488">
        <f t="shared" si="14"/>
        <v>813083</v>
      </c>
      <c r="AB27" s="488">
        <f t="shared" si="14"/>
        <v>0</v>
      </c>
      <c r="AC27" s="488">
        <f t="shared" si="14"/>
        <v>0</v>
      </c>
      <c r="AD27" s="488">
        <f t="shared" si="14"/>
        <v>813083</v>
      </c>
      <c r="AE27" s="488">
        <f t="shared" si="14"/>
        <v>356581</v>
      </c>
      <c r="AF27" s="488">
        <f t="shared" si="14"/>
        <v>0</v>
      </c>
      <c r="AG27" s="488">
        <f t="shared" si="14"/>
        <v>0</v>
      </c>
      <c r="AH27" s="488">
        <f t="shared" si="14"/>
        <v>356581</v>
      </c>
      <c r="AI27" s="411"/>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row>
    <row r="28" spans="1:83" s="375" customFormat="1" ht="26.25" customHeight="1">
      <c r="A28" s="490"/>
      <c r="B28" s="490" t="s">
        <v>645</v>
      </c>
      <c r="C28" s="490"/>
      <c r="D28" s="490"/>
      <c r="E28" s="490"/>
      <c r="F28" s="490"/>
      <c r="G28" s="490"/>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369"/>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row>
    <row r="29" spans="1:83" s="375" customFormat="1" ht="19.5">
      <c r="A29" s="490"/>
      <c r="B29" s="490" t="s">
        <v>175</v>
      </c>
      <c r="C29" s="490"/>
      <c r="D29" s="490"/>
      <c r="E29" s="490"/>
      <c r="F29" s="490"/>
      <c r="G29" s="490"/>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369"/>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row>
    <row r="30" spans="1:83" ht="31.5">
      <c r="A30" s="492" t="s">
        <v>16</v>
      </c>
      <c r="B30" s="492" t="s">
        <v>646</v>
      </c>
      <c r="C30" s="492"/>
      <c r="D30" s="492"/>
      <c r="E30" s="492"/>
      <c r="F30" s="492"/>
      <c r="G30" s="304" t="s">
        <v>647</v>
      </c>
      <c r="H30" s="493">
        <f>I30+L30</f>
        <v>659613</v>
      </c>
      <c r="I30" s="493">
        <v>59965</v>
      </c>
      <c r="J30" s="493">
        <v>41975</v>
      </c>
      <c r="K30" s="493"/>
      <c r="L30" s="493">
        <v>599648</v>
      </c>
      <c r="M30" s="493">
        <v>599648</v>
      </c>
      <c r="N30" s="493"/>
      <c r="O30" s="493">
        <f>P30</f>
        <v>4000</v>
      </c>
      <c r="P30" s="493">
        <v>4000</v>
      </c>
      <c r="Q30" s="493"/>
      <c r="R30" s="493"/>
      <c r="S30" s="493">
        <f>T30</f>
        <v>1956</v>
      </c>
      <c r="T30" s="493">
        <v>1956</v>
      </c>
      <c r="U30" s="493"/>
      <c r="V30" s="493"/>
      <c r="W30" s="493">
        <f>X30</f>
        <v>2560</v>
      </c>
      <c r="X30" s="493">
        <v>2560</v>
      </c>
      <c r="Y30" s="493"/>
      <c r="Z30" s="493"/>
      <c r="AA30" s="493"/>
      <c r="AB30" s="493"/>
      <c r="AC30" s="493"/>
      <c r="AD30" s="493"/>
      <c r="AE30" s="493"/>
      <c r="AF30" s="493"/>
      <c r="AG30" s="493"/>
      <c r="AH30" s="493"/>
      <c r="AI30" s="370"/>
    </row>
    <row r="31" spans="1:83" ht="157.5">
      <c r="A31" s="492" t="s">
        <v>17</v>
      </c>
      <c r="B31" s="492" t="s">
        <v>648</v>
      </c>
      <c r="C31" s="492"/>
      <c r="D31" s="492"/>
      <c r="E31" s="492"/>
      <c r="F31" s="492"/>
      <c r="G31" s="304" t="s">
        <v>649</v>
      </c>
      <c r="H31" s="493">
        <f>I31+L31</f>
        <v>441312</v>
      </c>
      <c r="I31" s="493">
        <v>83483</v>
      </c>
      <c r="J31" s="493">
        <v>34309</v>
      </c>
      <c r="K31" s="493"/>
      <c r="L31" s="493">
        <f>M31</f>
        <v>357829</v>
      </c>
      <c r="M31" s="493">
        <v>357829</v>
      </c>
      <c r="N31" s="493"/>
      <c r="O31" s="493">
        <f>R31</f>
        <v>55527</v>
      </c>
      <c r="P31" s="493"/>
      <c r="Q31" s="493"/>
      <c r="R31" s="493">
        <v>55527</v>
      </c>
      <c r="S31" s="493">
        <f>V31</f>
        <v>18074</v>
      </c>
      <c r="T31" s="493"/>
      <c r="U31" s="493"/>
      <c r="V31" s="493">
        <v>18074</v>
      </c>
      <c r="W31" s="493">
        <f>Z31</f>
        <v>55527</v>
      </c>
      <c r="X31" s="493"/>
      <c r="Y31" s="493"/>
      <c r="Z31" s="493">
        <v>55527</v>
      </c>
      <c r="AA31" s="493"/>
      <c r="AB31" s="493"/>
      <c r="AC31" s="493"/>
      <c r="AD31" s="493"/>
      <c r="AE31" s="493"/>
      <c r="AF31" s="493"/>
      <c r="AG31" s="493"/>
      <c r="AH31" s="493"/>
      <c r="AI31" s="102"/>
    </row>
    <row r="32" spans="1:83" s="375" customFormat="1" ht="27">
      <c r="A32" s="490"/>
      <c r="B32" s="490" t="s">
        <v>634</v>
      </c>
      <c r="C32" s="490"/>
      <c r="D32" s="490"/>
      <c r="E32" s="490"/>
      <c r="F32" s="490"/>
      <c r="G32" s="490"/>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12"/>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row>
    <row r="33" spans="1:83" s="375" customFormat="1" ht="19.5">
      <c r="A33" s="490"/>
      <c r="B33" s="490" t="s">
        <v>175</v>
      </c>
      <c r="C33" s="490"/>
      <c r="D33" s="490"/>
      <c r="E33" s="490"/>
      <c r="F33" s="490"/>
      <c r="G33" s="490"/>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12"/>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row>
    <row r="34" spans="1:83" ht="51">
      <c r="A34" s="492" t="s">
        <v>16</v>
      </c>
      <c r="B34" s="492" t="s">
        <v>650</v>
      </c>
      <c r="C34" s="492">
        <v>7574140</v>
      </c>
      <c r="D34" s="492" t="s">
        <v>651</v>
      </c>
      <c r="E34" s="492" t="s">
        <v>553</v>
      </c>
      <c r="F34" s="492" t="s">
        <v>652</v>
      </c>
      <c r="G34" s="304" t="s">
        <v>653</v>
      </c>
      <c r="H34" s="493">
        <v>451400</v>
      </c>
      <c r="I34" s="493">
        <v>23630</v>
      </c>
      <c r="J34" s="493"/>
      <c r="K34" s="493"/>
      <c r="L34" s="493">
        <f>H34-I34</f>
        <v>427770</v>
      </c>
      <c r="M34" s="493">
        <v>397826</v>
      </c>
      <c r="N34" s="493">
        <f>L34-M34</f>
        <v>29944</v>
      </c>
      <c r="O34" s="493">
        <f>P34+R34</f>
        <v>50473</v>
      </c>
      <c r="P34" s="493">
        <v>0</v>
      </c>
      <c r="Q34" s="493"/>
      <c r="R34" s="493">
        <v>50473</v>
      </c>
      <c r="S34" s="493">
        <f>T34+V34</f>
        <v>0</v>
      </c>
      <c r="T34" s="493">
        <v>0</v>
      </c>
      <c r="U34" s="493"/>
      <c r="V34" s="493">
        <v>0</v>
      </c>
      <c r="W34" s="493">
        <f>X34+Z34</f>
        <v>50473</v>
      </c>
      <c r="X34" s="493">
        <v>0</v>
      </c>
      <c r="Y34" s="493"/>
      <c r="Z34" s="493">
        <v>50473</v>
      </c>
      <c r="AA34" s="493">
        <f>AD34</f>
        <v>292194</v>
      </c>
      <c r="AB34" s="493"/>
      <c r="AC34" s="493"/>
      <c r="AD34" s="493">
        <v>292194</v>
      </c>
      <c r="AE34" s="493">
        <f>AH34</f>
        <v>146097</v>
      </c>
      <c r="AF34" s="493"/>
      <c r="AG34" s="493"/>
      <c r="AH34" s="493">
        <v>146097</v>
      </c>
      <c r="AI34" s="102"/>
    </row>
    <row r="35" spans="1:83" ht="51">
      <c r="A35" s="492" t="s">
        <v>17</v>
      </c>
      <c r="B35" s="492" t="s">
        <v>654</v>
      </c>
      <c r="C35" s="492"/>
      <c r="D35" s="492" t="s">
        <v>651</v>
      </c>
      <c r="E35" s="492">
        <v>42531</v>
      </c>
      <c r="F35" s="492">
        <v>44407</v>
      </c>
      <c r="G35" s="304" t="s">
        <v>551</v>
      </c>
      <c r="H35" s="493">
        <v>247032</v>
      </c>
      <c r="I35" s="493">
        <v>19692</v>
      </c>
      <c r="J35" s="493"/>
      <c r="K35" s="493"/>
      <c r="L35" s="493">
        <v>227340</v>
      </c>
      <c r="M35" s="493">
        <v>209630</v>
      </c>
      <c r="N35" s="493">
        <v>17710</v>
      </c>
      <c r="O35" s="493">
        <f>R35</f>
        <v>49000</v>
      </c>
      <c r="P35" s="493"/>
      <c r="Q35" s="493"/>
      <c r="R35" s="493">
        <v>49000</v>
      </c>
      <c r="S35" s="493">
        <f>T35+V35</f>
        <v>0</v>
      </c>
      <c r="T35" s="493">
        <v>0</v>
      </c>
      <c r="U35" s="493"/>
      <c r="V35" s="493">
        <v>0</v>
      </c>
      <c r="W35" s="493">
        <f>Z35</f>
        <v>49000</v>
      </c>
      <c r="X35" s="493"/>
      <c r="Y35" s="493"/>
      <c r="Z35" s="493">
        <f>R35</f>
        <v>49000</v>
      </c>
      <c r="AA35" s="493">
        <f>AD35</f>
        <v>51326</v>
      </c>
      <c r="AB35" s="493"/>
      <c r="AC35" s="493"/>
      <c r="AD35" s="493">
        <v>51326</v>
      </c>
      <c r="AE35" s="493">
        <f>AH35</f>
        <v>51326</v>
      </c>
      <c r="AF35" s="493"/>
      <c r="AG35" s="493"/>
      <c r="AH35" s="493">
        <f>AD35</f>
        <v>51326</v>
      </c>
      <c r="AI35" s="102"/>
    </row>
    <row r="36" spans="1:83" ht="42">
      <c r="A36" s="492" t="s">
        <v>18</v>
      </c>
      <c r="B36" s="492" t="s">
        <v>655</v>
      </c>
      <c r="C36" s="492" t="s">
        <v>656</v>
      </c>
      <c r="D36" s="492" t="s">
        <v>572</v>
      </c>
      <c r="E36" s="494">
        <v>42254</v>
      </c>
      <c r="F36" s="492" t="s">
        <v>652</v>
      </c>
      <c r="G36" s="304" t="s">
        <v>657</v>
      </c>
      <c r="H36" s="493">
        <f>I36+L36</f>
        <v>306895</v>
      </c>
      <c r="I36" s="493">
        <f>57575+52072</f>
        <v>109647</v>
      </c>
      <c r="J36" s="493"/>
      <c r="K36" s="493"/>
      <c r="L36" s="493">
        <v>197248</v>
      </c>
      <c r="M36" s="493">
        <v>197248</v>
      </c>
      <c r="N36" s="493"/>
      <c r="O36" s="493">
        <f>P36+R36</f>
        <v>37000</v>
      </c>
      <c r="P36" s="493"/>
      <c r="Q36" s="493"/>
      <c r="R36" s="493">
        <v>37000</v>
      </c>
      <c r="S36" s="493">
        <f>V36</f>
        <v>10397</v>
      </c>
      <c r="T36" s="493"/>
      <c r="U36" s="493"/>
      <c r="V36" s="493">
        <v>10397</v>
      </c>
      <c r="W36" s="493">
        <f>X36+Z36</f>
        <v>25339</v>
      </c>
      <c r="X36" s="493"/>
      <c r="Y36" s="493"/>
      <c r="Z36" s="493">
        <v>25339</v>
      </c>
      <c r="AA36" s="493">
        <f>AB36+AD36</f>
        <v>99263</v>
      </c>
      <c r="AB36" s="493"/>
      <c r="AC36" s="493"/>
      <c r="AD36" s="493">
        <v>99263</v>
      </c>
      <c r="AE36" s="493">
        <f>AF36+AH36</f>
        <v>70000</v>
      </c>
      <c r="AF36" s="493"/>
      <c r="AG36" s="493"/>
      <c r="AH36" s="493">
        <v>70000</v>
      </c>
      <c r="AI36" s="102"/>
    </row>
    <row r="37" spans="1:83" ht="31.5">
      <c r="A37" s="492" t="s">
        <v>19</v>
      </c>
      <c r="B37" s="492" t="s">
        <v>658</v>
      </c>
      <c r="C37" s="492"/>
      <c r="D37" s="492" t="s">
        <v>636</v>
      </c>
      <c r="E37" s="492" t="s">
        <v>659</v>
      </c>
      <c r="F37" s="492" t="s">
        <v>660</v>
      </c>
      <c r="G37" s="304" t="s">
        <v>661</v>
      </c>
      <c r="H37" s="493">
        <f>I37+L37</f>
        <v>545274</v>
      </c>
      <c r="I37" s="493">
        <v>80862</v>
      </c>
      <c r="J37" s="493"/>
      <c r="K37" s="493"/>
      <c r="L37" s="493">
        <v>464412</v>
      </c>
      <c r="M37" s="493">
        <v>371530</v>
      </c>
      <c r="N37" s="493">
        <f>L37-M37</f>
        <v>92882</v>
      </c>
      <c r="O37" s="493">
        <f>R37</f>
        <v>36137</v>
      </c>
      <c r="P37" s="493"/>
      <c r="Q37" s="493"/>
      <c r="R37" s="493">
        <v>36137</v>
      </c>
      <c r="S37" s="493">
        <v>0</v>
      </c>
      <c r="T37" s="493"/>
      <c r="U37" s="493"/>
      <c r="V37" s="493">
        <v>0</v>
      </c>
      <c r="W37" s="493">
        <f>Z37</f>
        <v>1230</v>
      </c>
      <c r="X37" s="493"/>
      <c r="Y37" s="493"/>
      <c r="Z37" s="493">
        <v>1230</v>
      </c>
      <c r="AA37" s="493">
        <f>AD37</f>
        <v>370300</v>
      </c>
      <c r="AB37" s="493"/>
      <c r="AC37" s="493"/>
      <c r="AD37" s="493">
        <f>M37-Z37</f>
        <v>370300</v>
      </c>
      <c r="AE37" s="493">
        <f>AF37+AH37</f>
        <v>89158</v>
      </c>
      <c r="AF37" s="493"/>
      <c r="AG37" s="493"/>
      <c r="AH37" s="493">
        <v>89158</v>
      </c>
      <c r="AI37" s="102"/>
    </row>
    <row r="38" spans="1:83" s="374" customFormat="1" ht="32.25" customHeight="1">
      <c r="A38" s="487" t="s">
        <v>626</v>
      </c>
      <c r="B38" s="487" t="s">
        <v>662</v>
      </c>
      <c r="C38" s="487"/>
      <c r="D38" s="487"/>
      <c r="E38" s="487"/>
      <c r="F38" s="487"/>
      <c r="G38" s="487"/>
      <c r="H38" s="488">
        <f>SUM(H39:H41)</f>
        <v>107548</v>
      </c>
      <c r="I38" s="488">
        <f t="shared" ref="I38:AH38" si="15">SUM(I39:I41)</f>
        <v>17821</v>
      </c>
      <c r="J38" s="488">
        <f t="shared" si="15"/>
        <v>0</v>
      </c>
      <c r="K38" s="488">
        <f t="shared" si="15"/>
        <v>0</v>
      </c>
      <c r="L38" s="488">
        <f t="shared" si="15"/>
        <v>89727</v>
      </c>
      <c r="M38" s="488">
        <f t="shared" si="15"/>
        <v>62809</v>
      </c>
      <c r="N38" s="488">
        <f t="shared" si="15"/>
        <v>26918</v>
      </c>
      <c r="O38" s="488">
        <f t="shared" si="15"/>
        <v>15000</v>
      </c>
      <c r="P38" s="488">
        <f t="shared" si="15"/>
        <v>0</v>
      </c>
      <c r="Q38" s="488">
        <f t="shared" si="15"/>
        <v>0</v>
      </c>
      <c r="R38" s="488">
        <f t="shared" si="15"/>
        <v>15000</v>
      </c>
      <c r="S38" s="488">
        <f t="shared" si="15"/>
        <v>0</v>
      </c>
      <c r="T38" s="488">
        <f t="shared" si="15"/>
        <v>0</v>
      </c>
      <c r="U38" s="488">
        <f t="shared" si="15"/>
        <v>0</v>
      </c>
      <c r="V38" s="488">
        <f t="shared" si="15"/>
        <v>0</v>
      </c>
      <c r="W38" s="488">
        <f t="shared" si="15"/>
        <v>15000</v>
      </c>
      <c r="X38" s="488">
        <f t="shared" si="15"/>
        <v>0</v>
      </c>
      <c r="Y38" s="488">
        <f t="shared" si="15"/>
        <v>0</v>
      </c>
      <c r="Z38" s="488">
        <f t="shared" si="15"/>
        <v>15000</v>
      </c>
      <c r="AA38" s="488">
        <f t="shared" si="15"/>
        <v>47809</v>
      </c>
      <c r="AB38" s="488">
        <f t="shared" si="15"/>
        <v>0</v>
      </c>
      <c r="AC38" s="488">
        <f t="shared" si="15"/>
        <v>0</v>
      </c>
      <c r="AD38" s="488">
        <f t="shared" si="15"/>
        <v>47809</v>
      </c>
      <c r="AE38" s="488">
        <f t="shared" si="15"/>
        <v>38000</v>
      </c>
      <c r="AF38" s="488">
        <f t="shared" si="15"/>
        <v>0</v>
      </c>
      <c r="AG38" s="488">
        <f t="shared" si="15"/>
        <v>0</v>
      </c>
      <c r="AH38" s="488">
        <f t="shared" si="15"/>
        <v>38000</v>
      </c>
      <c r="AI38" s="152"/>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c r="CD38" s="337"/>
      <c r="CE38" s="337"/>
    </row>
    <row r="39" spans="1:83" s="375" customFormat="1" ht="27">
      <c r="A39" s="490"/>
      <c r="B39" s="490" t="s">
        <v>634</v>
      </c>
      <c r="C39" s="490"/>
      <c r="D39" s="490"/>
      <c r="E39" s="490"/>
      <c r="F39" s="490"/>
      <c r="G39" s="490"/>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12"/>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4"/>
      <c r="CC39" s="344"/>
      <c r="CD39" s="344"/>
      <c r="CE39" s="344"/>
    </row>
    <row r="40" spans="1:83" s="375" customFormat="1" ht="19.5">
      <c r="A40" s="490"/>
      <c r="B40" s="490" t="s">
        <v>175</v>
      </c>
      <c r="C40" s="490"/>
      <c r="D40" s="490"/>
      <c r="E40" s="490"/>
      <c r="F40" s="490"/>
      <c r="G40" s="490"/>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12"/>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4"/>
      <c r="BX40" s="344"/>
      <c r="BY40" s="344"/>
      <c r="BZ40" s="344"/>
      <c r="CA40" s="344"/>
      <c r="CB40" s="344"/>
      <c r="CC40" s="344"/>
      <c r="CD40" s="344"/>
      <c r="CE40" s="344"/>
    </row>
    <row r="41" spans="1:83" ht="25.5">
      <c r="A41" s="492" t="s">
        <v>16</v>
      </c>
      <c r="B41" s="492" t="s">
        <v>663</v>
      </c>
      <c r="C41" s="492">
        <v>7652087</v>
      </c>
      <c r="D41" s="492" t="s">
        <v>572</v>
      </c>
      <c r="E41" s="492">
        <v>42697</v>
      </c>
      <c r="F41" s="492" t="s">
        <v>664</v>
      </c>
      <c r="G41" s="304" t="s">
        <v>665</v>
      </c>
      <c r="H41" s="493">
        <f>I41+L41</f>
        <v>107548</v>
      </c>
      <c r="I41" s="493">
        <v>17821</v>
      </c>
      <c r="J41" s="493"/>
      <c r="K41" s="493"/>
      <c r="L41" s="493">
        <f>M41+N41</f>
        <v>89727</v>
      </c>
      <c r="M41" s="493">
        <v>62809</v>
      </c>
      <c r="N41" s="493">
        <v>26918</v>
      </c>
      <c r="O41" s="493">
        <f>R41</f>
        <v>15000</v>
      </c>
      <c r="P41" s="493"/>
      <c r="Q41" s="493"/>
      <c r="R41" s="493">
        <v>15000</v>
      </c>
      <c r="S41" s="493">
        <v>0</v>
      </c>
      <c r="T41" s="493"/>
      <c r="U41" s="493"/>
      <c r="V41" s="493">
        <v>0</v>
      </c>
      <c r="W41" s="493">
        <f>O41</f>
        <v>15000</v>
      </c>
      <c r="X41" s="493"/>
      <c r="Y41" s="493"/>
      <c r="Z41" s="493">
        <f>R41</f>
        <v>15000</v>
      </c>
      <c r="AA41" s="493">
        <f>AD41</f>
        <v>47809</v>
      </c>
      <c r="AB41" s="493"/>
      <c r="AC41" s="493"/>
      <c r="AD41" s="493">
        <f>M41-Z41</f>
        <v>47809</v>
      </c>
      <c r="AE41" s="493">
        <v>38000</v>
      </c>
      <c r="AF41" s="493"/>
      <c r="AG41" s="493"/>
      <c r="AH41" s="493">
        <v>38000</v>
      </c>
      <c r="AI41" s="102"/>
    </row>
    <row r="42" spans="1:83" s="374" customFormat="1">
      <c r="A42" s="487" t="s">
        <v>626</v>
      </c>
      <c r="B42" s="487" t="s">
        <v>666</v>
      </c>
      <c r="C42" s="487"/>
      <c r="D42" s="487"/>
      <c r="E42" s="487"/>
      <c r="F42" s="487"/>
      <c r="G42" s="487"/>
      <c r="H42" s="488">
        <f>SUM(H43:H46)</f>
        <v>1481427</v>
      </c>
      <c r="I42" s="488">
        <f t="shared" ref="I42:AH42" si="16">SUM(I43:I46)</f>
        <v>523560</v>
      </c>
      <c r="J42" s="488">
        <f t="shared" si="16"/>
        <v>285926</v>
      </c>
      <c r="K42" s="488">
        <f t="shared" si="16"/>
        <v>0</v>
      </c>
      <c r="L42" s="488">
        <f t="shared" si="16"/>
        <v>957867</v>
      </c>
      <c r="M42" s="488">
        <f t="shared" si="16"/>
        <v>957867</v>
      </c>
      <c r="N42" s="488">
        <f t="shared" si="16"/>
        <v>0</v>
      </c>
      <c r="O42" s="488">
        <f t="shared" si="16"/>
        <v>10000</v>
      </c>
      <c r="P42" s="488">
        <f t="shared" si="16"/>
        <v>0</v>
      </c>
      <c r="Q42" s="488">
        <f t="shared" si="16"/>
        <v>0</v>
      </c>
      <c r="R42" s="488">
        <f t="shared" si="16"/>
        <v>10000</v>
      </c>
      <c r="S42" s="488">
        <f t="shared" si="16"/>
        <v>9944</v>
      </c>
      <c r="T42" s="488">
        <f t="shared" si="16"/>
        <v>0</v>
      </c>
      <c r="U42" s="488">
        <f t="shared" si="16"/>
        <v>0</v>
      </c>
      <c r="V42" s="488">
        <f t="shared" si="16"/>
        <v>9944</v>
      </c>
      <c r="W42" s="488">
        <f t="shared" si="16"/>
        <v>9944</v>
      </c>
      <c r="X42" s="488">
        <f t="shared" si="16"/>
        <v>0</v>
      </c>
      <c r="Y42" s="488">
        <f t="shared" si="16"/>
        <v>0</v>
      </c>
      <c r="Z42" s="488">
        <f t="shared" si="16"/>
        <v>9944</v>
      </c>
      <c r="AA42" s="488">
        <f t="shared" si="16"/>
        <v>8348</v>
      </c>
      <c r="AB42" s="488">
        <f t="shared" si="16"/>
        <v>8348</v>
      </c>
      <c r="AC42" s="488">
        <f t="shared" si="16"/>
        <v>0</v>
      </c>
      <c r="AD42" s="488">
        <f t="shared" si="16"/>
        <v>0</v>
      </c>
      <c r="AE42" s="488">
        <f t="shared" si="16"/>
        <v>7348</v>
      </c>
      <c r="AF42" s="488">
        <f t="shared" si="16"/>
        <v>7348</v>
      </c>
      <c r="AG42" s="488">
        <f t="shared" si="16"/>
        <v>0</v>
      </c>
      <c r="AH42" s="488">
        <f t="shared" si="16"/>
        <v>0</v>
      </c>
      <c r="AI42" s="152"/>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row>
    <row r="43" spans="1:83" s="375" customFormat="1" ht="26.25" customHeight="1">
      <c r="A43" s="490"/>
      <c r="B43" s="490" t="s">
        <v>645</v>
      </c>
      <c r="C43" s="490"/>
      <c r="D43" s="490"/>
      <c r="E43" s="490"/>
      <c r="F43" s="490"/>
      <c r="G43" s="490"/>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12"/>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344"/>
      <c r="BY43" s="344"/>
      <c r="BZ43" s="344"/>
      <c r="CA43" s="344"/>
      <c r="CB43" s="344"/>
      <c r="CC43" s="344"/>
      <c r="CD43" s="344"/>
      <c r="CE43" s="344"/>
    </row>
    <row r="44" spans="1:83" s="375" customFormat="1" ht="19.5">
      <c r="A44" s="490"/>
      <c r="B44" s="490" t="s">
        <v>175</v>
      </c>
      <c r="C44" s="490"/>
      <c r="D44" s="490"/>
      <c r="E44" s="490"/>
      <c r="F44" s="490"/>
      <c r="G44" s="490"/>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12"/>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c r="BR44" s="344"/>
      <c r="BS44" s="344"/>
      <c r="BT44" s="344"/>
      <c r="BU44" s="344"/>
      <c r="BV44" s="344"/>
      <c r="BW44" s="344"/>
      <c r="BX44" s="344"/>
      <c r="BY44" s="344"/>
      <c r="BZ44" s="344"/>
      <c r="CA44" s="344"/>
      <c r="CB44" s="344"/>
      <c r="CC44" s="344"/>
      <c r="CD44" s="344"/>
      <c r="CE44" s="344"/>
    </row>
    <row r="45" spans="1:83" ht="51">
      <c r="A45" s="492" t="s">
        <v>16</v>
      </c>
      <c r="B45" s="492" t="s">
        <v>667</v>
      </c>
      <c r="C45" s="492"/>
      <c r="D45" s="492" t="s">
        <v>668</v>
      </c>
      <c r="E45" s="492" t="s">
        <v>669</v>
      </c>
      <c r="F45" s="492" t="s">
        <v>670</v>
      </c>
      <c r="G45" s="304" t="s">
        <v>554</v>
      </c>
      <c r="H45" s="493">
        <f>I45+L45</f>
        <v>504152</v>
      </c>
      <c r="I45" s="493">
        <v>204813</v>
      </c>
      <c r="J45" s="493">
        <v>143369</v>
      </c>
      <c r="K45" s="493"/>
      <c r="L45" s="493">
        <f>M45+N45</f>
        <v>299339</v>
      </c>
      <c r="M45" s="493">
        <v>299339</v>
      </c>
      <c r="N45" s="493"/>
      <c r="O45" s="493"/>
      <c r="P45" s="493"/>
      <c r="Q45" s="493"/>
      <c r="R45" s="493"/>
      <c r="S45" s="493"/>
      <c r="T45" s="493"/>
      <c r="U45" s="493"/>
      <c r="V45" s="493"/>
      <c r="W45" s="493"/>
      <c r="X45" s="493"/>
      <c r="Y45" s="493"/>
      <c r="Z45" s="493"/>
      <c r="AA45" s="493">
        <v>8348</v>
      </c>
      <c r="AB45" s="493">
        <v>8348</v>
      </c>
      <c r="AC45" s="493"/>
      <c r="AD45" s="493"/>
      <c r="AE45" s="493">
        <v>7348</v>
      </c>
      <c r="AF45" s="493">
        <v>7348</v>
      </c>
      <c r="AG45" s="493"/>
      <c r="AH45" s="493"/>
      <c r="AI45" s="102"/>
    </row>
    <row r="46" spans="1:83" ht="63">
      <c r="A46" s="492" t="s">
        <v>17</v>
      </c>
      <c r="B46" s="492" t="s">
        <v>671</v>
      </c>
      <c r="C46" s="492"/>
      <c r="D46" s="492" t="s">
        <v>636</v>
      </c>
      <c r="E46" s="492"/>
      <c r="F46" s="492" t="s">
        <v>672</v>
      </c>
      <c r="G46" s="304" t="s">
        <v>673</v>
      </c>
      <c r="H46" s="493">
        <v>977275</v>
      </c>
      <c r="I46" s="493">
        <v>318747</v>
      </c>
      <c r="J46" s="493">
        <v>142557</v>
      </c>
      <c r="K46" s="493"/>
      <c r="L46" s="493">
        <v>658528</v>
      </c>
      <c r="M46" s="493">
        <v>658528</v>
      </c>
      <c r="N46" s="493"/>
      <c r="O46" s="493">
        <f>R46</f>
        <v>10000</v>
      </c>
      <c r="P46" s="493"/>
      <c r="Q46" s="493"/>
      <c r="R46" s="493">
        <v>10000</v>
      </c>
      <c r="S46" s="493">
        <f>V46</f>
        <v>9944</v>
      </c>
      <c r="T46" s="493"/>
      <c r="U46" s="493"/>
      <c r="V46" s="493">
        <v>9944</v>
      </c>
      <c r="W46" s="493">
        <f>Z46</f>
        <v>9944</v>
      </c>
      <c r="X46" s="493"/>
      <c r="Y46" s="493"/>
      <c r="Z46" s="493">
        <f>V46</f>
        <v>9944</v>
      </c>
      <c r="AA46" s="493">
        <v>0</v>
      </c>
      <c r="AB46" s="493"/>
      <c r="AC46" s="493"/>
      <c r="AD46" s="493">
        <v>0</v>
      </c>
      <c r="AE46" s="493">
        <v>0</v>
      </c>
      <c r="AF46" s="493"/>
      <c r="AG46" s="493"/>
      <c r="AH46" s="493">
        <v>0</v>
      </c>
      <c r="AI46" s="102"/>
    </row>
    <row r="47" spans="1:83" s="374" customFormat="1" ht="38.25">
      <c r="A47" s="487" t="s">
        <v>67</v>
      </c>
      <c r="B47" s="487" t="s">
        <v>674</v>
      </c>
      <c r="C47" s="487"/>
      <c r="D47" s="487"/>
      <c r="E47" s="487"/>
      <c r="F47" s="487"/>
      <c r="G47" s="487"/>
      <c r="H47" s="488">
        <f t="shared" ref="H47" si="17">H48+H52+H53</f>
        <v>1839984.871</v>
      </c>
      <c r="I47" s="488">
        <f t="shared" ref="I47" si="18">I48+I52+I53</f>
        <v>89894</v>
      </c>
      <c r="J47" s="488">
        <f t="shared" ref="J47" si="19">J48+J52+J53</f>
        <v>0</v>
      </c>
      <c r="K47" s="488">
        <f t="shared" ref="K47" si="20">K48+K52+K53</f>
        <v>0</v>
      </c>
      <c r="L47" s="488">
        <f t="shared" ref="L47" si="21">L48+L52+L53</f>
        <v>286196</v>
      </c>
      <c r="M47" s="488">
        <f t="shared" ref="M47" si="22">M48+M52+M53</f>
        <v>286196</v>
      </c>
      <c r="N47" s="488">
        <f t="shared" ref="N47" si="23">N48+N52+N53</f>
        <v>0</v>
      </c>
      <c r="O47" s="488">
        <f t="shared" ref="O47" si="24">O48+O52+O53</f>
        <v>108266</v>
      </c>
      <c r="P47" s="488">
        <f t="shared" ref="P47" si="25">P48+P52+P53</f>
        <v>0</v>
      </c>
      <c r="Q47" s="488">
        <f t="shared" ref="Q47" si="26">Q48+Q52+Q53</f>
        <v>0</v>
      </c>
      <c r="R47" s="488">
        <f t="shared" ref="R47" si="27">R48+R52+R53</f>
        <v>108266</v>
      </c>
      <c r="S47" s="488">
        <f t="shared" ref="S47" si="28">S48+S52+S53</f>
        <v>0</v>
      </c>
      <c r="T47" s="488">
        <f t="shared" ref="T47" si="29">T48+T52+T53</f>
        <v>0</v>
      </c>
      <c r="U47" s="488">
        <f t="shared" ref="U47" si="30">U48+U52+U53</f>
        <v>0</v>
      </c>
      <c r="V47" s="488">
        <f t="shared" ref="V47" si="31">V48+V52+V53</f>
        <v>0</v>
      </c>
      <c r="W47" s="488">
        <f t="shared" ref="W47" si="32">W48+W52+W53</f>
        <v>105266</v>
      </c>
      <c r="X47" s="488">
        <f t="shared" ref="X47" si="33">X48+X52+X53</f>
        <v>0</v>
      </c>
      <c r="Y47" s="488">
        <f t="shared" ref="Y47" si="34">Y48+Y52+Y53</f>
        <v>0</v>
      </c>
      <c r="Z47" s="488">
        <f t="shared" ref="Z47" si="35">Z48+Z52+Z53</f>
        <v>105266</v>
      </c>
      <c r="AA47" s="488">
        <f t="shared" ref="AA47" si="36">AA48+AA52+AA53</f>
        <v>1568824</v>
      </c>
      <c r="AB47" s="488">
        <f t="shared" ref="AB47" si="37">AB48+AB52+AB53</f>
        <v>0</v>
      </c>
      <c r="AC47" s="488">
        <f t="shared" ref="AC47" si="38">AC48+AC52+AC53</f>
        <v>0</v>
      </c>
      <c r="AD47" s="488">
        <f t="shared" ref="AD47" si="39">AD48+AD52+AD53</f>
        <v>1566055</v>
      </c>
      <c r="AE47" s="488">
        <f t="shared" ref="AE47" si="40">AE48+AE52+AE53</f>
        <v>174423</v>
      </c>
      <c r="AF47" s="488">
        <f t="shared" ref="AF47" si="41">AF48+AF52+AF53</f>
        <v>0</v>
      </c>
      <c r="AG47" s="488">
        <f t="shared" ref="AG47" si="42">AG48+AG52+AG53</f>
        <v>0</v>
      </c>
      <c r="AH47" s="488">
        <f t="shared" ref="AH47" si="43">AH48+AH52+AH53</f>
        <v>171654</v>
      </c>
      <c r="AI47" s="152"/>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row>
    <row r="48" spans="1:83" s="374" customFormat="1">
      <c r="A48" s="487" t="s">
        <v>626</v>
      </c>
      <c r="B48" s="487" t="s">
        <v>675</v>
      </c>
      <c r="C48" s="487"/>
      <c r="D48" s="487"/>
      <c r="E48" s="487"/>
      <c r="F48" s="487"/>
      <c r="G48" s="487"/>
      <c r="H48" s="488">
        <f>H51</f>
        <v>70590</v>
      </c>
      <c r="I48" s="488">
        <f t="shared" ref="I48:AH48" si="44">I51</f>
        <v>10590</v>
      </c>
      <c r="J48" s="488">
        <f t="shared" si="44"/>
        <v>0</v>
      </c>
      <c r="K48" s="488">
        <f t="shared" si="44"/>
        <v>0</v>
      </c>
      <c r="L48" s="488">
        <f t="shared" si="44"/>
        <v>60000</v>
      </c>
      <c r="M48" s="488">
        <f t="shared" si="44"/>
        <v>60000</v>
      </c>
      <c r="N48" s="488">
        <f t="shared" si="44"/>
        <v>0</v>
      </c>
      <c r="O48" s="488">
        <f t="shared" si="44"/>
        <v>36000</v>
      </c>
      <c r="P48" s="488">
        <f t="shared" si="44"/>
        <v>0</v>
      </c>
      <c r="Q48" s="488">
        <f t="shared" si="44"/>
        <v>0</v>
      </c>
      <c r="R48" s="488">
        <f t="shared" si="44"/>
        <v>36000</v>
      </c>
      <c r="S48" s="488">
        <f t="shared" si="44"/>
        <v>0</v>
      </c>
      <c r="T48" s="488">
        <f t="shared" si="44"/>
        <v>0</v>
      </c>
      <c r="U48" s="488">
        <f t="shared" si="44"/>
        <v>0</v>
      </c>
      <c r="V48" s="488">
        <f t="shared" si="44"/>
        <v>0</v>
      </c>
      <c r="W48" s="488">
        <f t="shared" si="44"/>
        <v>33000</v>
      </c>
      <c r="X48" s="488">
        <f t="shared" si="44"/>
        <v>0</v>
      </c>
      <c r="Y48" s="488">
        <f t="shared" si="44"/>
        <v>0</v>
      </c>
      <c r="Z48" s="488">
        <f t="shared" si="44"/>
        <v>33000</v>
      </c>
      <c r="AA48" s="488">
        <f t="shared" si="44"/>
        <v>0</v>
      </c>
      <c r="AB48" s="488">
        <f t="shared" si="44"/>
        <v>0</v>
      </c>
      <c r="AC48" s="488">
        <f t="shared" si="44"/>
        <v>0</v>
      </c>
      <c r="AD48" s="488">
        <f t="shared" si="44"/>
        <v>0</v>
      </c>
      <c r="AE48" s="488">
        <f t="shared" si="44"/>
        <v>0</v>
      </c>
      <c r="AF48" s="488">
        <f t="shared" si="44"/>
        <v>0</v>
      </c>
      <c r="AG48" s="488">
        <f t="shared" si="44"/>
        <v>0</v>
      </c>
      <c r="AH48" s="488">
        <f t="shared" si="44"/>
        <v>0</v>
      </c>
      <c r="AI48" s="152"/>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row>
    <row r="49" spans="1:83" s="375" customFormat="1" ht="27">
      <c r="A49" s="490"/>
      <c r="B49" s="490" t="s">
        <v>645</v>
      </c>
      <c r="C49" s="490"/>
      <c r="D49" s="490"/>
      <c r="E49" s="490"/>
      <c r="F49" s="490"/>
      <c r="G49" s="490"/>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12"/>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row>
    <row r="50" spans="1:83">
      <c r="A50" s="492"/>
      <c r="B50" s="490" t="s">
        <v>629</v>
      </c>
      <c r="C50" s="492"/>
      <c r="D50" s="492"/>
      <c r="E50" s="492"/>
      <c r="F50" s="492"/>
      <c r="G50" s="492"/>
      <c r="H50" s="493"/>
      <c r="I50" s="493"/>
      <c r="J50" s="493"/>
      <c r="K50" s="493"/>
      <c r="L50" s="493"/>
      <c r="M50" s="488"/>
      <c r="N50" s="493"/>
      <c r="O50" s="493"/>
      <c r="P50" s="493"/>
      <c r="Q50" s="493"/>
      <c r="R50" s="493"/>
      <c r="S50" s="493"/>
      <c r="T50" s="493"/>
      <c r="U50" s="493"/>
      <c r="V50" s="493"/>
      <c r="W50" s="493"/>
      <c r="X50" s="493"/>
      <c r="Y50" s="493"/>
      <c r="Z50" s="493"/>
      <c r="AA50" s="493"/>
      <c r="AB50" s="493"/>
      <c r="AC50" s="493"/>
      <c r="AD50" s="493"/>
      <c r="AE50" s="493"/>
      <c r="AF50" s="493"/>
      <c r="AG50" s="493"/>
      <c r="AH50" s="493"/>
      <c r="AI50" s="102"/>
    </row>
    <row r="51" spans="1:83" ht="51">
      <c r="A51" s="492">
        <v>1</v>
      </c>
      <c r="B51" s="492" t="s">
        <v>1096</v>
      </c>
      <c r="C51" s="492"/>
      <c r="D51" s="492"/>
      <c r="E51" s="492"/>
      <c r="F51" s="492"/>
      <c r="G51" s="304" t="s">
        <v>676</v>
      </c>
      <c r="H51" s="493">
        <f>I51+L51</f>
        <v>70590</v>
      </c>
      <c r="I51" s="493">
        <v>10590</v>
      </c>
      <c r="J51" s="493"/>
      <c r="K51" s="493"/>
      <c r="L51" s="493">
        <v>60000</v>
      </c>
      <c r="M51" s="493">
        <f>L51</f>
        <v>60000</v>
      </c>
      <c r="N51" s="493"/>
      <c r="O51" s="493">
        <f>R51</f>
        <v>36000</v>
      </c>
      <c r="P51" s="493"/>
      <c r="Q51" s="493"/>
      <c r="R51" s="493">
        <v>36000</v>
      </c>
      <c r="S51" s="493"/>
      <c r="T51" s="493"/>
      <c r="U51" s="493"/>
      <c r="V51" s="493"/>
      <c r="W51" s="493">
        <f>Z51</f>
        <v>33000</v>
      </c>
      <c r="X51" s="493"/>
      <c r="Y51" s="493"/>
      <c r="Z51" s="493">
        <v>33000</v>
      </c>
      <c r="AA51" s="493"/>
      <c r="AB51" s="493"/>
      <c r="AC51" s="493"/>
      <c r="AD51" s="493"/>
      <c r="AE51" s="493"/>
      <c r="AF51" s="493"/>
      <c r="AG51" s="493"/>
      <c r="AH51" s="493"/>
      <c r="AI51" s="102"/>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row>
    <row r="52" spans="1:83" s="224" customFormat="1" ht="39" customHeight="1">
      <c r="A52" s="246">
        <v>2</v>
      </c>
      <c r="B52" s="247" t="s">
        <v>701</v>
      </c>
      <c r="C52" s="495"/>
      <c r="D52" s="248"/>
      <c r="E52" s="248"/>
      <c r="F52" s="248"/>
      <c r="G52" s="304" t="s">
        <v>712</v>
      </c>
      <c r="H52" s="431">
        <v>1463894.871</v>
      </c>
      <c r="I52" s="431"/>
      <c r="J52" s="305"/>
      <c r="K52" s="250"/>
      <c r="L52" s="249"/>
      <c r="M52" s="249"/>
      <c r="N52" s="250"/>
      <c r="O52" s="249">
        <v>20074</v>
      </c>
      <c r="P52" s="249"/>
      <c r="Q52" s="249"/>
      <c r="R52" s="249">
        <v>20074</v>
      </c>
      <c r="S52" s="250"/>
      <c r="T52" s="249"/>
      <c r="U52" s="249"/>
      <c r="V52" s="249"/>
      <c r="W52" s="249">
        <v>20074</v>
      </c>
      <c r="X52" s="249"/>
      <c r="Y52" s="249"/>
      <c r="Z52" s="249">
        <v>20074</v>
      </c>
      <c r="AA52" s="249">
        <v>1422747</v>
      </c>
      <c r="AB52" s="249">
        <v>0</v>
      </c>
      <c r="AC52" s="249">
        <v>0</v>
      </c>
      <c r="AD52" s="249">
        <v>1422747</v>
      </c>
      <c r="AE52" s="249">
        <v>100000</v>
      </c>
      <c r="AF52" s="249">
        <v>0</v>
      </c>
      <c r="AG52" s="249">
        <v>0</v>
      </c>
      <c r="AH52" s="249">
        <v>100000</v>
      </c>
      <c r="AI52" s="250"/>
      <c r="AJ52" s="232"/>
      <c r="AK52" s="232"/>
      <c r="AL52" s="233"/>
      <c r="AM52" s="233"/>
      <c r="AN52" s="233"/>
      <c r="AO52" s="233"/>
    </row>
    <row r="53" spans="1:83" s="224" customFormat="1" ht="36.75" customHeight="1">
      <c r="A53" s="246">
        <v>3</v>
      </c>
      <c r="B53" s="247" t="s">
        <v>574</v>
      </c>
      <c r="C53" s="495"/>
      <c r="D53" s="248"/>
      <c r="E53" s="248"/>
      <c r="F53" s="248"/>
      <c r="G53" s="304" t="s">
        <v>575</v>
      </c>
      <c r="H53" s="249">
        <v>305500</v>
      </c>
      <c r="I53" s="249">
        <v>79304</v>
      </c>
      <c r="J53" s="305"/>
      <c r="K53" s="250"/>
      <c r="L53" s="249">
        <f>M53</f>
        <v>226196</v>
      </c>
      <c r="M53" s="249">
        <v>226196</v>
      </c>
      <c r="N53" s="250"/>
      <c r="O53" s="249">
        <v>52192</v>
      </c>
      <c r="P53" s="249"/>
      <c r="Q53" s="249">
        <v>0</v>
      </c>
      <c r="R53" s="249">
        <v>52192</v>
      </c>
      <c r="S53" s="250"/>
      <c r="T53" s="249">
        <v>0</v>
      </c>
      <c r="U53" s="249"/>
      <c r="V53" s="249">
        <v>0</v>
      </c>
      <c r="W53" s="249">
        <v>52192</v>
      </c>
      <c r="X53" s="249"/>
      <c r="Y53" s="249">
        <v>0</v>
      </c>
      <c r="Z53" s="249">
        <v>52192</v>
      </c>
      <c r="AA53" s="249">
        <f>AB53+AD53+2769</f>
        <v>146077</v>
      </c>
      <c r="AB53" s="249"/>
      <c r="AC53" s="249"/>
      <c r="AD53" s="249">
        <v>143308</v>
      </c>
      <c r="AE53" s="249">
        <f>AF53+AH53+2769</f>
        <v>74423</v>
      </c>
      <c r="AF53" s="249"/>
      <c r="AG53" s="249"/>
      <c r="AH53" s="249">
        <v>71654</v>
      </c>
      <c r="AI53" s="250"/>
      <c r="AJ53" s="232"/>
      <c r="AK53" s="232"/>
      <c r="AL53" s="233"/>
      <c r="AM53" s="233"/>
      <c r="AN53" s="233"/>
      <c r="AO53" s="233"/>
    </row>
    <row r="54" spans="1:83" s="374" customFormat="1" ht="26.25" customHeight="1">
      <c r="A54" s="518" t="s">
        <v>72</v>
      </c>
      <c r="B54" s="518" t="s">
        <v>1172</v>
      </c>
      <c r="C54" s="518"/>
      <c r="D54" s="518"/>
      <c r="E54" s="518"/>
      <c r="F54" s="518"/>
      <c r="G54" s="518"/>
      <c r="H54" s="519"/>
      <c r="I54" s="519"/>
      <c r="J54" s="519"/>
      <c r="K54" s="519"/>
      <c r="L54" s="519"/>
      <c r="M54" s="519"/>
      <c r="N54" s="519"/>
      <c r="O54" s="519"/>
      <c r="P54" s="519"/>
      <c r="Q54" s="519"/>
      <c r="R54" s="519"/>
      <c r="S54" s="519"/>
      <c r="T54" s="519"/>
      <c r="U54" s="519"/>
      <c r="V54" s="519"/>
      <c r="W54" s="519"/>
      <c r="X54" s="519"/>
      <c r="Y54" s="519"/>
      <c r="Z54" s="519"/>
      <c r="AA54" s="519">
        <v>480000</v>
      </c>
      <c r="AB54" s="519"/>
      <c r="AC54" s="519"/>
      <c r="AD54" s="519">
        <v>480000</v>
      </c>
      <c r="AE54" s="519">
        <v>96000</v>
      </c>
      <c r="AF54" s="519"/>
      <c r="AG54" s="519"/>
      <c r="AH54" s="519">
        <v>96000</v>
      </c>
      <c r="AI54" s="520"/>
    </row>
    <row r="55" spans="1:83">
      <c r="A55" s="376"/>
      <c r="B55" s="124"/>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row>
    <row r="56" spans="1:83">
      <c r="A56" s="376"/>
      <c r="B56" s="124"/>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row>
    <row r="57" spans="1:83">
      <c r="A57" s="376"/>
      <c r="B57" s="124"/>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row>
    <row r="58" spans="1:83">
      <c r="A58" s="376"/>
      <c r="B58" s="124"/>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row>
    <row r="59" spans="1:83">
      <c r="A59" s="376"/>
      <c r="B59" s="124"/>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row>
    <row r="60" spans="1:83">
      <c r="A60" s="376"/>
      <c r="B60" s="124"/>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row>
    <row r="61" spans="1:83">
      <c r="A61" s="376"/>
      <c r="B61" s="124"/>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c r="BW61" s="376"/>
      <c r="BX61" s="376"/>
      <c r="BY61" s="376"/>
      <c r="BZ61" s="376"/>
      <c r="CA61" s="376"/>
      <c r="CB61" s="376"/>
      <c r="CC61" s="376"/>
      <c r="CD61" s="376"/>
      <c r="CE61" s="376"/>
    </row>
    <row r="62" spans="1:83">
      <c r="A62" s="376"/>
      <c r="B62" s="124"/>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row>
    <row r="63" spans="1:83">
      <c r="A63" s="376"/>
      <c r="B63" s="124"/>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row>
    <row r="64" spans="1:83">
      <c r="A64" s="376"/>
      <c r="B64" s="124"/>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6"/>
      <c r="CD64" s="376"/>
      <c r="CE64" s="376"/>
    </row>
    <row r="65" spans="1:83">
      <c r="A65" s="376"/>
      <c r="B65" s="124"/>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row>
    <row r="66" spans="1:83">
      <c r="A66" s="376"/>
      <c r="B66" s="124"/>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row>
    <row r="67" spans="1:83">
      <c r="A67" s="376"/>
      <c r="B67" s="124"/>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row>
    <row r="68" spans="1:83">
      <c r="A68" s="376"/>
      <c r="B68" s="124"/>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c r="CB68" s="376"/>
      <c r="CC68" s="376"/>
      <c r="CD68" s="376"/>
      <c r="CE68" s="376"/>
    </row>
    <row r="69" spans="1:83">
      <c r="A69" s="376"/>
      <c r="B69" s="124"/>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6"/>
      <c r="CD69" s="376"/>
      <c r="CE69" s="376"/>
    </row>
    <row r="70" spans="1:83">
      <c r="A70" s="376"/>
      <c r="B70" s="124"/>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c r="CD70" s="376"/>
      <c r="CE70" s="376"/>
    </row>
    <row r="71" spans="1:83">
      <c r="A71" s="376"/>
      <c r="B71" s="124"/>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c r="CB71" s="376"/>
      <c r="CC71" s="376"/>
      <c r="CD71" s="376"/>
      <c r="CE71" s="376"/>
    </row>
    <row r="72" spans="1:83">
      <c r="A72" s="376"/>
      <c r="B72" s="124"/>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row>
    <row r="73" spans="1:83">
      <c r="A73" s="376"/>
      <c r="B73" s="124"/>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row>
    <row r="74" spans="1:83">
      <c r="A74" s="376"/>
      <c r="B74" s="124"/>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76"/>
      <c r="BZ74" s="376"/>
      <c r="CA74" s="376"/>
      <c r="CB74" s="376"/>
      <c r="CC74" s="376"/>
      <c r="CD74" s="376"/>
      <c r="CE74" s="376"/>
    </row>
    <row r="75" spans="1:83">
      <c r="A75" s="376"/>
      <c r="B75" s="124"/>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row>
    <row r="76" spans="1:83">
      <c r="A76" s="376"/>
      <c r="B76" s="124"/>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row>
    <row r="77" spans="1:83">
      <c r="A77" s="376"/>
      <c r="B77" s="124"/>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row>
    <row r="78" spans="1:83">
      <c r="A78" s="376"/>
      <c r="B78" s="124"/>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P78" s="376"/>
      <c r="AQ78" s="376"/>
      <c r="AR78" s="376"/>
      <c r="AS78" s="376"/>
      <c r="AT78" s="376"/>
      <c r="AU78" s="376"/>
      <c r="AV78" s="376"/>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c r="BW78" s="376"/>
      <c r="BX78" s="376"/>
      <c r="BY78" s="376"/>
      <c r="BZ78" s="376"/>
      <c r="CA78" s="376"/>
      <c r="CB78" s="376"/>
      <c r="CC78" s="376"/>
      <c r="CD78" s="376"/>
      <c r="CE78" s="376"/>
    </row>
    <row r="79" spans="1:83">
      <c r="A79" s="376"/>
      <c r="B79" s="124"/>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row>
    <row r="80" spans="1:83">
      <c r="A80" s="376"/>
      <c r="B80" s="124"/>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P80" s="376"/>
      <c r="AQ80" s="376"/>
      <c r="AR80" s="376"/>
      <c r="AS80" s="376"/>
      <c r="AT80" s="376"/>
      <c r="AU80" s="376"/>
      <c r="AV80" s="376"/>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c r="BW80" s="376"/>
      <c r="BX80" s="376"/>
      <c r="BY80" s="376"/>
      <c r="BZ80" s="376"/>
      <c r="CA80" s="376"/>
      <c r="CB80" s="376"/>
      <c r="CC80" s="376"/>
      <c r="CD80" s="376"/>
      <c r="CE80" s="376"/>
    </row>
    <row r="81" spans="1:83">
      <c r="A81" s="376"/>
      <c r="B81" s="124"/>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6"/>
      <c r="BY81" s="376"/>
      <c r="BZ81" s="376"/>
      <c r="CA81" s="376"/>
      <c r="CB81" s="376"/>
      <c r="CC81" s="376"/>
      <c r="CD81" s="376"/>
      <c r="CE81" s="376"/>
    </row>
    <row r="82" spans="1:83">
      <c r="A82" s="376"/>
      <c r="B82" s="124"/>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P82" s="376"/>
      <c r="AQ82" s="376"/>
      <c r="AR82" s="376"/>
      <c r="AS82" s="376"/>
      <c r="AT82" s="376"/>
      <c r="AU82" s="376"/>
      <c r="AV82" s="376"/>
      <c r="AW82" s="376"/>
      <c r="AX82" s="376"/>
      <c r="AY82" s="376"/>
      <c r="AZ82" s="376"/>
      <c r="BA82" s="376"/>
      <c r="BB82" s="376"/>
      <c r="BC82" s="376"/>
      <c r="BD82" s="376"/>
      <c r="BE82" s="376"/>
      <c r="BF82" s="376"/>
      <c r="BG82" s="376"/>
      <c r="BH82" s="376"/>
      <c r="BI82" s="376"/>
      <c r="BJ82" s="376"/>
      <c r="BK82" s="376"/>
      <c r="BL82" s="376"/>
      <c r="BM82" s="376"/>
      <c r="BN82" s="376"/>
      <c r="BO82" s="376"/>
      <c r="BP82" s="376"/>
      <c r="BQ82" s="376"/>
      <c r="BR82" s="376"/>
      <c r="BS82" s="376"/>
      <c r="BT82" s="376"/>
      <c r="BU82" s="376"/>
      <c r="BV82" s="376"/>
      <c r="BW82" s="376"/>
      <c r="BX82" s="376"/>
      <c r="BY82" s="376"/>
      <c r="BZ82" s="376"/>
      <c r="CA82" s="376"/>
      <c r="CB82" s="376"/>
      <c r="CC82" s="376"/>
      <c r="CD82" s="376"/>
      <c r="CE82" s="376"/>
    </row>
    <row r="83" spans="1:83">
      <c r="A83" s="376"/>
      <c r="B83" s="124"/>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row>
    <row r="84" spans="1:83">
      <c r="A84" s="376"/>
      <c r="B84" s="124"/>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c r="BW84" s="376"/>
      <c r="BX84" s="376"/>
      <c r="BY84" s="376"/>
      <c r="BZ84" s="376"/>
      <c r="CA84" s="376"/>
      <c r="CB84" s="376"/>
      <c r="CC84" s="376"/>
      <c r="CD84" s="376"/>
      <c r="CE84" s="376"/>
    </row>
    <row r="85" spans="1:83">
      <c r="A85" s="376"/>
      <c r="B85" s="124"/>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6"/>
      <c r="BX85" s="376"/>
      <c r="BY85" s="376"/>
      <c r="BZ85" s="376"/>
      <c r="CA85" s="376"/>
      <c r="CB85" s="376"/>
      <c r="CC85" s="376"/>
      <c r="CD85" s="376"/>
      <c r="CE85" s="376"/>
    </row>
    <row r="86" spans="1:83">
      <c r="A86" s="376"/>
      <c r="B86" s="124"/>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c r="BW86" s="376"/>
      <c r="BX86" s="376"/>
      <c r="BY86" s="376"/>
      <c r="BZ86" s="376"/>
      <c r="CA86" s="376"/>
      <c r="CB86" s="376"/>
      <c r="CC86" s="376"/>
      <c r="CD86" s="376"/>
      <c r="CE86" s="376"/>
    </row>
    <row r="87" spans="1:83">
      <c r="A87" s="376"/>
      <c r="B87" s="124"/>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c r="BW87" s="376"/>
      <c r="BX87" s="376"/>
      <c r="BY87" s="376"/>
      <c r="BZ87" s="376"/>
      <c r="CA87" s="376"/>
      <c r="CB87" s="376"/>
      <c r="CC87" s="376"/>
      <c r="CD87" s="376"/>
      <c r="CE87" s="376"/>
    </row>
    <row r="88" spans="1:83">
      <c r="A88" s="376"/>
      <c r="B88" s="124"/>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76"/>
      <c r="BZ88" s="376"/>
      <c r="CA88" s="376"/>
      <c r="CB88" s="376"/>
      <c r="CC88" s="376"/>
      <c r="CD88" s="376"/>
      <c r="CE88" s="376"/>
    </row>
    <row r="89" spans="1:83">
      <c r="A89" s="376"/>
      <c r="B89" s="124"/>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6"/>
      <c r="BX89" s="376"/>
      <c r="BY89" s="376"/>
      <c r="BZ89" s="376"/>
      <c r="CA89" s="376"/>
      <c r="CB89" s="376"/>
      <c r="CC89" s="376"/>
      <c r="CD89" s="376"/>
      <c r="CE89" s="376"/>
    </row>
    <row r="90" spans="1:83">
      <c r="A90" s="376"/>
      <c r="B90" s="124"/>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c r="BW90" s="376"/>
      <c r="BX90" s="376"/>
      <c r="BY90" s="376"/>
      <c r="BZ90" s="376"/>
      <c r="CA90" s="376"/>
      <c r="CB90" s="376"/>
      <c r="CC90" s="376"/>
      <c r="CD90" s="376"/>
      <c r="CE90" s="376"/>
    </row>
    <row r="91" spans="1:83">
      <c r="A91" s="376"/>
      <c r="B91" s="124"/>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row>
    <row r="92" spans="1:83">
      <c r="A92" s="376"/>
      <c r="B92" s="124"/>
      <c r="C92" s="376"/>
      <c r="D92" s="376"/>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c r="BW92" s="376"/>
      <c r="BX92" s="376"/>
      <c r="BY92" s="376"/>
      <c r="BZ92" s="376"/>
      <c r="CA92" s="376"/>
      <c r="CB92" s="376"/>
      <c r="CC92" s="376"/>
      <c r="CD92" s="376"/>
      <c r="CE92" s="376"/>
    </row>
    <row r="93" spans="1:83">
      <c r="A93" s="376"/>
      <c r="B93" s="124"/>
      <c r="C93" s="376"/>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row>
    <row r="94" spans="1:83">
      <c r="A94" s="376"/>
      <c r="B94" s="124"/>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c r="BW94" s="376"/>
      <c r="BX94" s="376"/>
      <c r="BY94" s="376"/>
      <c r="BZ94" s="376"/>
      <c r="CA94" s="376"/>
      <c r="CB94" s="376"/>
      <c r="CC94" s="376"/>
      <c r="CD94" s="376"/>
      <c r="CE94" s="376"/>
    </row>
    <row r="95" spans="1:83">
      <c r="A95" s="376"/>
      <c r="B95" s="124"/>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row>
    <row r="96" spans="1:83">
      <c r="A96" s="376"/>
      <c r="B96" s="124"/>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row>
    <row r="97" spans="1:83">
      <c r="A97" s="376"/>
      <c r="B97" s="124"/>
      <c r="C97" s="376"/>
      <c r="D97" s="376"/>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c r="BW97" s="376"/>
      <c r="BX97" s="376"/>
      <c r="BY97" s="376"/>
      <c r="BZ97" s="376"/>
      <c r="CA97" s="376"/>
      <c r="CB97" s="376"/>
      <c r="CC97" s="376"/>
      <c r="CD97" s="376"/>
      <c r="CE97" s="376"/>
    </row>
    <row r="98" spans="1:83">
      <c r="A98" s="376"/>
      <c r="B98" s="124"/>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6"/>
      <c r="BX98" s="376"/>
      <c r="BY98" s="376"/>
      <c r="BZ98" s="376"/>
      <c r="CA98" s="376"/>
      <c r="CB98" s="376"/>
      <c r="CC98" s="376"/>
      <c r="CD98" s="376"/>
      <c r="CE98" s="376"/>
    </row>
    <row r="99" spans="1:83">
      <c r="A99" s="376"/>
      <c r="B99" s="124"/>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row>
    <row r="100" spans="1:83">
      <c r="A100" s="376"/>
      <c r="B100" s="124"/>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6"/>
      <c r="BX100" s="376"/>
      <c r="BY100" s="376"/>
      <c r="BZ100" s="376"/>
      <c r="CA100" s="376"/>
      <c r="CB100" s="376"/>
      <c r="CC100" s="376"/>
      <c r="CD100" s="376"/>
      <c r="CE100" s="376"/>
    </row>
    <row r="101" spans="1:83">
      <c r="A101" s="376"/>
      <c r="B101" s="124"/>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376"/>
      <c r="CB101" s="376"/>
      <c r="CC101" s="376"/>
      <c r="CD101" s="376"/>
      <c r="CE101" s="376"/>
    </row>
    <row r="102" spans="1:83">
      <c r="A102" s="376"/>
      <c r="B102" s="124"/>
      <c r="C102" s="376"/>
      <c r="D102" s="376"/>
      <c r="E102" s="376"/>
      <c r="F102" s="376"/>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76"/>
      <c r="BZ102" s="376"/>
      <c r="CA102" s="376"/>
      <c r="CB102" s="376"/>
      <c r="CC102" s="376"/>
      <c r="CD102" s="376"/>
      <c r="CE102" s="376"/>
    </row>
    <row r="103" spans="1:83">
      <c r="A103" s="376"/>
      <c r="B103" s="124"/>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row>
    <row r="104" spans="1:83">
      <c r="A104" s="376"/>
      <c r="B104" s="124"/>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row>
    <row r="105" spans="1:83">
      <c r="A105" s="376"/>
      <c r="B105" s="124"/>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6"/>
      <c r="BY105" s="376"/>
      <c r="BZ105" s="376"/>
      <c r="CA105" s="376"/>
      <c r="CB105" s="376"/>
      <c r="CC105" s="376"/>
      <c r="CD105" s="376"/>
      <c r="CE105" s="376"/>
    </row>
    <row r="106" spans="1:83">
      <c r="A106" s="376"/>
      <c r="B106" s="124"/>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row>
    <row r="107" spans="1:83">
      <c r="A107" s="376"/>
      <c r="B107" s="124"/>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row>
    <row r="108" spans="1:83">
      <c r="A108" s="376"/>
      <c r="B108" s="124"/>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row>
    <row r="109" spans="1:83">
      <c r="A109" s="376"/>
      <c r="B109" s="124"/>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row>
    <row r="110" spans="1:83">
      <c r="A110" s="376"/>
      <c r="B110" s="124"/>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row>
    <row r="111" spans="1:83">
      <c r="A111" s="376"/>
      <c r="B111" s="124"/>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row>
    <row r="112" spans="1:83">
      <c r="A112" s="376"/>
      <c r="B112" s="124"/>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row>
    <row r="113" spans="1:83">
      <c r="A113" s="376"/>
      <c r="B113" s="124"/>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row>
    <row r="114" spans="1:83">
      <c r="A114" s="376"/>
      <c r="B114" s="124"/>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row>
    <row r="115" spans="1:83">
      <c r="A115" s="376"/>
      <c r="B115" s="124"/>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row>
    <row r="116" spans="1:83">
      <c r="A116" s="376"/>
      <c r="B116" s="124"/>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row>
    <row r="117" spans="1:83">
      <c r="A117" s="376"/>
      <c r="B117" s="124"/>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row>
    <row r="118" spans="1:83">
      <c r="A118" s="376"/>
      <c r="B118" s="124"/>
      <c r="C118" s="376"/>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row>
    <row r="119" spans="1:83">
      <c r="A119" s="376"/>
      <c r="B119" s="124"/>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c r="BT119" s="376"/>
      <c r="BU119" s="376"/>
      <c r="BV119" s="376"/>
      <c r="BW119" s="376"/>
      <c r="BX119" s="376"/>
      <c r="BY119" s="376"/>
      <c r="BZ119" s="376"/>
      <c r="CA119" s="376"/>
      <c r="CB119" s="376"/>
      <c r="CC119" s="376"/>
      <c r="CD119" s="376"/>
      <c r="CE119" s="376"/>
    </row>
    <row r="120" spans="1:83">
      <c r="A120" s="376"/>
      <c r="B120" s="124"/>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c r="BN120" s="376"/>
      <c r="BO120" s="376"/>
      <c r="BP120" s="376"/>
      <c r="BQ120" s="376"/>
      <c r="BR120" s="376"/>
      <c r="BS120" s="376"/>
      <c r="BT120" s="376"/>
      <c r="BU120" s="376"/>
      <c r="BV120" s="376"/>
      <c r="BW120" s="376"/>
      <c r="BX120" s="376"/>
      <c r="BY120" s="376"/>
      <c r="BZ120" s="376"/>
      <c r="CA120" s="376"/>
      <c r="CB120" s="376"/>
      <c r="CC120" s="376"/>
      <c r="CD120" s="376"/>
      <c r="CE120" s="376"/>
    </row>
    <row r="121" spans="1:83">
      <c r="A121" s="376"/>
      <c r="B121" s="124"/>
      <c r="C121" s="376"/>
      <c r="D121" s="376"/>
      <c r="E121" s="376"/>
      <c r="F121" s="376"/>
      <c r="G121" s="376"/>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6"/>
      <c r="AD121" s="376"/>
      <c r="AE121" s="376"/>
      <c r="AF121" s="376"/>
      <c r="AG121" s="376"/>
      <c r="AH121" s="376"/>
      <c r="AI121" s="376"/>
      <c r="AP121" s="376"/>
      <c r="AQ121" s="376"/>
      <c r="AR121" s="376"/>
      <c r="AS121" s="376"/>
      <c r="AT121" s="376"/>
      <c r="AU121" s="376"/>
      <c r="AV121" s="376"/>
      <c r="AW121" s="376"/>
      <c r="AX121" s="376"/>
      <c r="AY121" s="376"/>
      <c r="AZ121" s="376"/>
      <c r="BA121" s="376"/>
      <c r="BB121" s="376"/>
      <c r="BC121" s="376"/>
      <c r="BD121" s="376"/>
      <c r="BE121" s="376"/>
      <c r="BF121" s="376"/>
      <c r="BG121" s="376"/>
      <c r="BH121" s="376"/>
      <c r="BI121" s="376"/>
      <c r="BJ121" s="376"/>
      <c r="BK121" s="376"/>
      <c r="BL121" s="376"/>
      <c r="BM121" s="376"/>
      <c r="BN121" s="376"/>
      <c r="BO121" s="376"/>
      <c r="BP121" s="376"/>
      <c r="BQ121" s="376"/>
      <c r="BR121" s="376"/>
      <c r="BS121" s="376"/>
      <c r="BT121" s="376"/>
      <c r="BU121" s="376"/>
      <c r="BV121" s="376"/>
      <c r="BW121" s="376"/>
      <c r="BX121" s="376"/>
      <c r="BY121" s="376"/>
      <c r="BZ121" s="376"/>
      <c r="CA121" s="376"/>
      <c r="CB121" s="376"/>
      <c r="CC121" s="376"/>
      <c r="CD121" s="376"/>
      <c r="CE121" s="376"/>
    </row>
    <row r="122" spans="1:83">
      <c r="A122" s="376"/>
      <c r="B122" s="124"/>
      <c r="C122" s="376"/>
      <c r="D122" s="376"/>
      <c r="E122" s="376"/>
      <c r="F122" s="376"/>
      <c r="G122" s="376"/>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6"/>
      <c r="AD122" s="376"/>
      <c r="AE122" s="376"/>
      <c r="AF122" s="376"/>
      <c r="AG122" s="376"/>
      <c r="AH122" s="376"/>
      <c r="AI122" s="376"/>
      <c r="AP122" s="376"/>
      <c r="AQ122" s="376"/>
      <c r="AR122" s="376"/>
      <c r="AS122" s="376"/>
      <c r="AT122" s="376"/>
      <c r="AU122" s="376"/>
      <c r="AV122" s="376"/>
      <c r="AW122" s="376"/>
      <c r="AX122" s="376"/>
      <c r="AY122" s="376"/>
      <c r="AZ122" s="376"/>
      <c r="BA122" s="376"/>
      <c r="BB122" s="376"/>
      <c r="BC122" s="376"/>
      <c r="BD122" s="376"/>
      <c r="BE122" s="376"/>
      <c r="BF122" s="376"/>
      <c r="BG122" s="376"/>
      <c r="BH122" s="376"/>
      <c r="BI122" s="376"/>
      <c r="BJ122" s="376"/>
      <c r="BK122" s="376"/>
      <c r="BL122" s="376"/>
      <c r="BM122" s="376"/>
      <c r="BN122" s="376"/>
      <c r="BO122" s="376"/>
      <c r="BP122" s="376"/>
      <c r="BQ122" s="376"/>
      <c r="BR122" s="376"/>
      <c r="BS122" s="376"/>
      <c r="BT122" s="376"/>
      <c r="BU122" s="376"/>
      <c r="BV122" s="376"/>
      <c r="BW122" s="376"/>
      <c r="BX122" s="376"/>
      <c r="BY122" s="376"/>
      <c r="BZ122" s="376"/>
      <c r="CA122" s="376"/>
      <c r="CB122" s="376"/>
      <c r="CC122" s="376"/>
      <c r="CD122" s="376"/>
      <c r="CE122" s="376"/>
    </row>
    <row r="123" spans="1:83">
      <c r="A123" s="376"/>
      <c r="B123" s="124"/>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c r="BT123" s="376"/>
      <c r="BU123" s="376"/>
      <c r="BV123" s="376"/>
      <c r="BW123" s="376"/>
      <c r="BX123" s="376"/>
      <c r="BY123" s="376"/>
      <c r="BZ123" s="376"/>
      <c r="CA123" s="376"/>
      <c r="CB123" s="376"/>
      <c r="CC123" s="376"/>
      <c r="CD123" s="376"/>
      <c r="CE123" s="376"/>
    </row>
    <row r="124" spans="1:83">
      <c r="A124" s="376"/>
      <c r="B124" s="124"/>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76"/>
      <c r="BX124" s="376"/>
      <c r="BY124" s="376"/>
      <c r="BZ124" s="376"/>
      <c r="CA124" s="376"/>
      <c r="CB124" s="376"/>
      <c r="CC124" s="376"/>
      <c r="CD124" s="376"/>
      <c r="CE124" s="376"/>
    </row>
    <row r="125" spans="1:83">
      <c r="A125" s="376"/>
      <c r="B125" s="124"/>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row>
    <row r="126" spans="1:83">
      <c r="A126" s="376"/>
      <c r="B126" s="124"/>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c r="BT126" s="376"/>
      <c r="BU126" s="376"/>
      <c r="BV126" s="376"/>
      <c r="BW126" s="376"/>
      <c r="BX126" s="376"/>
      <c r="BY126" s="376"/>
      <c r="BZ126" s="376"/>
      <c r="CA126" s="376"/>
      <c r="CB126" s="376"/>
      <c r="CC126" s="376"/>
      <c r="CD126" s="376"/>
      <c r="CE126" s="376"/>
    </row>
    <row r="127" spans="1:83">
      <c r="A127" s="376"/>
      <c r="B127" s="124"/>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76"/>
      <c r="BX127" s="376"/>
      <c r="BY127" s="376"/>
      <c r="BZ127" s="376"/>
      <c r="CA127" s="376"/>
      <c r="CB127" s="376"/>
      <c r="CC127" s="376"/>
      <c r="CD127" s="376"/>
      <c r="CE127" s="376"/>
    </row>
    <row r="128" spans="1:83">
      <c r="A128" s="376"/>
      <c r="B128" s="124"/>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76"/>
      <c r="BX128" s="376"/>
      <c r="BY128" s="376"/>
      <c r="BZ128" s="376"/>
      <c r="CA128" s="376"/>
      <c r="CB128" s="376"/>
      <c r="CC128" s="376"/>
      <c r="CD128" s="376"/>
      <c r="CE128" s="376"/>
    </row>
    <row r="129" spans="1:83">
      <c r="A129" s="376"/>
      <c r="B129" s="124"/>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76"/>
      <c r="BX129" s="376"/>
      <c r="BY129" s="376"/>
      <c r="BZ129" s="376"/>
      <c r="CA129" s="376"/>
      <c r="CB129" s="376"/>
      <c r="CC129" s="376"/>
      <c r="CD129" s="376"/>
      <c r="CE129" s="376"/>
    </row>
    <row r="130" spans="1:83">
      <c r="A130" s="376"/>
      <c r="B130" s="124"/>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76"/>
      <c r="BZ130" s="376"/>
      <c r="CA130" s="376"/>
      <c r="CB130" s="376"/>
      <c r="CC130" s="376"/>
      <c r="CD130" s="376"/>
      <c r="CE130" s="376"/>
    </row>
    <row r="131" spans="1:83">
      <c r="A131" s="376"/>
      <c r="B131" s="124"/>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6"/>
      <c r="BX131" s="376"/>
      <c r="BY131" s="376"/>
      <c r="BZ131" s="376"/>
      <c r="CA131" s="376"/>
      <c r="CB131" s="376"/>
      <c r="CC131" s="376"/>
      <c r="CD131" s="376"/>
      <c r="CE131" s="376"/>
    </row>
    <row r="132" spans="1:83">
      <c r="A132" s="376"/>
      <c r="B132" s="124"/>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76"/>
      <c r="BX132" s="376"/>
      <c r="BY132" s="376"/>
      <c r="BZ132" s="376"/>
      <c r="CA132" s="376"/>
      <c r="CB132" s="376"/>
      <c r="CC132" s="376"/>
      <c r="CD132" s="376"/>
      <c r="CE132" s="376"/>
    </row>
    <row r="133" spans="1:83">
      <c r="A133" s="376"/>
      <c r="B133" s="124"/>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c r="BT133" s="376"/>
      <c r="BU133" s="376"/>
      <c r="BV133" s="376"/>
      <c r="BW133" s="376"/>
      <c r="BX133" s="376"/>
      <c r="BY133" s="376"/>
      <c r="BZ133" s="376"/>
      <c r="CA133" s="376"/>
      <c r="CB133" s="376"/>
      <c r="CC133" s="376"/>
      <c r="CD133" s="376"/>
      <c r="CE133" s="376"/>
    </row>
    <row r="134" spans="1:83">
      <c r="A134" s="376"/>
      <c r="B134" s="124"/>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c r="BN134" s="376"/>
      <c r="BO134" s="376"/>
      <c r="BP134" s="376"/>
      <c r="BQ134" s="376"/>
      <c r="BR134" s="376"/>
      <c r="BS134" s="376"/>
      <c r="BT134" s="376"/>
      <c r="BU134" s="376"/>
      <c r="BV134" s="376"/>
      <c r="BW134" s="376"/>
      <c r="BX134" s="376"/>
      <c r="BY134" s="376"/>
      <c r="BZ134" s="376"/>
      <c r="CA134" s="376"/>
      <c r="CB134" s="376"/>
      <c r="CC134" s="376"/>
      <c r="CD134" s="376"/>
      <c r="CE134" s="376"/>
    </row>
    <row r="135" spans="1:83">
      <c r="A135" s="376"/>
      <c r="B135" s="124"/>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P135" s="376"/>
      <c r="AQ135" s="376"/>
      <c r="AR135" s="376"/>
      <c r="AS135" s="376"/>
      <c r="AT135" s="376"/>
      <c r="AU135" s="376"/>
      <c r="AV135" s="376"/>
      <c r="AW135" s="376"/>
      <c r="AX135" s="376"/>
      <c r="AY135" s="376"/>
      <c r="AZ135" s="376"/>
      <c r="BA135" s="376"/>
      <c r="BB135" s="376"/>
      <c r="BC135" s="376"/>
      <c r="BD135" s="376"/>
      <c r="BE135" s="376"/>
      <c r="BF135" s="376"/>
      <c r="BG135" s="376"/>
      <c r="BH135" s="376"/>
      <c r="BI135" s="376"/>
      <c r="BJ135" s="376"/>
      <c r="BK135" s="376"/>
      <c r="BL135" s="376"/>
      <c r="BM135" s="376"/>
      <c r="BN135" s="376"/>
      <c r="BO135" s="376"/>
      <c r="BP135" s="376"/>
      <c r="BQ135" s="376"/>
      <c r="BR135" s="376"/>
      <c r="BS135" s="376"/>
      <c r="BT135" s="376"/>
      <c r="BU135" s="376"/>
      <c r="BV135" s="376"/>
      <c r="BW135" s="376"/>
      <c r="BX135" s="376"/>
      <c r="BY135" s="376"/>
      <c r="BZ135" s="376"/>
      <c r="CA135" s="376"/>
      <c r="CB135" s="376"/>
      <c r="CC135" s="376"/>
      <c r="CD135" s="376"/>
      <c r="CE135" s="376"/>
    </row>
    <row r="136" spans="1:83">
      <c r="A136" s="376"/>
      <c r="B136" s="124"/>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6"/>
      <c r="BM136" s="376"/>
      <c r="BN136" s="376"/>
      <c r="BO136" s="376"/>
      <c r="BP136" s="376"/>
      <c r="BQ136" s="376"/>
      <c r="BR136" s="376"/>
      <c r="BS136" s="376"/>
      <c r="BT136" s="376"/>
      <c r="BU136" s="376"/>
      <c r="BV136" s="376"/>
      <c r="BW136" s="376"/>
      <c r="BX136" s="376"/>
      <c r="BY136" s="376"/>
      <c r="BZ136" s="376"/>
      <c r="CA136" s="376"/>
      <c r="CB136" s="376"/>
      <c r="CC136" s="376"/>
      <c r="CD136" s="376"/>
      <c r="CE136" s="376"/>
    </row>
    <row r="137" spans="1:83">
      <c r="A137" s="376"/>
      <c r="B137" s="124"/>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c r="BN137" s="376"/>
      <c r="BO137" s="376"/>
      <c r="BP137" s="376"/>
      <c r="BQ137" s="376"/>
      <c r="BR137" s="376"/>
      <c r="BS137" s="376"/>
      <c r="BT137" s="376"/>
      <c r="BU137" s="376"/>
      <c r="BV137" s="376"/>
      <c r="BW137" s="376"/>
      <c r="BX137" s="376"/>
      <c r="BY137" s="376"/>
      <c r="BZ137" s="376"/>
      <c r="CA137" s="376"/>
      <c r="CB137" s="376"/>
      <c r="CC137" s="376"/>
      <c r="CD137" s="376"/>
      <c r="CE137" s="376"/>
    </row>
    <row r="138" spans="1:83">
      <c r="A138" s="376"/>
      <c r="B138" s="124"/>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6"/>
      <c r="BS138" s="376"/>
      <c r="BT138" s="376"/>
      <c r="BU138" s="376"/>
      <c r="BV138" s="376"/>
      <c r="BW138" s="376"/>
      <c r="BX138" s="376"/>
      <c r="BY138" s="376"/>
      <c r="BZ138" s="376"/>
      <c r="CA138" s="376"/>
      <c r="CB138" s="376"/>
      <c r="CC138" s="376"/>
      <c r="CD138" s="376"/>
      <c r="CE138" s="376"/>
    </row>
    <row r="139" spans="1:83">
      <c r="A139" s="376"/>
      <c r="B139" s="124"/>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76"/>
      <c r="BM139" s="376"/>
      <c r="BN139" s="376"/>
      <c r="BO139" s="376"/>
      <c r="BP139" s="376"/>
      <c r="BQ139" s="376"/>
      <c r="BR139" s="376"/>
      <c r="BS139" s="376"/>
      <c r="BT139" s="376"/>
      <c r="BU139" s="376"/>
      <c r="BV139" s="376"/>
      <c r="BW139" s="376"/>
      <c r="BX139" s="376"/>
      <c r="BY139" s="376"/>
      <c r="BZ139" s="376"/>
      <c r="CA139" s="376"/>
      <c r="CB139" s="376"/>
      <c r="CC139" s="376"/>
      <c r="CD139" s="376"/>
      <c r="CE139" s="376"/>
    </row>
    <row r="140" spans="1:83">
      <c r="A140" s="376"/>
      <c r="B140" s="124"/>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6"/>
      <c r="BM140" s="376"/>
      <c r="BN140" s="376"/>
      <c r="BO140" s="376"/>
      <c r="BP140" s="376"/>
      <c r="BQ140" s="376"/>
      <c r="BR140" s="376"/>
      <c r="BS140" s="376"/>
      <c r="BT140" s="376"/>
      <c r="BU140" s="376"/>
      <c r="BV140" s="376"/>
      <c r="BW140" s="376"/>
      <c r="BX140" s="376"/>
      <c r="BY140" s="376"/>
      <c r="BZ140" s="376"/>
      <c r="CA140" s="376"/>
      <c r="CB140" s="376"/>
      <c r="CC140" s="376"/>
      <c r="CD140" s="376"/>
      <c r="CE140" s="376"/>
    </row>
    <row r="141" spans="1:83">
      <c r="A141" s="376"/>
      <c r="B141" s="124"/>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6"/>
      <c r="BM141" s="376"/>
      <c r="BN141" s="376"/>
      <c r="BO141" s="376"/>
      <c r="BP141" s="376"/>
      <c r="BQ141" s="376"/>
      <c r="BR141" s="376"/>
      <c r="BS141" s="376"/>
      <c r="BT141" s="376"/>
      <c r="BU141" s="376"/>
      <c r="BV141" s="376"/>
      <c r="BW141" s="376"/>
      <c r="BX141" s="376"/>
      <c r="BY141" s="376"/>
      <c r="BZ141" s="376"/>
      <c r="CA141" s="376"/>
      <c r="CB141" s="376"/>
      <c r="CC141" s="376"/>
      <c r="CD141" s="376"/>
      <c r="CE141" s="376"/>
    </row>
    <row r="142" spans="1:83">
      <c r="A142" s="376"/>
      <c r="B142" s="124"/>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376"/>
      <c r="CA142" s="376"/>
      <c r="CB142" s="376"/>
      <c r="CC142" s="376"/>
      <c r="CD142" s="376"/>
      <c r="CE142" s="376"/>
    </row>
    <row r="143" spans="1:83">
      <c r="A143" s="376"/>
      <c r="B143" s="124"/>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376"/>
      <c r="CA143" s="376"/>
      <c r="CB143" s="376"/>
      <c r="CC143" s="376"/>
      <c r="CD143" s="376"/>
      <c r="CE143" s="376"/>
    </row>
    <row r="144" spans="1:83">
      <c r="A144" s="376"/>
      <c r="B144" s="124"/>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376"/>
      <c r="CA144" s="376"/>
      <c r="CB144" s="376"/>
      <c r="CC144" s="376"/>
      <c r="CD144" s="376"/>
      <c r="CE144" s="376"/>
    </row>
    <row r="145" spans="1:83">
      <c r="A145" s="376"/>
      <c r="B145" s="124"/>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c r="BN145" s="376"/>
      <c r="BO145" s="376"/>
      <c r="BP145" s="376"/>
      <c r="BQ145" s="376"/>
      <c r="BR145" s="376"/>
      <c r="BS145" s="376"/>
      <c r="BT145" s="376"/>
      <c r="BU145" s="376"/>
      <c r="BV145" s="376"/>
      <c r="BW145" s="376"/>
      <c r="BX145" s="376"/>
      <c r="BY145" s="376"/>
      <c r="BZ145" s="376"/>
      <c r="CA145" s="376"/>
      <c r="CB145" s="376"/>
      <c r="CC145" s="376"/>
      <c r="CD145" s="376"/>
      <c r="CE145" s="376"/>
    </row>
    <row r="146" spans="1:83">
      <c r="A146" s="376"/>
      <c r="B146" s="124"/>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c r="BN146" s="376"/>
      <c r="BO146" s="376"/>
      <c r="BP146" s="376"/>
      <c r="BQ146" s="376"/>
      <c r="BR146" s="376"/>
      <c r="BS146" s="376"/>
      <c r="BT146" s="376"/>
      <c r="BU146" s="376"/>
      <c r="BV146" s="376"/>
      <c r="BW146" s="376"/>
      <c r="BX146" s="376"/>
      <c r="BY146" s="376"/>
      <c r="BZ146" s="376"/>
      <c r="CA146" s="376"/>
      <c r="CB146" s="376"/>
      <c r="CC146" s="376"/>
      <c r="CD146" s="376"/>
      <c r="CE146" s="376"/>
    </row>
    <row r="147" spans="1:83">
      <c r="A147" s="376"/>
      <c r="B147" s="124"/>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376"/>
      <c r="CA147" s="376"/>
      <c r="CB147" s="376"/>
      <c r="CC147" s="376"/>
      <c r="CD147" s="376"/>
      <c r="CE147" s="376"/>
    </row>
    <row r="148" spans="1:83">
      <c r="A148" s="376"/>
      <c r="B148" s="124"/>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376"/>
      <c r="CA148" s="376"/>
      <c r="CB148" s="376"/>
      <c r="CC148" s="376"/>
      <c r="CD148" s="376"/>
      <c r="CE148" s="376"/>
    </row>
    <row r="149" spans="1:83">
      <c r="A149" s="376"/>
      <c r="B149" s="124"/>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376"/>
      <c r="CA149" s="376"/>
      <c r="CB149" s="376"/>
      <c r="CC149" s="376"/>
      <c r="CD149" s="376"/>
      <c r="CE149" s="376"/>
    </row>
    <row r="150" spans="1:83">
      <c r="A150" s="376"/>
      <c r="B150" s="124"/>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376"/>
      <c r="CA150" s="376"/>
      <c r="CB150" s="376"/>
      <c r="CC150" s="376"/>
      <c r="CD150" s="376"/>
      <c r="CE150" s="376"/>
    </row>
    <row r="151" spans="1:83">
      <c r="A151" s="376"/>
      <c r="B151" s="124"/>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376"/>
      <c r="CA151" s="376"/>
      <c r="CB151" s="376"/>
      <c r="CC151" s="376"/>
      <c r="CD151" s="376"/>
      <c r="CE151" s="376"/>
    </row>
    <row r="152" spans="1:83">
      <c r="A152" s="376"/>
      <c r="B152" s="124"/>
      <c r="C152" s="376"/>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c r="AP152" s="376"/>
      <c r="AQ152" s="376"/>
      <c r="AR152" s="376"/>
      <c r="AS152" s="376"/>
      <c r="AT152" s="376"/>
      <c r="AU152" s="376"/>
      <c r="AV152" s="376"/>
      <c r="AW152" s="376"/>
      <c r="AX152" s="376"/>
      <c r="AY152" s="376"/>
      <c r="AZ152" s="376"/>
      <c r="BA152" s="376"/>
      <c r="BB152" s="376"/>
      <c r="BC152" s="376"/>
      <c r="BD152" s="376"/>
      <c r="BE152" s="376"/>
      <c r="BF152" s="376"/>
      <c r="BG152" s="376"/>
      <c r="BH152" s="376"/>
      <c r="BI152" s="376"/>
      <c r="BJ152" s="376"/>
      <c r="BK152" s="376"/>
      <c r="BL152" s="376"/>
      <c r="BM152" s="376"/>
      <c r="BN152" s="376"/>
      <c r="BO152" s="376"/>
      <c r="BP152" s="376"/>
      <c r="BQ152" s="376"/>
      <c r="BR152" s="376"/>
      <c r="BS152" s="376"/>
      <c r="BT152" s="376"/>
      <c r="BU152" s="376"/>
      <c r="BV152" s="376"/>
      <c r="BW152" s="376"/>
      <c r="BX152" s="376"/>
      <c r="BY152" s="376"/>
      <c r="BZ152" s="376"/>
      <c r="CA152" s="376"/>
      <c r="CB152" s="376"/>
      <c r="CC152" s="376"/>
      <c r="CD152" s="376"/>
      <c r="CE152" s="376"/>
    </row>
    <row r="153" spans="1:83">
      <c r="A153" s="376"/>
      <c r="B153" s="124"/>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c r="BN153" s="376"/>
      <c r="BO153" s="376"/>
      <c r="BP153" s="376"/>
      <c r="BQ153" s="376"/>
      <c r="BR153" s="376"/>
      <c r="BS153" s="376"/>
      <c r="BT153" s="376"/>
      <c r="BU153" s="376"/>
      <c r="BV153" s="376"/>
      <c r="BW153" s="376"/>
      <c r="BX153" s="376"/>
      <c r="BY153" s="376"/>
      <c r="BZ153" s="376"/>
      <c r="CA153" s="376"/>
      <c r="CB153" s="376"/>
      <c r="CC153" s="376"/>
      <c r="CD153" s="376"/>
      <c r="CE153" s="376"/>
    </row>
    <row r="154" spans="1:83">
      <c r="A154" s="376"/>
      <c r="B154" s="124"/>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row>
    <row r="155" spans="1:83">
      <c r="A155" s="376"/>
      <c r="B155" s="124"/>
      <c r="C155" s="376"/>
      <c r="D155" s="376"/>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row>
    <row r="156" spans="1:83">
      <c r="A156" s="376"/>
      <c r="B156" s="124"/>
      <c r="C156" s="376"/>
      <c r="D156" s="376"/>
      <c r="E156" s="376"/>
      <c r="F156" s="376"/>
      <c r="G156" s="376"/>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P156" s="376"/>
      <c r="AQ156" s="376"/>
      <c r="AR156" s="376"/>
      <c r="AS156" s="376"/>
      <c r="AT156" s="376"/>
      <c r="AU156" s="376"/>
      <c r="AV156" s="376"/>
      <c r="AW156" s="376"/>
      <c r="AX156" s="376"/>
      <c r="AY156" s="376"/>
      <c r="AZ156" s="376"/>
      <c r="BA156" s="376"/>
      <c r="BB156" s="376"/>
      <c r="BC156" s="376"/>
      <c r="BD156" s="376"/>
      <c r="BE156" s="376"/>
      <c r="BF156" s="376"/>
      <c r="BG156" s="376"/>
      <c r="BH156" s="376"/>
      <c r="BI156" s="376"/>
      <c r="BJ156" s="376"/>
      <c r="BK156" s="376"/>
      <c r="BL156" s="376"/>
      <c r="BM156" s="376"/>
      <c r="BN156" s="376"/>
      <c r="BO156" s="376"/>
      <c r="BP156" s="376"/>
      <c r="BQ156" s="376"/>
      <c r="BR156" s="376"/>
      <c r="BS156" s="376"/>
      <c r="BT156" s="376"/>
      <c r="BU156" s="376"/>
      <c r="BV156" s="376"/>
      <c r="BW156" s="376"/>
      <c r="BX156" s="376"/>
      <c r="BY156" s="376"/>
      <c r="BZ156" s="376"/>
      <c r="CA156" s="376"/>
      <c r="CB156" s="376"/>
      <c r="CC156" s="376"/>
      <c r="CD156" s="376"/>
      <c r="CE156" s="376"/>
    </row>
    <row r="157" spans="1:83">
      <c r="A157" s="376"/>
      <c r="B157" s="124"/>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row>
    <row r="158" spans="1:83">
      <c r="A158" s="376"/>
      <c r="B158" s="124"/>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row>
    <row r="159" spans="1:83">
      <c r="A159" s="376"/>
      <c r="B159" s="124"/>
      <c r="C159" s="376"/>
      <c r="D159" s="376"/>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c r="BN159" s="376"/>
      <c r="BO159" s="376"/>
      <c r="BP159" s="376"/>
      <c r="BQ159" s="376"/>
      <c r="BR159" s="376"/>
      <c r="BS159" s="376"/>
      <c r="BT159" s="376"/>
      <c r="BU159" s="376"/>
      <c r="BV159" s="376"/>
      <c r="BW159" s="376"/>
      <c r="BX159" s="376"/>
      <c r="BY159" s="376"/>
      <c r="BZ159" s="376"/>
      <c r="CA159" s="376"/>
      <c r="CB159" s="376"/>
      <c r="CC159" s="376"/>
      <c r="CD159" s="376"/>
      <c r="CE159" s="376"/>
    </row>
    <row r="160" spans="1:83">
      <c r="A160" s="376"/>
      <c r="B160" s="124"/>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P160" s="376"/>
      <c r="AQ160" s="376"/>
      <c r="AR160" s="376"/>
      <c r="AS160" s="376"/>
      <c r="AT160" s="376"/>
      <c r="AU160" s="376"/>
      <c r="AV160" s="376"/>
      <c r="AW160" s="376"/>
      <c r="AX160" s="376"/>
      <c r="AY160" s="376"/>
      <c r="AZ160" s="376"/>
      <c r="BA160" s="376"/>
      <c r="BB160" s="376"/>
      <c r="BC160" s="376"/>
      <c r="BD160" s="376"/>
      <c r="BE160" s="376"/>
      <c r="BF160" s="376"/>
      <c r="BG160" s="376"/>
      <c r="BH160" s="376"/>
      <c r="BI160" s="376"/>
      <c r="BJ160" s="376"/>
      <c r="BK160" s="376"/>
      <c r="BL160" s="376"/>
      <c r="BM160" s="376"/>
      <c r="BN160" s="376"/>
      <c r="BO160" s="376"/>
      <c r="BP160" s="376"/>
      <c r="BQ160" s="376"/>
      <c r="BR160" s="376"/>
      <c r="BS160" s="376"/>
      <c r="BT160" s="376"/>
      <c r="BU160" s="376"/>
      <c r="BV160" s="376"/>
      <c r="BW160" s="376"/>
      <c r="BX160" s="376"/>
      <c r="BY160" s="376"/>
      <c r="BZ160" s="376"/>
      <c r="CA160" s="376"/>
      <c r="CB160" s="376"/>
      <c r="CC160" s="376"/>
      <c r="CD160" s="376"/>
      <c r="CE160" s="376"/>
    </row>
    <row r="161" spans="1:83">
      <c r="A161" s="376"/>
      <c r="B161" s="124"/>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c r="BN161" s="376"/>
      <c r="BO161" s="376"/>
      <c r="BP161" s="376"/>
      <c r="BQ161" s="376"/>
      <c r="BR161" s="376"/>
      <c r="BS161" s="376"/>
      <c r="BT161" s="376"/>
      <c r="BU161" s="376"/>
      <c r="BV161" s="376"/>
      <c r="BW161" s="376"/>
      <c r="BX161" s="376"/>
      <c r="BY161" s="376"/>
      <c r="BZ161" s="376"/>
      <c r="CA161" s="376"/>
      <c r="CB161" s="376"/>
      <c r="CC161" s="376"/>
      <c r="CD161" s="376"/>
      <c r="CE161" s="376"/>
    </row>
    <row r="162" spans="1:83">
      <c r="A162" s="376"/>
      <c r="B162" s="124"/>
      <c r="C162" s="376"/>
      <c r="D162" s="376"/>
      <c r="E162" s="376"/>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6"/>
      <c r="BU162" s="376"/>
      <c r="BV162" s="376"/>
      <c r="BW162" s="376"/>
      <c r="BX162" s="376"/>
      <c r="BY162" s="376"/>
      <c r="BZ162" s="376"/>
      <c r="CA162" s="376"/>
      <c r="CB162" s="376"/>
      <c r="CC162" s="376"/>
      <c r="CD162" s="376"/>
      <c r="CE162" s="376"/>
    </row>
    <row r="163" spans="1:83">
      <c r="A163" s="376"/>
      <c r="B163" s="124"/>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c r="BN163" s="376"/>
      <c r="BO163" s="376"/>
      <c r="BP163" s="376"/>
      <c r="BQ163" s="376"/>
      <c r="BR163" s="376"/>
      <c r="BS163" s="376"/>
      <c r="BT163" s="376"/>
      <c r="BU163" s="376"/>
      <c r="BV163" s="376"/>
      <c r="BW163" s="376"/>
      <c r="BX163" s="376"/>
      <c r="BY163" s="376"/>
      <c r="BZ163" s="376"/>
      <c r="CA163" s="376"/>
      <c r="CB163" s="376"/>
      <c r="CC163" s="376"/>
      <c r="CD163" s="376"/>
      <c r="CE163" s="376"/>
    </row>
    <row r="164" spans="1:83">
      <c r="A164" s="376"/>
      <c r="B164" s="124"/>
      <c r="C164" s="376"/>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c r="BN164" s="376"/>
      <c r="BO164" s="376"/>
      <c r="BP164" s="376"/>
      <c r="BQ164" s="376"/>
      <c r="BR164" s="376"/>
      <c r="BS164" s="376"/>
      <c r="BT164" s="376"/>
      <c r="BU164" s="376"/>
      <c r="BV164" s="376"/>
      <c r="BW164" s="376"/>
      <c r="BX164" s="376"/>
      <c r="BY164" s="376"/>
      <c r="BZ164" s="376"/>
      <c r="CA164" s="376"/>
      <c r="CB164" s="376"/>
      <c r="CC164" s="376"/>
      <c r="CD164" s="376"/>
      <c r="CE164" s="376"/>
    </row>
    <row r="165" spans="1:83">
      <c r="A165" s="376"/>
      <c r="B165" s="124"/>
      <c r="C165" s="376"/>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c r="AP165" s="376"/>
      <c r="AQ165" s="376"/>
      <c r="AR165" s="376"/>
      <c r="AS165" s="376"/>
      <c r="AT165" s="376"/>
      <c r="AU165" s="376"/>
      <c r="AV165" s="376"/>
      <c r="AW165" s="376"/>
      <c r="AX165" s="376"/>
      <c r="AY165" s="376"/>
      <c r="AZ165" s="376"/>
      <c r="BA165" s="376"/>
      <c r="BB165" s="376"/>
      <c r="BC165" s="376"/>
      <c r="BD165" s="376"/>
      <c r="BE165" s="376"/>
      <c r="BF165" s="376"/>
      <c r="BG165" s="376"/>
      <c r="BH165" s="376"/>
      <c r="BI165" s="376"/>
      <c r="BJ165" s="376"/>
      <c r="BK165" s="376"/>
      <c r="BL165" s="376"/>
      <c r="BM165" s="376"/>
      <c r="BN165" s="376"/>
      <c r="BO165" s="376"/>
      <c r="BP165" s="376"/>
      <c r="BQ165" s="376"/>
      <c r="BR165" s="376"/>
      <c r="BS165" s="376"/>
      <c r="BT165" s="376"/>
      <c r="BU165" s="376"/>
      <c r="BV165" s="376"/>
      <c r="BW165" s="376"/>
      <c r="BX165" s="376"/>
      <c r="BY165" s="376"/>
      <c r="BZ165" s="376"/>
      <c r="CA165" s="376"/>
      <c r="CB165" s="376"/>
      <c r="CC165" s="376"/>
      <c r="CD165" s="376"/>
      <c r="CE165" s="376"/>
    </row>
    <row r="166" spans="1:83">
      <c r="A166" s="376"/>
      <c r="B166" s="124"/>
      <c r="C166" s="376"/>
      <c r="D166" s="376"/>
      <c r="E166" s="376"/>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6"/>
      <c r="AD166" s="376"/>
      <c r="AE166" s="376"/>
      <c r="AF166" s="376"/>
      <c r="AG166" s="376"/>
      <c r="AH166" s="376"/>
      <c r="AI166" s="376"/>
      <c r="AP166" s="376"/>
      <c r="AQ166" s="376"/>
      <c r="AR166" s="376"/>
      <c r="AS166" s="376"/>
      <c r="AT166" s="376"/>
      <c r="AU166" s="376"/>
      <c r="AV166" s="376"/>
      <c r="AW166" s="376"/>
      <c r="AX166" s="376"/>
      <c r="AY166" s="376"/>
      <c r="AZ166" s="376"/>
      <c r="BA166" s="376"/>
      <c r="BB166" s="376"/>
      <c r="BC166" s="376"/>
      <c r="BD166" s="376"/>
      <c r="BE166" s="376"/>
      <c r="BF166" s="376"/>
      <c r="BG166" s="376"/>
      <c r="BH166" s="376"/>
      <c r="BI166" s="376"/>
      <c r="BJ166" s="376"/>
      <c r="BK166" s="376"/>
      <c r="BL166" s="376"/>
      <c r="BM166" s="376"/>
      <c r="BN166" s="376"/>
      <c r="BO166" s="376"/>
      <c r="BP166" s="376"/>
      <c r="BQ166" s="376"/>
      <c r="BR166" s="376"/>
      <c r="BS166" s="376"/>
      <c r="BT166" s="376"/>
      <c r="BU166" s="376"/>
      <c r="BV166" s="376"/>
      <c r="BW166" s="376"/>
      <c r="BX166" s="376"/>
      <c r="BY166" s="376"/>
      <c r="BZ166" s="376"/>
      <c r="CA166" s="376"/>
      <c r="CB166" s="376"/>
      <c r="CC166" s="376"/>
      <c r="CD166" s="376"/>
      <c r="CE166" s="376"/>
    </row>
    <row r="167" spans="1:83">
      <c r="A167" s="376"/>
      <c r="B167" s="124"/>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P167" s="376"/>
      <c r="AQ167" s="376"/>
      <c r="AR167" s="376"/>
      <c r="AS167" s="376"/>
      <c r="AT167" s="376"/>
      <c r="AU167" s="376"/>
      <c r="AV167" s="376"/>
      <c r="AW167" s="376"/>
      <c r="AX167" s="376"/>
      <c r="AY167" s="376"/>
      <c r="AZ167" s="376"/>
      <c r="BA167" s="376"/>
      <c r="BB167" s="376"/>
      <c r="BC167" s="376"/>
      <c r="BD167" s="376"/>
      <c r="BE167" s="376"/>
      <c r="BF167" s="376"/>
      <c r="BG167" s="376"/>
      <c r="BH167" s="376"/>
      <c r="BI167" s="376"/>
      <c r="BJ167" s="376"/>
      <c r="BK167" s="376"/>
      <c r="BL167" s="376"/>
      <c r="BM167" s="376"/>
      <c r="BN167" s="376"/>
      <c r="BO167" s="376"/>
      <c r="BP167" s="376"/>
      <c r="BQ167" s="376"/>
      <c r="BR167" s="376"/>
      <c r="BS167" s="376"/>
      <c r="BT167" s="376"/>
      <c r="BU167" s="376"/>
      <c r="BV167" s="376"/>
      <c r="BW167" s="376"/>
      <c r="BX167" s="376"/>
      <c r="BY167" s="376"/>
      <c r="BZ167" s="376"/>
      <c r="CA167" s="376"/>
      <c r="CB167" s="376"/>
      <c r="CC167" s="376"/>
      <c r="CD167" s="376"/>
      <c r="CE167" s="376"/>
    </row>
    <row r="168" spans="1:83">
      <c r="A168" s="376"/>
      <c r="B168" s="124"/>
      <c r="C168" s="376"/>
      <c r="D168" s="376"/>
      <c r="E168" s="376"/>
      <c r="F168" s="376"/>
      <c r="G168" s="376"/>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P168" s="376"/>
      <c r="AQ168" s="376"/>
      <c r="AR168" s="376"/>
      <c r="AS168" s="376"/>
      <c r="AT168" s="376"/>
      <c r="AU168" s="376"/>
      <c r="AV168" s="376"/>
      <c r="AW168" s="376"/>
      <c r="AX168" s="376"/>
      <c r="AY168" s="376"/>
      <c r="AZ168" s="376"/>
      <c r="BA168" s="376"/>
      <c r="BB168" s="376"/>
      <c r="BC168" s="376"/>
      <c r="BD168" s="376"/>
      <c r="BE168" s="376"/>
      <c r="BF168" s="376"/>
      <c r="BG168" s="376"/>
      <c r="BH168" s="376"/>
      <c r="BI168" s="376"/>
      <c r="BJ168" s="376"/>
      <c r="BK168" s="376"/>
      <c r="BL168" s="376"/>
      <c r="BM168" s="376"/>
      <c r="BN168" s="376"/>
      <c r="BO168" s="376"/>
      <c r="BP168" s="376"/>
      <c r="BQ168" s="376"/>
      <c r="BR168" s="376"/>
      <c r="BS168" s="376"/>
      <c r="BT168" s="376"/>
      <c r="BU168" s="376"/>
      <c r="BV168" s="376"/>
      <c r="BW168" s="376"/>
      <c r="BX168" s="376"/>
      <c r="BY168" s="376"/>
      <c r="BZ168" s="376"/>
      <c r="CA168" s="376"/>
      <c r="CB168" s="376"/>
      <c r="CC168" s="376"/>
      <c r="CD168" s="376"/>
      <c r="CE168" s="376"/>
    </row>
    <row r="169" spans="1:83">
      <c r="A169" s="376"/>
      <c r="B169" s="124"/>
      <c r="C169" s="376"/>
      <c r="D169" s="376"/>
      <c r="E169" s="376"/>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P169" s="376"/>
      <c r="AQ169" s="376"/>
      <c r="AR169" s="376"/>
      <c r="AS169" s="376"/>
      <c r="AT169" s="376"/>
      <c r="AU169" s="376"/>
      <c r="AV169" s="376"/>
      <c r="AW169" s="376"/>
      <c r="AX169" s="376"/>
      <c r="AY169" s="376"/>
      <c r="AZ169" s="376"/>
      <c r="BA169" s="376"/>
      <c r="BB169" s="376"/>
      <c r="BC169" s="376"/>
      <c r="BD169" s="376"/>
      <c r="BE169" s="376"/>
      <c r="BF169" s="376"/>
      <c r="BG169" s="376"/>
      <c r="BH169" s="376"/>
      <c r="BI169" s="376"/>
      <c r="BJ169" s="376"/>
      <c r="BK169" s="376"/>
      <c r="BL169" s="376"/>
      <c r="BM169" s="376"/>
      <c r="BN169" s="376"/>
      <c r="BO169" s="376"/>
      <c r="BP169" s="376"/>
      <c r="BQ169" s="376"/>
      <c r="BR169" s="376"/>
      <c r="BS169" s="376"/>
      <c r="BT169" s="376"/>
      <c r="BU169" s="376"/>
      <c r="BV169" s="376"/>
      <c r="BW169" s="376"/>
      <c r="BX169" s="376"/>
      <c r="BY169" s="376"/>
      <c r="BZ169" s="376"/>
      <c r="CA169" s="376"/>
      <c r="CB169" s="376"/>
      <c r="CC169" s="376"/>
      <c r="CD169" s="376"/>
      <c r="CE169" s="376"/>
    </row>
    <row r="170" spans="1:83">
      <c r="A170" s="376"/>
      <c r="B170" s="124"/>
      <c r="C170" s="376"/>
      <c r="D170" s="376"/>
      <c r="E170" s="376"/>
      <c r="F170" s="376"/>
      <c r="G170" s="376"/>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76"/>
      <c r="BM170" s="376"/>
      <c r="BN170" s="376"/>
      <c r="BO170" s="376"/>
      <c r="BP170" s="376"/>
      <c r="BQ170" s="376"/>
      <c r="BR170" s="376"/>
      <c r="BS170" s="376"/>
      <c r="BT170" s="376"/>
      <c r="BU170" s="376"/>
      <c r="BV170" s="376"/>
      <c r="BW170" s="376"/>
      <c r="BX170" s="376"/>
      <c r="BY170" s="376"/>
      <c r="BZ170" s="376"/>
      <c r="CA170" s="376"/>
      <c r="CB170" s="376"/>
      <c r="CC170" s="376"/>
      <c r="CD170" s="376"/>
      <c r="CE170" s="376"/>
    </row>
    <row r="171" spans="1:83">
      <c r="A171" s="376"/>
      <c r="B171" s="124"/>
      <c r="C171" s="376"/>
      <c r="D171" s="376"/>
      <c r="E171" s="376"/>
      <c r="F171" s="376"/>
      <c r="G171" s="376"/>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76"/>
      <c r="BM171" s="376"/>
      <c r="BN171" s="376"/>
      <c r="BO171" s="376"/>
      <c r="BP171" s="376"/>
      <c r="BQ171" s="376"/>
      <c r="BR171" s="376"/>
      <c r="BS171" s="376"/>
      <c r="BT171" s="376"/>
      <c r="BU171" s="376"/>
      <c r="BV171" s="376"/>
      <c r="BW171" s="376"/>
      <c r="BX171" s="376"/>
      <c r="BY171" s="376"/>
      <c r="BZ171" s="376"/>
      <c r="CA171" s="376"/>
      <c r="CB171" s="376"/>
      <c r="CC171" s="376"/>
      <c r="CD171" s="376"/>
      <c r="CE171" s="376"/>
    </row>
    <row r="172" spans="1:83">
      <c r="A172" s="376"/>
      <c r="B172" s="124"/>
      <c r="C172" s="376"/>
      <c r="D172" s="376"/>
      <c r="E172" s="376"/>
      <c r="F172" s="376"/>
      <c r="G172" s="376"/>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c r="BN172" s="376"/>
      <c r="BO172" s="376"/>
      <c r="BP172" s="376"/>
      <c r="BQ172" s="376"/>
      <c r="BR172" s="376"/>
      <c r="BS172" s="376"/>
      <c r="BT172" s="376"/>
      <c r="BU172" s="376"/>
      <c r="BV172" s="376"/>
      <c r="BW172" s="376"/>
      <c r="BX172" s="376"/>
      <c r="BY172" s="376"/>
      <c r="BZ172" s="376"/>
      <c r="CA172" s="376"/>
      <c r="CB172" s="376"/>
      <c r="CC172" s="376"/>
      <c r="CD172" s="376"/>
      <c r="CE172" s="376"/>
    </row>
    <row r="173" spans="1:83">
      <c r="A173" s="376"/>
      <c r="B173" s="124"/>
      <c r="C173" s="376"/>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P173" s="376"/>
      <c r="AQ173" s="376"/>
      <c r="AR173" s="376"/>
      <c r="AS173" s="376"/>
      <c r="AT173" s="376"/>
      <c r="AU173" s="376"/>
      <c r="AV173" s="376"/>
      <c r="AW173" s="376"/>
      <c r="AX173" s="376"/>
      <c r="AY173" s="376"/>
      <c r="AZ173" s="376"/>
      <c r="BA173" s="376"/>
      <c r="BB173" s="376"/>
      <c r="BC173" s="376"/>
      <c r="BD173" s="376"/>
      <c r="BE173" s="376"/>
      <c r="BF173" s="376"/>
      <c r="BG173" s="376"/>
      <c r="BH173" s="376"/>
      <c r="BI173" s="376"/>
      <c r="BJ173" s="376"/>
      <c r="BK173" s="376"/>
      <c r="BL173" s="376"/>
      <c r="BM173" s="376"/>
      <c r="BN173" s="376"/>
      <c r="BO173" s="376"/>
      <c r="BP173" s="376"/>
      <c r="BQ173" s="376"/>
      <c r="BR173" s="376"/>
      <c r="BS173" s="376"/>
      <c r="BT173" s="376"/>
      <c r="BU173" s="376"/>
      <c r="BV173" s="376"/>
      <c r="BW173" s="376"/>
      <c r="BX173" s="376"/>
      <c r="BY173" s="376"/>
      <c r="BZ173" s="376"/>
      <c r="CA173" s="376"/>
      <c r="CB173" s="376"/>
      <c r="CC173" s="376"/>
      <c r="CD173" s="376"/>
      <c r="CE173" s="376"/>
    </row>
    <row r="174" spans="1:83">
      <c r="A174" s="376"/>
      <c r="B174" s="124"/>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c r="BN174" s="376"/>
      <c r="BO174" s="376"/>
      <c r="BP174" s="376"/>
      <c r="BQ174" s="376"/>
      <c r="BR174" s="376"/>
      <c r="BS174" s="376"/>
      <c r="BT174" s="376"/>
      <c r="BU174" s="376"/>
      <c r="BV174" s="376"/>
      <c r="BW174" s="376"/>
      <c r="BX174" s="376"/>
      <c r="BY174" s="376"/>
      <c r="BZ174" s="376"/>
      <c r="CA174" s="376"/>
      <c r="CB174" s="376"/>
      <c r="CC174" s="376"/>
      <c r="CD174" s="376"/>
      <c r="CE174" s="376"/>
    </row>
    <row r="175" spans="1:83">
      <c r="A175" s="376"/>
      <c r="B175" s="124"/>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76"/>
      <c r="BM175" s="376"/>
      <c r="BN175" s="376"/>
      <c r="BO175" s="376"/>
      <c r="BP175" s="376"/>
      <c r="BQ175" s="376"/>
      <c r="BR175" s="376"/>
      <c r="BS175" s="376"/>
      <c r="BT175" s="376"/>
      <c r="BU175" s="376"/>
      <c r="BV175" s="376"/>
      <c r="BW175" s="376"/>
      <c r="BX175" s="376"/>
      <c r="BY175" s="376"/>
      <c r="BZ175" s="376"/>
      <c r="CA175" s="376"/>
      <c r="CB175" s="376"/>
      <c r="CC175" s="376"/>
      <c r="CD175" s="376"/>
      <c r="CE175" s="376"/>
    </row>
    <row r="176" spans="1:83">
      <c r="A176" s="376"/>
      <c r="B176" s="124"/>
      <c r="C176" s="376"/>
      <c r="D176" s="376"/>
      <c r="E176" s="376"/>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P176" s="376"/>
      <c r="AQ176" s="376"/>
      <c r="AR176" s="376"/>
      <c r="AS176" s="376"/>
      <c r="AT176" s="376"/>
      <c r="AU176" s="376"/>
      <c r="AV176" s="376"/>
      <c r="AW176" s="376"/>
      <c r="AX176" s="376"/>
      <c r="AY176" s="376"/>
      <c r="AZ176" s="376"/>
      <c r="BA176" s="376"/>
      <c r="BB176" s="376"/>
      <c r="BC176" s="376"/>
      <c r="BD176" s="376"/>
      <c r="BE176" s="376"/>
      <c r="BF176" s="376"/>
      <c r="BG176" s="376"/>
      <c r="BH176" s="376"/>
      <c r="BI176" s="376"/>
      <c r="BJ176" s="376"/>
      <c r="BK176" s="376"/>
      <c r="BL176" s="376"/>
      <c r="BM176" s="376"/>
      <c r="BN176" s="376"/>
      <c r="BO176" s="376"/>
      <c r="BP176" s="376"/>
      <c r="BQ176" s="376"/>
      <c r="BR176" s="376"/>
      <c r="BS176" s="376"/>
      <c r="BT176" s="376"/>
      <c r="BU176" s="376"/>
      <c r="BV176" s="376"/>
      <c r="BW176" s="376"/>
      <c r="BX176" s="376"/>
      <c r="BY176" s="376"/>
      <c r="BZ176" s="376"/>
      <c r="CA176" s="376"/>
      <c r="CB176" s="376"/>
      <c r="CC176" s="376"/>
      <c r="CD176" s="376"/>
      <c r="CE176" s="376"/>
    </row>
    <row r="177" spans="1:83">
      <c r="A177" s="376"/>
      <c r="B177" s="124"/>
      <c r="C177" s="376"/>
      <c r="D177" s="376"/>
      <c r="E177" s="376"/>
      <c r="F177" s="376"/>
      <c r="G177" s="376"/>
      <c r="H177" s="376"/>
      <c r="I177" s="376"/>
      <c r="J177" s="376"/>
      <c r="K177" s="376"/>
      <c r="L177" s="376"/>
      <c r="M177" s="376"/>
      <c r="N177" s="376"/>
      <c r="O177" s="376"/>
      <c r="P177" s="376"/>
      <c r="Q177" s="376"/>
      <c r="R177" s="376"/>
      <c r="S177" s="376"/>
      <c r="T177" s="376"/>
      <c r="U177" s="376"/>
      <c r="V177" s="376"/>
      <c r="W177" s="376"/>
      <c r="X177" s="376"/>
      <c r="Y177" s="376"/>
      <c r="Z177" s="376"/>
      <c r="AA177" s="376"/>
      <c r="AB177" s="376"/>
      <c r="AC177" s="376"/>
      <c r="AD177" s="376"/>
      <c r="AE177" s="376"/>
      <c r="AF177" s="376"/>
      <c r="AG177" s="376"/>
      <c r="AH177" s="376"/>
      <c r="AI177" s="376"/>
      <c r="AP177" s="376"/>
      <c r="AQ177" s="376"/>
      <c r="AR177" s="376"/>
      <c r="AS177" s="376"/>
      <c r="AT177" s="376"/>
      <c r="AU177" s="376"/>
      <c r="AV177" s="376"/>
      <c r="AW177" s="376"/>
      <c r="AX177" s="376"/>
      <c r="AY177" s="376"/>
      <c r="AZ177" s="376"/>
      <c r="BA177" s="376"/>
      <c r="BB177" s="376"/>
      <c r="BC177" s="376"/>
      <c r="BD177" s="376"/>
      <c r="BE177" s="376"/>
      <c r="BF177" s="376"/>
      <c r="BG177" s="376"/>
      <c r="BH177" s="376"/>
      <c r="BI177" s="376"/>
      <c r="BJ177" s="376"/>
      <c r="BK177" s="376"/>
      <c r="BL177" s="376"/>
      <c r="BM177" s="376"/>
      <c r="BN177" s="376"/>
      <c r="BO177" s="376"/>
      <c r="BP177" s="376"/>
      <c r="BQ177" s="376"/>
      <c r="BR177" s="376"/>
      <c r="BS177" s="376"/>
      <c r="BT177" s="376"/>
      <c r="BU177" s="376"/>
      <c r="BV177" s="376"/>
      <c r="BW177" s="376"/>
      <c r="BX177" s="376"/>
      <c r="BY177" s="376"/>
      <c r="BZ177" s="376"/>
      <c r="CA177" s="376"/>
      <c r="CB177" s="376"/>
      <c r="CC177" s="376"/>
      <c r="CD177" s="376"/>
      <c r="CE177" s="376"/>
    </row>
    <row r="178" spans="1:83">
      <c r="A178" s="376"/>
      <c r="B178" s="124"/>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P178" s="376"/>
      <c r="AQ178" s="376"/>
      <c r="AR178" s="376"/>
      <c r="AS178" s="376"/>
      <c r="AT178" s="376"/>
      <c r="AU178" s="376"/>
      <c r="AV178" s="376"/>
      <c r="AW178" s="376"/>
      <c r="AX178" s="376"/>
      <c r="AY178" s="376"/>
      <c r="AZ178" s="376"/>
      <c r="BA178" s="376"/>
      <c r="BB178" s="376"/>
      <c r="BC178" s="376"/>
      <c r="BD178" s="376"/>
      <c r="BE178" s="376"/>
      <c r="BF178" s="376"/>
      <c r="BG178" s="376"/>
      <c r="BH178" s="376"/>
      <c r="BI178" s="376"/>
      <c r="BJ178" s="376"/>
      <c r="BK178" s="376"/>
      <c r="BL178" s="376"/>
      <c r="BM178" s="376"/>
      <c r="BN178" s="376"/>
      <c r="BO178" s="376"/>
      <c r="BP178" s="376"/>
      <c r="BQ178" s="376"/>
      <c r="BR178" s="376"/>
      <c r="BS178" s="376"/>
      <c r="BT178" s="376"/>
      <c r="BU178" s="376"/>
      <c r="BV178" s="376"/>
      <c r="BW178" s="376"/>
      <c r="BX178" s="376"/>
      <c r="BY178" s="376"/>
      <c r="BZ178" s="376"/>
      <c r="CA178" s="376"/>
      <c r="CB178" s="376"/>
      <c r="CC178" s="376"/>
      <c r="CD178" s="376"/>
      <c r="CE178" s="376"/>
    </row>
    <row r="179" spans="1:83">
      <c r="A179" s="376"/>
      <c r="B179" s="124"/>
      <c r="C179" s="376"/>
      <c r="D179" s="376"/>
      <c r="E179" s="376"/>
      <c r="F179" s="376"/>
      <c r="G179" s="376"/>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6"/>
      <c r="AH179" s="376"/>
      <c r="AI179" s="376"/>
      <c r="AP179" s="376"/>
      <c r="AQ179" s="376"/>
      <c r="AR179" s="376"/>
      <c r="AS179" s="376"/>
      <c r="AT179" s="376"/>
      <c r="AU179" s="376"/>
      <c r="AV179" s="376"/>
      <c r="AW179" s="376"/>
      <c r="AX179" s="376"/>
      <c r="AY179" s="376"/>
      <c r="AZ179" s="376"/>
      <c r="BA179" s="376"/>
      <c r="BB179" s="376"/>
      <c r="BC179" s="376"/>
      <c r="BD179" s="376"/>
      <c r="BE179" s="376"/>
      <c r="BF179" s="376"/>
      <c r="BG179" s="376"/>
      <c r="BH179" s="376"/>
      <c r="BI179" s="376"/>
      <c r="BJ179" s="376"/>
      <c r="BK179" s="376"/>
      <c r="BL179" s="376"/>
      <c r="BM179" s="376"/>
      <c r="BN179" s="376"/>
      <c r="BO179" s="376"/>
      <c r="BP179" s="376"/>
      <c r="BQ179" s="376"/>
      <c r="BR179" s="376"/>
      <c r="BS179" s="376"/>
      <c r="BT179" s="376"/>
      <c r="BU179" s="376"/>
      <c r="BV179" s="376"/>
      <c r="BW179" s="376"/>
      <c r="BX179" s="376"/>
      <c r="BY179" s="376"/>
      <c r="BZ179" s="376"/>
      <c r="CA179" s="376"/>
      <c r="CB179" s="376"/>
      <c r="CC179" s="376"/>
      <c r="CD179" s="376"/>
      <c r="CE179" s="376"/>
    </row>
    <row r="180" spans="1:83">
      <c r="A180" s="376"/>
      <c r="B180" s="124"/>
      <c r="C180" s="376"/>
      <c r="D180" s="376"/>
      <c r="E180" s="376"/>
      <c r="F180" s="376"/>
      <c r="G180" s="376"/>
      <c r="H180" s="376"/>
      <c r="I180" s="376"/>
      <c r="J180" s="376"/>
      <c r="K180" s="376"/>
      <c r="L180" s="376"/>
      <c r="M180" s="376"/>
      <c r="N180" s="376"/>
      <c r="O180" s="376"/>
      <c r="P180" s="376"/>
      <c r="Q180" s="376"/>
      <c r="R180" s="376"/>
      <c r="S180" s="376"/>
      <c r="T180" s="376"/>
      <c r="U180" s="376"/>
      <c r="V180" s="376"/>
      <c r="W180" s="376"/>
      <c r="X180" s="376"/>
      <c r="Y180" s="376"/>
      <c r="Z180" s="376"/>
      <c r="AA180" s="376"/>
      <c r="AB180" s="376"/>
      <c r="AC180" s="376"/>
      <c r="AD180" s="376"/>
      <c r="AE180" s="376"/>
      <c r="AF180" s="376"/>
      <c r="AG180" s="376"/>
      <c r="AH180" s="376"/>
      <c r="AI180" s="376"/>
      <c r="AP180" s="376"/>
      <c r="AQ180" s="376"/>
      <c r="AR180" s="376"/>
      <c r="AS180" s="376"/>
      <c r="AT180" s="376"/>
      <c r="AU180" s="376"/>
      <c r="AV180" s="376"/>
      <c r="AW180" s="376"/>
      <c r="AX180" s="376"/>
      <c r="AY180" s="376"/>
      <c r="AZ180" s="376"/>
      <c r="BA180" s="376"/>
      <c r="BB180" s="376"/>
      <c r="BC180" s="376"/>
      <c r="BD180" s="376"/>
      <c r="BE180" s="376"/>
      <c r="BF180" s="376"/>
      <c r="BG180" s="376"/>
      <c r="BH180" s="376"/>
      <c r="BI180" s="376"/>
      <c r="BJ180" s="376"/>
      <c r="BK180" s="376"/>
      <c r="BL180" s="376"/>
      <c r="BM180" s="376"/>
      <c r="BN180" s="376"/>
      <c r="BO180" s="376"/>
      <c r="BP180" s="376"/>
      <c r="BQ180" s="376"/>
      <c r="BR180" s="376"/>
      <c r="BS180" s="376"/>
      <c r="BT180" s="376"/>
      <c r="BU180" s="376"/>
      <c r="BV180" s="376"/>
      <c r="BW180" s="376"/>
      <c r="BX180" s="376"/>
      <c r="BY180" s="376"/>
      <c r="BZ180" s="376"/>
      <c r="CA180" s="376"/>
      <c r="CB180" s="376"/>
      <c r="CC180" s="376"/>
      <c r="CD180" s="376"/>
      <c r="CE180" s="376"/>
    </row>
    <row r="181" spans="1:83">
      <c r="A181" s="376"/>
      <c r="B181" s="124"/>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c r="AP181" s="376"/>
      <c r="AQ181" s="376"/>
      <c r="AR181" s="376"/>
      <c r="AS181" s="376"/>
      <c r="AT181" s="376"/>
      <c r="AU181" s="376"/>
      <c r="AV181" s="376"/>
      <c r="AW181" s="376"/>
      <c r="AX181" s="376"/>
      <c r="AY181" s="376"/>
      <c r="AZ181" s="376"/>
      <c r="BA181" s="376"/>
      <c r="BB181" s="376"/>
      <c r="BC181" s="376"/>
      <c r="BD181" s="376"/>
      <c r="BE181" s="376"/>
      <c r="BF181" s="376"/>
      <c r="BG181" s="376"/>
      <c r="BH181" s="376"/>
      <c r="BI181" s="376"/>
      <c r="BJ181" s="376"/>
      <c r="BK181" s="376"/>
      <c r="BL181" s="376"/>
      <c r="BM181" s="376"/>
      <c r="BN181" s="376"/>
      <c r="BO181" s="376"/>
      <c r="BP181" s="376"/>
      <c r="BQ181" s="376"/>
      <c r="BR181" s="376"/>
      <c r="BS181" s="376"/>
      <c r="BT181" s="376"/>
      <c r="BU181" s="376"/>
      <c r="BV181" s="376"/>
      <c r="BW181" s="376"/>
      <c r="BX181" s="376"/>
      <c r="BY181" s="376"/>
      <c r="BZ181" s="376"/>
      <c r="CA181" s="376"/>
      <c r="CB181" s="376"/>
      <c r="CC181" s="376"/>
      <c r="CD181" s="376"/>
      <c r="CE181" s="376"/>
    </row>
    <row r="182" spans="1:83">
      <c r="A182" s="376"/>
      <c r="B182" s="124"/>
      <c r="C182" s="376"/>
      <c r="D182" s="376"/>
      <c r="E182" s="376"/>
      <c r="F182" s="376"/>
      <c r="G182" s="376"/>
      <c r="H182" s="376"/>
      <c r="I182" s="376"/>
      <c r="J182" s="376"/>
      <c r="K182" s="376"/>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c r="AH182" s="376"/>
      <c r="AI182" s="376"/>
      <c r="AP182" s="376"/>
      <c r="AQ182" s="376"/>
      <c r="AR182" s="376"/>
      <c r="AS182" s="376"/>
      <c r="AT182" s="376"/>
      <c r="AU182" s="376"/>
      <c r="AV182" s="376"/>
      <c r="AW182" s="376"/>
      <c r="AX182" s="376"/>
      <c r="AY182" s="376"/>
      <c r="AZ182" s="376"/>
      <c r="BA182" s="376"/>
      <c r="BB182" s="376"/>
      <c r="BC182" s="376"/>
      <c r="BD182" s="376"/>
      <c r="BE182" s="376"/>
      <c r="BF182" s="376"/>
      <c r="BG182" s="376"/>
      <c r="BH182" s="376"/>
      <c r="BI182" s="376"/>
      <c r="BJ182" s="376"/>
      <c r="BK182" s="376"/>
      <c r="BL182" s="376"/>
      <c r="BM182" s="376"/>
      <c r="BN182" s="376"/>
      <c r="BO182" s="376"/>
      <c r="BP182" s="376"/>
      <c r="BQ182" s="376"/>
      <c r="BR182" s="376"/>
      <c r="BS182" s="376"/>
      <c r="BT182" s="376"/>
      <c r="BU182" s="376"/>
      <c r="BV182" s="376"/>
      <c r="BW182" s="376"/>
      <c r="BX182" s="376"/>
      <c r="BY182" s="376"/>
      <c r="BZ182" s="376"/>
      <c r="CA182" s="376"/>
      <c r="CB182" s="376"/>
      <c r="CC182" s="376"/>
      <c r="CD182" s="376"/>
      <c r="CE182" s="376"/>
    </row>
    <row r="183" spans="1:83">
      <c r="A183" s="376"/>
      <c r="B183" s="124"/>
      <c r="C183" s="376"/>
      <c r="D183" s="376"/>
      <c r="E183" s="376"/>
      <c r="F183" s="376"/>
      <c r="G183" s="376"/>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6"/>
      <c r="AP183" s="376"/>
      <c r="AQ183" s="376"/>
      <c r="AR183" s="376"/>
      <c r="AS183" s="376"/>
      <c r="AT183" s="376"/>
      <c r="AU183" s="376"/>
      <c r="AV183" s="376"/>
      <c r="AW183" s="376"/>
      <c r="AX183" s="376"/>
      <c r="AY183" s="376"/>
      <c r="AZ183" s="376"/>
      <c r="BA183" s="376"/>
      <c r="BB183" s="376"/>
      <c r="BC183" s="376"/>
      <c r="BD183" s="376"/>
      <c r="BE183" s="376"/>
      <c r="BF183" s="376"/>
      <c r="BG183" s="376"/>
      <c r="BH183" s="376"/>
      <c r="BI183" s="376"/>
      <c r="BJ183" s="376"/>
      <c r="BK183" s="376"/>
      <c r="BL183" s="376"/>
      <c r="BM183" s="376"/>
      <c r="BN183" s="376"/>
      <c r="BO183" s="376"/>
      <c r="BP183" s="376"/>
      <c r="BQ183" s="376"/>
      <c r="BR183" s="376"/>
      <c r="BS183" s="376"/>
      <c r="BT183" s="376"/>
      <c r="BU183" s="376"/>
      <c r="BV183" s="376"/>
      <c r="BW183" s="376"/>
      <c r="BX183" s="376"/>
      <c r="BY183" s="376"/>
      <c r="BZ183" s="376"/>
      <c r="CA183" s="376"/>
      <c r="CB183" s="376"/>
      <c r="CC183" s="376"/>
      <c r="CD183" s="376"/>
      <c r="CE183" s="376"/>
    </row>
    <row r="184" spans="1:83">
      <c r="A184" s="376"/>
      <c r="B184" s="124"/>
      <c r="C184" s="376"/>
      <c r="D184" s="376"/>
      <c r="E184" s="376"/>
      <c r="F184" s="376"/>
      <c r="G184" s="376"/>
      <c r="H184" s="376"/>
      <c r="I184" s="376"/>
      <c r="J184" s="376"/>
      <c r="K184" s="376"/>
      <c r="L184" s="376"/>
      <c r="M184" s="376"/>
      <c r="N184" s="376"/>
      <c r="O184" s="376"/>
      <c r="P184" s="376"/>
      <c r="Q184" s="376"/>
      <c r="R184" s="376"/>
      <c r="S184" s="376"/>
      <c r="T184" s="376"/>
      <c r="U184" s="376"/>
      <c r="V184" s="376"/>
      <c r="W184" s="376"/>
      <c r="X184" s="376"/>
      <c r="Y184" s="376"/>
      <c r="Z184" s="376"/>
      <c r="AA184" s="376"/>
      <c r="AB184" s="376"/>
      <c r="AC184" s="376"/>
      <c r="AD184" s="376"/>
      <c r="AE184" s="376"/>
      <c r="AF184" s="376"/>
      <c r="AG184" s="376"/>
      <c r="AH184" s="376"/>
      <c r="AI184" s="376"/>
      <c r="AP184" s="376"/>
      <c r="AQ184" s="376"/>
      <c r="AR184" s="376"/>
      <c r="AS184" s="376"/>
      <c r="AT184" s="376"/>
      <c r="AU184" s="376"/>
      <c r="AV184" s="376"/>
      <c r="AW184" s="376"/>
      <c r="AX184" s="376"/>
      <c r="AY184" s="376"/>
      <c r="AZ184" s="376"/>
      <c r="BA184" s="376"/>
      <c r="BB184" s="376"/>
      <c r="BC184" s="376"/>
      <c r="BD184" s="376"/>
      <c r="BE184" s="376"/>
      <c r="BF184" s="376"/>
      <c r="BG184" s="376"/>
      <c r="BH184" s="376"/>
      <c r="BI184" s="376"/>
      <c r="BJ184" s="376"/>
      <c r="BK184" s="376"/>
      <c r="BL184" s="376"/>
      <c r="BM184" s="376"/>
      <c r="BN184" s="376"/>
      <c r="BO184" s="376"/>
      <c r="BP184" s="376"/>
      <c r="BQ184" s="376"/>
      <c r="BR184" s="376"/>
      <c r="BS184" s="376"/>
      <c r="BT184" s="376"/>
      <c r="BU184" s="376"/>
      <c r="BV184" s="376"/>
      <c r="BW184" s="376"/>
      <c r="BX184" s="376"/>
      <c r="BY184" s="376"/>
      <c r="BZ184" s="376"/>
      <c r="CA184" s="376"/>
      <c r="CB184" s="376"/>
      <c r="CC184" s="376"/>
      <c r="CD184" s="376"/>
      <c r="CE184" s="376"/>
    </row>
    <row r="185" spans="1:83">
      <c r="A185" s="376"/>
      <c r="B185" s="124"/>
      <c r="C185" s="376"/>
      <c r="D185" s="376"/>
      <c r="E185" s="376"/>
      <c r="F185" s="376"/>
      <c r="G185" s="376"/>
      <c r="H185" s="376"/>
      <c r="I185" s="376"/>
      <c r="J185" s="376"/>
      <c r="K185" s="376"/>
      <c r="L185" s="376"/>
      <c r="M185" s="376"/>
      <c r="N185" s="376"/>
      <c r="O185" s="376"/>
      <c r="P185" s="376"/>
      <c r="Q185" s="376"/>
      <c r="R185" s="376"/>
      <c r="S185" s="376"/>
      <c r="T185" s="376"/>
      <c r="U185" s="376"/>
      <c r="V185" s="376"/>
      <c r="W185" s="376"/>
      <c r="X185" s="376"/>
      <c r="Y185" s="376"/>
      <c r="Z185" s="376"/>
      <c r="AA185" s="376"/>
      <c r="AB185" s="376"/>
      <c r="AC185" s="376"/>
      <c r="AD185" s="376"/>
      <c r="AE185" s="376"/>
      <c r="AF185" s="376"/>
      <c r="AG185" s="376"/>
      <c r="AH185" s="376"/>
      <c r="AI185" s="376"/>
      <c r="AP185" s="376"/>
      <c r="AQ185" s="376"/>
      <c r="AR185" s="376"/>
      <c r="AS185" s="376"/>
      <c r="AT185" s="376"/>
      <c r="AU185" s="376"/>
      <c r="AV185" s="376"/>
      <c r="AW185" s="376"/>
      <c r="AX185" s="376"/>
      <c r="AY185" s="376"/>
      <c r="AZ185" s="376"/>
      <c r="BA185" s="376"/>
      <c r="BB185" s="376"/>
      <c r="BC185" s="376"/>
      <c r="BD185" s="376"/>
      <c r="BE185" s="376"/>
      <c r="BF185" s="376"/>
      <c r="BG185" s="376"/>
      <c r="BH185" s="376"/>
      <c r="BI185" s="376"/>
      <c r="BJ185" s="376"/>
      <c r="BK185" s="376"/>
      <c r="BL185" s="376"/>
      <c r="BM185" s="376"/>
      <c r="BN185" s="376"/>
      <c r="BO185" s="376"/>
      <c r="BP185" s="376"/>
      <c r="BQ185" s="376"/>
      <c r="BR185" s="376"/>
      <c r="BS185" s="376"/>
      <c r="BT185" s="376"/>
      <c r="BU185" s="376"/>
      <c r="BV185" s="376"/>
      <c r="BW185" s="376"/>
      <c r="BX185" s="376"/>
      <c r="BY185" s="376"/>
      <c r="BZ185" s="376"/>
      <c r="CA185" s="376"/>
      <c r="CB185" s="376"/>
      <c r="CC185" s="376"/>
      <c r="CD185" s="376"/>
      <c r="CE185" s="376"/>
    </row>
    <row r="186" spans="1:83">
      <c r="A186" s="376"/>
      <c r="B186" s="124"/>
      <c r="C186" s="376"/>
      <c r="D186" s="376"/>
      <c r="E186" s="376"/>
      <c r="F186" s="376"/>
      <c r="G186" s="376"/>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c r="AH186" s="376"/>
      <c r="AI186" s="376"/>
      <c r="AP186" s="376"/>
      <c r="AQ186" s="376"/>
      <c r="AR186" s="376"/>
      <c r="AS186" s="376"/>
      <c r="AT186" s="376"/>
      <c r="AU186" s="376"/>
      <c r="AV186" s="376"/>
      <c r="AW186" s="376"/>
      <c r="AX186" s="376"/>
      <c r="AY186" s="376"/>
      <c r="AZ186" s="376"/>
      <c r="BA186" s="376"/>
      <c r="BB186" s="376"/>
      <c r="BC186" s="376"/>
      <c r="BD186" s="376"/>
      <c r="BE186" s="376"/>
      <c r="BF186" s="376"/>
      <c r="BG186" s="376"/>
      <c r="BH186" s="376"/>
      <c r="BI186" s="376"/>
      <c r="BJ186" s="376"/>
      <c r="BK186" s="376"/>
      <c r="BL186" s="376"/>
      <c r="BM186" s="376"/>
      <c r="BN186" s="376"/>
      <c r="BO186" s="376"/>
      <c r="BP186" s="376"/>
      <c r="BQ186" s="376"/>
      <c r="BR186" s="376"/>
      <c r="BS186" s="376"/>
      <c r="BT186" s="376"/>
      <c r="BU186" s="376"/>
      <c r="BV186" s="376"/>
      <c r="BW186" s="376"/>
      <c r="BX186" s="376"/>
      <c r="BY186" s="376"/>
      <c r="BZ186" s="376"/>
      <c r="CA186" s="376"/>
      <c r="CB186" s="376"/>
      <c r="CC186" s="376"/>
      <c r="CD186" s="376"/>
      <c r="CE186" s="376"/>
    </row>
    <row r="187" spans="1:83">
      <c r="A187" s="376"/>
      <c r="B187" s="124"/>
      <c r="C187" s="376"/>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c r="AH187" s="376"/>
      <c r="AI187" s="376"/>
      <c r="AP187" s="376"/>
      <c r="AQ187" s="376"/>
      <c r="AR187" s="376"/>
      <c r="AS187" s="376"/>
      <c r="AT187" s="376"/>
      <c r="AU187" s="376"/>
      <c r="AV187" s="376"/>
      <c r="AW187" s="376"/>
      <c r="AX187" s="376"/>
      <c r="AY187" s="376"/>
      <c r="AZ187" s="376"/>
      <c r="BA187" s="376"/>
      <c r="BB187" s="376"/>
      <c r="BC187" s="376"/>
      <c r="BD187" s="376"/>
      <c r="BE187" s="376"/>
      <c r="BF187" s="376"/>
      <c r="BG187" s="376"/>
      <c r="BH187" s="376"/>
      <c r="BI187" s="376"/>
      <c r="BJ187" s="376"/>
      <c r="BK187" s="376"/>
      <c r="BL187" s="376"/>
      <c r="BM187" s="376"/>
      <c r="BN187" s="376"/>
      <c r="BO187" s="376"/>
      <c r="BP187" s="376"/>
      <c r="BQ187" s="376"/>
      <c r="BR187" s="376"/>
      <c r="BS187" s="376"/>
      <c r="BT187" s="376"/>
      <c r="BU187" s="376"/>
      <c r="BV187" s="376"/>
      <c r="BW187" s="376"/>
      <c r="BX187" s="376"/>
      <c r="BY187" s="376"/>
      <c r="BZ187" s="376"/>
      <c r="CA187" s="376"/>
      <c r="CB187" s="376"/>
      <c r="CC187" s="376"/>
      <c r="CD187" s="376"/>
      <c r="CE187" s="376"/>
    </row>
    <row r="188" spans="1:83">
      <c r="A188" s="376"/>
      <c r="B188" s="124"/>
      <c r="C188" s="376"/>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376"/>
      <c r="Z188" s="376"/>
      <c r="AA188" s="376"/>
      <c r="AB188" s="376"/>
      <c r="AC188" s="376"/>
      <c r="AD188" s="376"/>
      <c r="AE188" s="376"/>
      <c r="AF188" s="376"/>
      <c r="AG188" s="376"/>
      <c r="AH188" s="376"/>
      <c r="AI188" s="376"/>
      <c r="AP188" s="376"/>
      <c r="AQ188" s="376"/>
      <c r="AR188" s="376"/>
      <c r="AS188" s="376"/>
      <c r="AT188" s="376"/>
      <c r="AU188" s="376"/>
      <c r="AV188" s="376"/>
      <c r="AW188" s="376"/>
      <c r="AX188" s="376"/>
      <c r="AY188" s="376"/>
      <c r="AZ188" s="376"/>
      <c r="BA188" s="376"/>
      <c r="BB188" s="376"/>
      <c r="BC188" s="376"/>
      <c r="BD188" s="376"/>
      <c r="BE188" s="376"/>
      <c r="BF188" s="376"/>
      <c r="BG188" s="376"/>
      <c r="BH188" s="376"/>
      <c r="BI188" s="376"/>
      <c r="BJ188" s="376"/>
      <c r="BK188" s="376"/>
      <c r="BL188" s="376"/>
      <c r="BM188" s="376"/>
      <c r="BN188" s="376"/>
      <c r="BO188" s="376"/>
      <c r="BP188" s="376"/>
      <c r="BQ188" s="376"/>
      <c r="BR188" s="376"/>
      <c r="BS188" s="376"/>
      <c r="BT188" s="376"/>
      <c r="BU188" s="376"/>
      <c r="BV188" s="376"/>
      <c r="BW188" s="376"/>
      <c r="BX188" s="376"/>
      <c r="BY188" s="376"/>
      <c r="BZ188" s="376"/>
      <c r="CA188" s="376"/>
      <c r="CB188" s="376"/>
      <c r="CC188" s="376"/>
      <c r="CD188" s="376"/>
      <c r="CE188" s="376"/>
    </row>
    <row r="189" spans="1:83">
      <c r="A189" s="376"/>
      <c r="B189" s="124"/>
      <c r="C189" s="376"/>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376"/>
      <c r="Z189" s="376"/>
      <c r="AA189" s="376"/>
      <c r="AB189" s="376"/>
      <c r="AC189" s="376"/>
      <c r="AD189" s="376"/>
      <c r="AE189" s="376"/>
      <c r="AF189" s="376"/>
      <c r="AG189" s="376"/>
      <c r="AH189" s="376"/>
      <c r="AI189" s="376"/>
      <c r="AP189" s="376"/>
      <c r="AQ189" s="376"/>
      <c r="AR189" s="376"/>
      <c r="AS189" s="376"/>
      <c r="AT189" s="376"/>
      <c r="AU189" s="376"/>
      <c r="AV189" s="376"/>
      <c r="AW189" s="376"/>
      <c r="AX189" s="376"/>
      <c r="AY189" s="376"/>
      <c r="AZ189" s="376"/>
      <c r="BA189" s="376"/>
      <c r="BB189" s="376"/>
      <c r="BC189" s="376"/>
      <c r="BD189" s="376"/>
      <c r="BE189" s="376"/>
      <c r="BF189" s="376"/>
      <c r="BG189" s="376"/>
      <c r="BH189" s="376"/>
      <c r="BI189" s="376"/>
      <c r="BJ189" s="376"/>
      <c r="BK189" s="376"/>
      <c r="BL189" s="376"/>
      <c r="BM189" s="376"/>
      <c r="BN189" s="376"/>
      <c r="BO189" s="376"/>
      <c r="BP189" s="376"/>
      <c r="BQ189" s="376"/>
      <c r="BR189" s="376"/>
      <c r="BS189" s="376"/>
      <c r="BT189" s="376"/>
      <c r="BU189" s="376"/>
      <c r="BV189" s="376"/>
      <c r="BW189" s="376"/>
      <c r="BX189" s="376"/>
      <c r="BY189" s="376"/>
      <c r="BZ189" s="376"/>
      <c r="CA189" s="376"/>
      <c r="CB189" s="376"/>
      <c r="CC189" s="376"/>
      <c r="CD189" s="376"/>
      <c r="CE189" s="376"/>
    </row>
    <row r="190" spans="1:83">
      <c r="A190" s="376"/>
      <c r="B190" s="124"/>
      <c r="C190" s="376"/>
      <c r="D190" s="376"/>
      <c r="E190" s="376"/>
      <c r="F190" s="376"/>
      <c r="G190" s="376"/>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c r="AP190" s="376"/>
      <c r="AQ190" s="376"/>
      <c r="AR190" s="376"/>
      <c r="AS190" s="376"/>
      <c r="AT190" s="376"/>
      <c r="AU190" s="376"/>
      <c r="AV190" s="376"/>
      <c r="AW190" s="376"/>
      <c r="AX190" s="376"/>
      <c r="AY190" s="376"/>
      <c r="AZ190" s="376"/>
      <c r="BA190" s="376"/>
      <c r="BB190" s="376"/>
      <c r="BC190" s="376"/>
      <c r="BD190" s="376"/>
      <c r="BE190" s="376"/>
      <c r="BF190" s="376"/>
      <c r="BG190" s="376"/>
      <c r="BH190" s="376"/>
      <c r="BI190" s="376"/>
      <c r="BJ190" s="376"/>
      <c r="BK190" s="376"/>
      <c r="BL190" s="376"/>
      <c r="BM190" s="376"/>
      <c r="BN190" s="376"/>
      <c r="BO190" s="376"/>
      <c r="BP190" s="376"/>
      <c r="BQ190" s="376"/>
      <c r="BR190" s="376"/>
      <c r="BS190" s="376"/>
      <c r="BT190" s="376"/>
      <c r="BU190" s="376"/>
      <c r="BV190" s="376"/>
      <c r="BW190" s="376"/>
      <c r="BX190" s="376"/>
      <c r="BY190" s="376"/>
      <c r="BZ190" s="376"/>
      <c r="CA190" s="376"/>
      <c r="CB190" s="376"/>
      <c r="CC190" s="376"/>
      <c r="CD190" s="376"/>
      <c r="CE190" s="376"/>
    </row>
    <row r="191" spans="1:83">
      <c r="A191" s="376"/>
      <c r="B191" s="124"/>
      <c r="C191" s="376"/>
      <c r="D191" s="376"/>
      <c r="E191" s="376"/>
      <c r="F191" s="376"/>
      <c r="G191" s="376"/>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P191" s="376"/>
      <c r="AQ191" s="376"/>
      <c r="AR191" s="376"/>
      <c r="AS191" s="376"/>
      <c r="AT191" s="376"/>
      <c r="AU191" s="376"/>
      <c r="AV191" s="376"/>
      <c r="AW191" s="376"/>
      <c r="AX191" s="376"/>
      <c r="AY191" s="376"/>
      <c r="AZ191" s="376"/>
      <c r="BA191" s="376"/>
      <c r="BB191" s="376"/>
      <c r="BC191" s="376"/>
      <c r="BD191" s="376"/>
      <c r="BE191" s="376"/>
      <c r="BF191" s="376"/>
      <c r="BG191" s="376"/>
      <c r="BH191" s="376"/>
      <c r="BI191" s="376"/>
      <c r="BJ191" s="376"/>
      <c r="BK191" s="376"/>
      <c r="BL191" s="376"/>
      <c r="BM191" s="376"/>
      <c r="BN191" s="376"/>
      <c r="BO191" s="376"/>
      <c r="BP191" s="376"/>
      <c r="BQ191" s="376"/>
      <c r="BR191" s="376"/>
      <c r="BS191" s="376"/>
      <c r="BT191" s="376"/>
      <c r="BU191" s="376"/>
      <c r="BV191" s="376"/>
      <c r="BW191" s="376"/>
      <c r="BX191" s="376"/>
      <c r="BY191" s="376"/>
      <c r="BZ191" s="376"/>
      <c r="CA191" s="376"/>
      <c r="CB191" s="376"/>
      <c r="CC191" s="376"/>
      <c r="CD191" s="376"/>
      <c r="CE191" s="376"/>
    </row>
    <row r="192" spans="1:83">
      <c r="A192" s="376"/>
      <c r="B192" s="124"/>
      <c r="C192" s="376"/>
      <c r="D192" s="376"/>
      <c r="E192" s="376"/>
      <c r="F192" s="376"/>
      <c r="G192" s="376"/>
      <c r="H192" s="376"/>
      <c r="I192" s="376"/>
      <c r="J192" s="376"/>
      <c r="K192" s="376"/>
      <c r="L192" s="376"/>
      <c r="M192" s="376"/>
      <c r="N192" s="376"/>
      <c r="O192" s="376"/>
      <c r="P192" s="376"/>
      <c r="Q192" s="376"/>
      <c r="R192" s="376"/>
      <c r="S192" s="376"/>
      <c r="T192" s="376"/>
      <c r="U192" s="376"/>
      <c r="V192" s="376"/>
      <c r="W192" s="376"/>
      <c r="X192" s="376"/>
      <c r="Y192" s="376"/>
      <c r="Z192" s="376"/>
      <c r="AA192" s="376"/>
      <c r="AB192" s="376"/>
      <c r="AC192" s="376"/>
      <c r="AD192" s="376"/>
      <c r="AE192" s="376"/>
      <c r="AF192" s="376"/>
      <c r="AG192" s="376"/>
      <c r="AH192" s="376"/>
      <c r="AI192" s="376"/>
      <c r="AP192" s="376"/>
      <c r="AQ192" s="376"/>
      <c r="AR192" s="376"/>
      <c r="AS192" s="376"/>
      <c r="AT192" s="376"/>
      <c r="AU192" s="376"/>
      <c r="AV192" s="376"/>
      <c r="AW192" s="376"/>
      <c r="AX192" s="376"/>
      <c r="AY192" s="376"/>
      <c r="AZ192" s="376"/>
      <c r="BA192" s="376"/>
      <c r="BB192" s="376"/>
      <c r="BC192" s="376"/>
      <c r="BD192" s="376"/>
      <c r="BE192" s="376"/>
      <c r="BF192" s="376"/>
      <c r="BG192" s="376"/>
      <c r="BH192" s="376"/>
      <c r="BI192" s="376"/>
      <c r="BJ192" s="376"/>
      <c r="BK192" s="376"/>
      <c r="BL192" s="376"/>
      <c r="BM192" s="376"/>
      <c r="BN192" s="376"/>
      <c r="BO192" s="376"/>
      <c r="BP192" s="376"/>
      <c r="BQ192" s="376"/>
      <c r="BR192" s="376"/>
      <c r="BS192" s="376"/>
      <c r="BT192" s="376"/>
      <c r="BU192" s="376"/>
      <c r="BV192" s="376"/>
      <c r="BW192" s="376"/>
      <c r="BX192" s="376"/>
      <c r="BY192" s="376"/>
      <c r="BZ192" s="376"/>
      <c r="CA192" s="376"/>
      <c r="CB192" s="376"/>
      <c r="CC192" s="376"/>
      <c r="CD192" s="376"/>
      <c r="CE192" s="376"/>
    </row>
    <row r="193" spans="1:83">
      <c r="A193" s="376"/>
      <c r="B193" s="124"/>
      <c r="C193" s="376"/>
      <c r="D193" s="376"/>
      <c r="E193" s="376"/>
      <c r="F193" s="376"/>
      <c r="G193" s="376"/>
      <c r="H193" s="376"/>
      <c r="I193" s="376"/>
      <c r="J193" s="376"/>
      <c r="K193" s="376"/>
      <c r="L193" s="376"/>
      <c r="M193" s="376"/>
      <c r="N193" s="376"/>
      <c r="O193" s="376"/>
      <c r="P193" s="376"/>
      <c r="Q193" s="376"/>
      <c r="R193" s="376"/>
      <c r="S193" s="376"/>
      <c r="T193" s="376"/>
      <c r="U193" s="376"/>
      <c r="V193" s="376"/>
      <c r="W193" s="376"/>
      <c r="X193" s="376"/>
      <c r="Y193" s="376"/>
      <c r="Z193" s="376"/>
      <c r="AA193" s="376"/>
      <c r="AB193" s="376"/>
      <c r="AC193" s="376"/>
      <c r="AD193" s="376"/>
      <c r="AE193" s="376"/>
      <c r="AF193" s="376"/>
      <c r="AG193" s="376"/>
      <c r="AH193" s="376"/>
      <c r="AI193" s="376"/>
      <c r="AP193" s="376"/>
      <c r="AQ193" s="376"/>
      <c r="AR193" s="376"/>
      <c r="AS193" s="376"/>
      <c r="AT193" s="376"/>
      <c r="AU193" s="376"/>
      <c r="AV193" s="376"/>
      <c r="AW193" s="376"/>
      <c r="AX193" s="376"/>
      <c r="AY193" s="376"/>
      <c r="AZ193" s="376"/>
      <c r="BA193" s="376"/>
      <c r="BB193" s="376"/>
      <c r="BC193" s="376"/>
      <c r="BD193" s="376"/>
      <c r="BE193" s="376"/>
      <c r="BF193" s="376"/>
      <c r="BG193" s="376"/>
      <c r="BH193" s="376"/>
      <c r="BI193" s="376"/>
      <c r="BJ193" s="376"/>
      <c r="BK193" s="376"/>
      <c r="BL193" s="376"/>
      <c r="BM193" s="376"/>
      <c r="BN193" s="376"/>
      <c r="BO193" s="376"/>
      <c r="BP193" s="376"/>
      <c r="BQ193" s="376"/>
      <c r="BR193" s="376"/>
      <c r="BS193" s="376"/>
      <c r="BT193" s="376"/>
      <c r="BU193" s="376"/>
      <c r="BV193" s="376"/>
      <c r="BW193" s="376"/>
      <c r="BX193" s="376"/>
      <c r="BY193" s="376"/>
      <c r="BZ193" s="376"/>
      <c r="CA193" s="376"/>
      <c r="CB193" s="376"/>
      <c r="CC193" s="376"/>
      <c r="CD193" s="376"/>
      <c r="CE193" s="376"/>
    </row>
    <row r="194" spans="1:83">
      <c r="A194" s="376"/>
      <c r="B194" s="124"/>
      <c r="C194" s="376"/>
      <c r="D194" s="376"/>
      <c r="E194" s="376"/>
      <c r="F194" s="376"/>
      <c r="G194" s="376"/>
      <c r="H194" s="376"/>
      <c r="I194" s="376"/>
      <c r="J194" s="376"/>
      <c r="K194" s="376"/>
      <c r="L194" s="376"/>
      <c r="M194" s="376"/>
      <c r="N194" s="376"/>
      <c r="O194" s="376"/>
      <c r="P194" s="376"/>
      <c r="Q194" s="376"/>
      <c r="R194" s="376"/>
      <c r="S194" s="376"/>
      <c r="T194" s="376"/>
      <c r="U194" s="376"/>
      <c r="V194" s="376"/>
      <c r="W194" s="376"/>
      <c r="X194" s="376"/>
      <c r="Y194" s="376"/>
      <c r="Z194" s="376"/>
      <c r="AA194" s="376"/>
      <c r="AB194" s="376"/>
      <c r="AC194" s="376"/>
      <c r="AD194" s="376"/>
      <c r="AE194" s="376"/>
      <c r="AF194" s="376"/>
      <c r="AG194" s="376"/>
      <c r="AH194" s="376"/>
      <c r="AI194" s="376"/>
      <c r="AP194" s="376"/>
      <c r="AQ194" s="376"/>
      <c r="AR194" s="376"/>
      <c r="AS194" s="376"/>
      <c r="AT194" s="376"/>
      <c r="AU194" s="376"/>
      <c r="AV194" s="376"/>
      <c r="AW194" s="376"/>
      <c r="AX194" s="376"/>
      <c r="AY194" s="376"/>
      <c r="AZ194" s="376"/>
      <c r="BA194" s="376"/>
      <c r="BB194" s="376"/>
      <c r="BC194" s="376"/>
      <c r="BD194" s="376"/>
      <c r="BE194" s="376"/>
      <c r="BF194" s="376"/>
      <c r="BG194" s="376"/>
      <c r="BH194" s="376"/>
      <c r="BI194" s="376"/>
      <c r="BJ194" s="376"/>
      <c r="BK194" s="376"/>
      <c r="BL194" s="376"/>
      <c r="BM194" s="376"/>
      <c r="BN194" s="376"/>
      <c r="BO194" s="376"/>
      <c r="BP194" s="376"/>
      <c r="BQ194" s="376"/>
      <c r="BR194" s="376"/>
      <c r="BS194" s="376"/>
      <c r="BT194" s="376"/>
      <c r="BU194" s="376"/>
      <c r="BV194" s="376"/>
      <c r="BW194" s="376"/>
      <c r="BX194" s="376"/>
      <c r="BY194" s="376"/>
      <c r="BZ194" s="376"/>
      <c r="CA194" s="376"/>
      <c r="CB194" s="376"/>
      <c r="CC194" s="376"/>
      <c r="CD194" s="376"/>
      <c r="CE194" s="376"/>
    </row>
    <row r="195" spans="1:83">
      <c r="A195" s="376"/>
      <c r="B195" s="124"/>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P195" s="376"/>
      <c r="AQ195" s="376"/>
      <c r="AR195" s="376"/>
      <c r="AS195" s="376"/>
      <c r="AT195" s="376"/>
      <c r="AU195" s="376"/>
      <c r="AV195" s="376"/>
      <c r="AW195" s="376"/>
      <c r="AX195" s="376"/>
      <c r="AY195" s="376"/>
      <c r="AZ195" s="376"/>
      <c r="BA195" s="376"/>
      <c r="BB195" s="376"/>
      <c r="BC195" s="376"/>
      <c r="BD195" s="376"/>
      <c r="BE195" s="376"/>
      <c r="BF195" s="376"/>
      <c r="BG195" s="376"/>
      <c r="BH195" s="376"/>
      <c r="BI195" s="376"/>
      <c r="BJ195" s="376"/>
      <c r="BK195" s="376"/>
      <c r="BL195" s="376"/>
      <c r="BM195" s="376"/>
      <c r="BN195" s="376"/>
      <c r="BO195" s="376"/>
      <c r="BP195" s="376"/>
      <c r="BQ195" s="376"/>
      <c r="BR195" s="376"/>
      <c r="BS195" s="376"/>
      <c r="BT195" s="376"/>
      <c r="BU195" s="376"/>
      <c r="BV195" s="376"/>
      <c r="BW195" s="376"/>
      <c r="BX195" s="376"/>
      <c r="BY195" s="376"/>
      <c r="BZ195" s="376"/>
      <c r="CA195" s="376"/>
      <c r="CB195" s="376"/>
      <c r="CC195" s="376"/>
      <c r="CD195" s="376"/>
      <c r="CE195" s="376"/>
    </row>
    <row r="196" spans="1:83">
      <c r="A196" s="376"/>
      <c r="B196" s="124"/>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P196" s="376"/>
      <c r="AQ196" s="376"/>
      <c r="AR196" s="376"/>
      <c r="AS196" s="376"/>
      <c r="AT196" s="376"/>
      <c r="AU196" s="376"/>
      <c r="AV196" s="376"/>
      <c r="AW196" s="376"/>
      <c r="AX196" s="376"/>
      <c r="AY196" s="376"/>
      <c r="AZ196" s="376"/>
      <c r="BA196" s="376"/>
      <c r="BB196" s="376"/>
      <c r="BC196" s="376"/>
      <c r="BD196" s="376"/>
      <c r="BE196" s="376"/>
      <c r="BF196" s="376"/>
      <c r="BG196" s="376"/>
      <c r="BH196" s="376"/>
      <c r="BI196" s="376"/>
      <c r="BJ196" s="376"/>
      <c r="BK196" s="376"/>
      <c r="BL196" s="376"/>
      <c r="BM196" s="376"/>
      <c r="BN196" s="376"/>
      <c r="BO196" s="376"/>
      <c r="BP196" s="376"/>
      <c r="BQ196" s="376"/>
      <c r="BR196" s="376"/>
      <c r="BS196" s="376"/>
      <c r="BT196" s="376"/>
      <c r="BU196" s="376"/>
      <c r="BV196" s="376"/>
      <c r="BW196" s="376"/>
      <c r="BX196" s="376"/>
      <c r="BY196" s="376"/>
      <c r="BZ196" s="376"/>
      <c r="CA196" s="376"/>
      <c r="CB196" s="376"/>
      <c r="CC196" s="376"/>
      <c r="CD196" s="376"/>
      <c r="CE196" s="376"/>
    </row>
    <row r="197" spans="1:83">
      <c r="A197" s="376"/>
      <c r="B197" s="124"/>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P197" s="376"/>
      <c r="AQ197" s="376"/>
      <c r="AR197" s="376"/>
      <c r="AS197" s="376"/>
      <c r="AT197" s="376"/>
      <c r="AU197" s="376"/>
      <c r="AV197" s="376"/>
      <c r="AW197" s="376"/>
      <c r="AX197" s="376"/>
      <c r="AY197" s="376"/>
      <c r="AZ197" s="376"/>
      <c r="BA197" s="376"/>
      <c r="BB197" s="376"/>
      <c r="BC197" s="376"/>
      <c r="BD197" s="376"/>
      <c r="BE197" s="376"/>
      <c r="BF197" s="376"/>
      <c r="BG197" s="376"/>
      <c r="BH197" s="376"/>
      <c r="BI197" s="376"/>
      <c r="BJ197" s="376"/>
      <c r="BK197" s="376"/>
      <c r="BL197" s="376"/>
      <c r="BM197" s="376"/>
      <c r="BN197" s="376"/>
      <c r="BO197" s="376"/>
      <c r="BP197" s="376"/>
      <c r="BQ197" s="376"/>
      <c r="BR197" s="376"/>
      <c r="BS197" s="376"/>
      <c r="BT197" s="376"/>
      <c r="BU197" s="376"/>
      <c r="BV197" s="376"/>
      <c r="BW197" s="376"/>
      <c r="BX197" s="376"/>
      <c r="BY197" s="376"/>
      <c r="BZ197" s="376"/>
      <c r="CA197" s="376"/>
      <c r="CB197" s="376"/>
      <c r="CC197" s="376"/>
      <c r="CD197" s="376"/>
      <c r="CE197" s="376"/>
    </row>
    <row r="198" spans="1:83">
      <c r="A198" s="376"/>
      <c r="B198" s="124"/>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P198" s="376"/>
      <c r="AQ198" s="376"/>
      <c r="AR198" s="376"/>
      <c r="AS198" s="376"/>
      <c r="AT198" s="376"/>
      <c r="AU198" s="376"/>
      <c r="AV198" s="376"/>
      <c r="AW198" s="376"/>
      <c r="AX198" s="376"/>
      <c r="AY198" s="376"/>
      <c r="AZ198" s="376"/>
      <c r="BA198" s="376"/>
      <c r="BB198" s="376"/>
      <c r="BC198" s="376"/>
      <c r="BD198" s="376"/>
      <c r="BE198" s="376"/>
      <c r="BF198" s="376"/>
      <c r="BG198" s="376"/>
      <c r="BH198" s="376"/>
      <c r="BI198" s="376"/>
      <c r="BJ198" s="376"/>
      <c r="BK198" s="376"/>
      <c r="BL198" s="376"/>
      <c r="BM198" s="376"/>
      <c r="BN198" s="376"/>
      <c r="BO198" s="376"/>
      <c r="BP198" s="376"/>
      <c r="BQ198" s="376"/>
      <c r="BR198" s="376"/>
      <c r="BS198" s="376"/>
      <c r="BT198" s="376"/>
      <c r="BU198" s="376"/>
      <c r="BV198" s="376"/>
      <c r="BW198" s="376"/>
      <c r="BX198" s="376"/>
      <c r="BY198" s="376"/>
      <c r="BZ198" s="376"/>
      <c r="CA198" s="376"/>
      <c r="CB198" s="376"/>
      <c r="CC198" s="376"/>
      <c r="CD198" s="376"/>
      <c r="CE198" s="376"/>
    </row>
    <row r="199" spans="1:83">
      <c r="A199" s="376"/>
      <c r="B199" s="124"/>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P199" s="376"/>
      <c r="AQ199" s="376"/>
      <c r="AR199" s="376"/>
      <c r="AS199" s="376"/>
      <c r="AT199" s="376"/>
      <c r="AU199" s="376"/>
      <c r="AV199" s="376"/>
      <c r="AW199" s="376"/>
      <c r="AX199" s="376"/>
      <c r="AY199" s="376"/>
      <c r="AZ199" s="376"/>
      <c r="BA199" s="376"/>
      <c r="BB199" s="376"/>
      <c r="BC199" s="376"/>
      <c r="BD199" s="376"/>
      <c r="BE199" s="376"/>
      <c r="BF199" s="376"/>
      <c r="BG199" s="376"/>
      <c r="BH199" s="376"/>
      <c r="BI199" s="376"/>
      <c r="BJ199" s="376"/>
      <c r="BK199" s="376"/>
      <c r="BL199" s="376"/>
      <c r="BM199" s="376"/>
      <c r="BN199" s="376"/>
      <c r="BO199" s="376"/>
      <c r="BP199" s="376"/>
      <c r="BQ199" s="376"/>
      <c r="BR199" s="376"/>
      <c r="BS199" s="376"/>
      <c r="BT199" s="376"/>
      <c r="BU199" s="376"/>
      <c r="BV199" s="376"/>
      <c r="BW199" s="376"/>
      <c r="BX199" s="376"/>
      <c r="BY199" s="376"/>
      <c r="BZ199" s="376"/>
      <c r="CA199" s="376"/>
      <c r="CB199" s="376"/>
      <c r="CC199" s="376"/>
      <c r="CD199" s="376"/>
      <c r="CE199" s="376"/>
    </row>
    <row r="200" spans="1:83">
      <c r="A200" s="376"/>
      <c r="B200" s="124"/>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c r="AP200" s="376"/>
      <c r="AQ200" s="376"/>
      <c r="AR200" s="376"/>
      <c r="AS200" s="376"/>
      <c r="AT200" s="376"/>
      <c r="AU200" s="376"/>
      <c r="AV200" s="376"/>
      <c r="AW200" s="376"/>
      <c r="AX200" s="376"/>
      <c r="AY200" s="376"/>
      <c r="AZ200" s="376"/>
      <c r="BA200" s="376"/>
      <c r="BB200" s="376"/>
      <c r="BC200" s="376"/>
      <c r="BD200" s="376"/>
      <c r="BE200" s="376"/>
      <c r="BF200" s="376"/>
      <c r="BG200" s="376"/>
      <c r="BH200" s="376"/>
      <c r="BI200" s="376"/>
      <c r="BJ200" s="376"/>
      <c r="BK200" s="376"/>
      <c r="BL200" s="376"/>
      <c r="BM200" s="376"/>
      <c r="BN200" s="376"/>
      <c r="BO200" s="376"/>
      <c r="BP200" s="376"/>
      <c r="BQ200" s="376"/>
      <c r="BR200" s="376"/>
      <c r="BS200" s="376"/>
      <c r="BT200" s="376"/>
      <c r="BU200" s="376"/>
      <c r="BV200" s="376"/>
      <c r="BW200" s="376"/>
      <c r="BX200" s="376"/>
      <c r="BY200" s="376"/>
      <c r="BZ200" s="376"/>
      <c r="CA200" s="376"/>
      <c r="CB200" s="376"/>
      <c r="CC200" s="376"/>
      <c r="CD200" s="376"/>
      <c r="CE200" s="376"/>
    </row>
    <row r="201" spans="1:83">
      <c r="A201" s="376"/>
      <c r="B201" s="124"/>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P201" s="376"/>
      <c r="AQ201" s="376"/>
      <c r="AR201" s="376"/>
      <c r="AS201" s="376"/>
      <c r="AT201" s="376"/>
      <c r="AU201" s="376"/>
      <c r="AV201" s="376"/>
      <c r="AW201" s="376"/>
      <c r="AX201" s="376"/>
      <c r="AY201" s="376"/>
      <c r="AZ201" s="376"/>
      <c r="BA201" s="376"/>
      <c r="BB201" s="376"/>
      <c r="BC201" s="376"/>
      <c r="BD201" s="376"/>
      <c r="BE201" s="376"/>
      <c r="BF201" s="376"/>
      <c r="BG201" s="376"/>
      <c r="BH201" s="376"/>
      <c r="BI201" s="376"/>
      <c r="BJ201" s="376"/>
      <c r="BK201" s="376"/>
      <c r="BL201" s="376"/>
      <c r="BM201" s="376"/>
      <c r="BN201" s="376"/>
      <c r="BO201" s="376"/>
      <c r="BP201" s="376"/>
      <c r="BQ201" s="376"/>
      <c r="BR201" s="376"/>
      <c r="BS201" s="376"/>
      <c r="BT201" s="376"/>
      <c r="BU201" s="376"/>
      <c r="BV201" s="376"/>
      <c r="BW201" s="376"/>
      <c r="BX201" s="376"/>
      <c r="BY201" s="376"/>
      <c r="BZ201" s="376"/>
      <c r="CA201" s="376"/>
      <c r="CB201" s="376"/>
      <c r="CC201" s="376"/>
      <c r="CD201" s="376"/>
      <c r="CE201" s="376"/>
    </row>
    <row r="202" spans="1:83">
      <c r="A202" s="376"/>
      <c r="B202" s="124"/>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c r="AP202" s="376"/>
      <c r="AQ202" s="376"/>
      <c r="AR202" s="376"/>
      <c r="AS202" s="376"/>
      <c r="AT202" s="376"/>
      <c r="AU202" s="376"/>
      <c r="AV202" s="376"/>
      <c r="AW202" s="376"/>
      <c r="AX202" s="376"/>
      <c r="AY202" s="376"/>
      <c r="AZ202" s="376"/>
      <c r="BA202" s="376"/>
      <c r="BB202" s="376"/>
      <c r="BC202" s="376"/>
      <c r="BD202" s="376"/>
      <c r="BE202" s="376"/>
      <c r="BF202" s="376"/>
      <c r="BG202" s="376"/>
      <c r="BH202" s="376"/>
      <c r="BI202" s="376"/>
      <c r="BJ202" s="376"/>
      <c r="BK202" s="376"/>
      <c r="BL202" s="376"/>
      <c r="BM202" s="376"/>
      <c r="BN202" s="376"/>
      <c r="BO202" s="376"/>
      <c r="BP202" s="376"/>
      <c r="BQ202" s="376"/>
      <c r="BR202" s="376"/>
      <c r="BS202" s="376"/>
      <c r="BT202" s="376"/>
      <c r="BU202" s="376"/>
      <c r="BV202" s="376"/>
      <c r="BW202" s="376"/>
      <c r="BX202" s="376"/>
      <c r="BY202" s="376"/>
      <c r="BZ202" s="376"/>
      <c r="CA202" s="376"/>
      <c r="CB202" s="376"/>
      <c r="CC202" s="376"/>
      <c r="CD202" s="376"/>
      <c r="CE202" s="376"/>
    </row>
    <row r="203" spans="1:83">
      <c r="A203" s="376"/>
      <c r="B203" s="124"/>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P203" s="376"/>
      <c r="AQ203" s="376"/>
      <c r="AR203" s="376"/>
      <c r="AS203" s="376"/>
      <c r="AT203" s="376"/>
      <c r="AU203" s="376"/>
      <c r="AV203" s="376"/>
      <c r="AW203" s="376"/>
      <c r="AX203" s="376"/>
      <c r="AY203" s="376"/>
      <c r="AZ203" s="376"/>
      <c r="BA203" s="376"/>
      <c r="BB203" s="376"/>
      <c r="BC203" s="376"/>
      <c r="BD203" s="376"/>
      <c r="BE203" s="376"/>
      <c r="BF203" s="376"/>
      <c r="BG203" s="376"/>
      <c r="BH203" s="376"/>
      <c r="BI203" s="376"/>
      <c r="BJ203" s="376"/>
      <c r="BK203" s="376"/>
      <c r="BL203" s="376"/>
      <c r="BM203" s="376"/>
      <c r="BN203" s="376"/>
      <c r="BO203" s="376"/>
      <c r="BP203" s="376"/>
      <c r="BQ203" s="376"/>
      <c r="BR203" s="376"/>
      <c r="BS203" s="376"/>
      <c r="BT203" s="376"/>
      <c r="BU203" s="376"/>
      <c r="BV203" s="376"/>
      <c r="BW203" s="376"/>
      <c r="BX203" s="376"/>
      <c r="BY203" s="376"/>
      <c r="BZ203" s="376"/>
      <c r="CA203" s="376"/>
      <c r="CB203" s="376"/>
      <c r="CC203" s="376"/>
      <c r="CD203" s="376"/>
      <c r="CE203" s="376"/>
    </row>
    <row r="204" spans="1:83">
      <c r="A204" s="376"/>
      <c r="B204" s="124"/>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P204" s="376"/>
      <c r="AQ204" s="376"/>
      <c r="AR204" s="376"/>
      <c r="AS204" s="376"/>
      <c r="AT204" s="376"/>
      <c r="AU204" s="376"/>
      <c r="AV204" s="376"/>
      <c r="AW204" s="376"/>
      <c r="AX204" s="376"/>
      <c r="AY204" s="376"/>
      <c r="AZ204" s="376"/>
      <c r="BA204" s="376"/>
      <c r="BB204" s="376"/>
      <c r="BC204" s="376"/>
      <c r="BD204" s="376"/>
      <c r="BE204" s="376"/>
      <c r="BF204" s="376"/>
      <c r="BG204" s="376"/>
      <c r="BH204" s="376"/>
      <c r="BI204" s="376"/>
      <c r="BJ204" s="376"/>
      <c r="BK204" s="376"/>
      <c r="BL204" s="376"/>
      <c r="BM204" s="376"/>
      <c r="BN204" s="376"/>
      <c r="BO204" s="376"/>
      <c r="BP204" s="376"/>
      <c r="BQ204" s="376"/>
      <c r="BR204" s="376"/>
      <c r="BS204" s="376"/>
      <c r="BT204" s="376"/>
      <c r="BU204" s="376"/>
      <c r="BV204" s="376"/>
      <c r="BW204" s="376"/>
      <c r="BX204" s="376"/>
      <c r="BY204" s="376"/>
      <c r="BZ204" s="376"/>
      <c r="CA204" s="376"/>
      <c r="CB204" s="376"/>
      <c r="CC204" s="376"/>
      <c r="CD204" s="376"/>
      <c r="CE204" s="376"/>
    </row>
    <row r="205" spans="1:83">
      <c r="A205" s="376"/>
      <c r="B205" s="124"/>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P205" s="376"/>
      <c r="AQ205" s="376"/>
      <c r="AR205" s="376"/>
      <c r="AS205" s="376"/>
      <c r="AT205" s="376"/>
      <c r="AU205" s="376"/>
      <c r="AV205" s="376"/>
      <c r="AW205" s="376"/>
      <c r="AX205" s="376"/>
      <c r="AY205" s="376"/>
      <c r="AZ205" s="376"/>
      <c r="BA205" s="376"/>
      <c r="BB205" s="376"/>
      <c r="BC205" s="376"/>
      <c r="BD205" s="376"/>
      <c r="BE205" s="376"/>
      <c r="BF205" s="376"/>
      <c r="BG205" s="376"/>
      <c r="BH205" s="376"/>
      <c r="BI205" s="376"/>
      <c r="BJ205" s="376"/>
      <c r="BK205" s="376"/>
      <c r="BL205" s="376"/>
      <c r="BM205" s="376"/>
      <c r="BN205" s="376"/>
      <c r="BO205" s="376"/>
      <c r="BP205" s="376"/>
      <c r="BQ205" s="376"/>
      <c r="BR205" s="376"/>
      <c r="BS205" s="376"/>
      <c r="BT205" s="376"/>
      <c r="BU205" s="376"/>
      <c r="BV205" s="376"/>
      <c r="BW205" s="376"/>
      <c r="BX205" s="376"/>
      <c r="BY205" s="376"/>
      <c r="BZ205" s="376"/>
      <c r="CA205" s="376"/>
      <c r="CB205" s="376"/>
      <c r="CC205" s="376"/>
      <c r="CD205" s="376"/>
      <c r="CE205" s="376"/>
    </row>
    <row r="206" spans="1:83">
      <c r="A206" s="376"/>
      <c r="B206" s="124"/>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P206" s="376"/>
      <c r="AQ206" s="376"/>
      <c r="AR206" s="376"/>
      <c r="AS206" s="376"/>
      <c r="AT206" s="376"/>
      <c r="AU206" s="376"/>
      <c r="AV206" s="376"/>
      <c r="AW206" s="376"/>
      <c r="AX206" s="376"/>
      <c r="AY206" s="376"/>
      <c r="AZ206" s="376"/>
      <c r="BA206" s="376"/>
      <c r="BB206" s="376"/>
      <c r="BC206" s="376"/>
      <c r="BD206" s="376"/>
      <c r="BE206" s="376"/>
      <c r="BF206" s="376"/>
      <c r="BG206" s="376"/>
      <c r="BH206" s="376"/>
      <c r="BI206" s="376"/>
      <c r="BJ206" s="376"/>
      <c r="BK206" s="376"/>
      <c r="BL206" s="376"/>
      <c r="BM206" s="376"/>
      <c r="BN206" s="376"/>
      <c r="BO206" s="376"/>
      <c r="BP206" s="376"/>
      <c r="BQ206" s="376"/>
      <c r="BR206" s="376"/>
      <c r="BS206" s="376"/>
      <c r="BT206" s="376"/>
      <c r="BU206" s="376"/>
      <c r="BV206" s="376"/>
      <c r="BW206" s="376"/>
      <c r="BX206" s="376"/>
      <c r="BY206" s="376"/>
      <c r="BZ206" s="376"/>
      <c r="CA206" s="376"/>
      <c r="CB206" s="376"/>
      <c r="CC206" s="376"/>
      <c r="CD206" s="376"/>
      <c r="CE206" s="376"/>
    </row>
    <row r="207" spans="1:83">
      <c r="A207" s="376"/>
      <c r="B207" s="124"/>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P207" s="376"/>
      <c r="AQ207" s="376"/>
      <c r="AR207" s="376"/>
      <c r="AS207" s="376"/>
      <c r="AT207" s="376"/>
      <c r="AU207" s="376"/>
      <c r="AV207" s="376"/>
      <c r="AW207" s="376"/>
      <c r="AX207" s="376"/>
      <c r="AY207" s="376"/>
      <c r="AZ207" s="376"/>
      <c r="BA207" s="376"/>
      <c r="BB207" s="376"/>
      <c r="BC207" s="376"/>
      <c r="BD207" s="376"/>
      <c r="BE207" s="376"/>
      <c r="BF207" s="376"/>
      <c r="BG207" s="376"/>
      <c r="BH207" s="376"/>
      <c r="BI207" s="376"/>
      <c r="BJ207" s="376"/>
      <c r="BK207" s="376"/>
      <c r="BL207" s="376"/>
      <c r="BM207" s="376"/>
      <c r="BN207" s="376"/>
      <c r="BO207" s="376"/>
      <c r="BP207" s="376"/>
      <c r="BQ207" s="376"/>
      <c r="BR207" s="376"/>
      <c r="BS207" s="376"/>
      <c r="BT207" s="376"/>
      <c r="BU207" s="376"/>
      <c r="BV207" s="376"/>
      <c r="BW207" s="376"/>
      <c r="BX207" s="376"/>
      <c r="BY207" s="376"/>
      <c r="BZ207" s="376"/>
      <c r="CA207" s="376"/>
      <c r="CB207" s="376"/>
      <c r="CC207" s="376"/>
      <c r="CD207" s="376"/>
      <c r="CE207" s="376"/>
    </row>
    <row r="208" spans="1:83">
      <c r="A208" s="376"/>
      <c r="B208" s="124"/>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c r="AP208" s="376"/>
      <c r="AQ208" s="376"/>
      <c r="AR208" s="376"/>
      <c r="AS208" s="376"/>
      <c r="AT208" s="376"/>
      <c r="AU208" s="376"/>
      <c r="AV208" s="376"/>
      <c r="AW208" s="376"/>
      <c r="AX208" s="376"/>
      <c r="AY208" s="376"/>
      <c r="AZ208" s="376"/>
      <c r="BA208" s="376"/>
      <c r="BB208" s="376"/>
      <c r="BC208" s="376"/>
      <c r="BD208" s="376"/>
      <c r="BE208" s="376"/>
      <c r="BF208" s="376"/>
      <c r="BG208" s="376"/>
      <c r="BH208" s="376"/>
      <c r="BI208" s="376"/>
      <c r="BJ208" s="376"/>
      <c r="BK208" s="376"/>
      <c r="BL208" s="376"/>
      <c r="BM208" s="376"/>
      <c r="BN208" s="376"/>
      <c r="BO208" s="376"/>
      <c r="BP208" s="376"/>
      <c r="BQ208" s="376"/>
      <c r="BR208" s="376"/>
      <c r="BS208" s="376"/>
      <c r="BT208" s="376"/>
      <c r="BU208" s="376"/>
      <c r="BV208" s="376"/>
      <c r="BW208" s="376"/>
      <c r="BX208" s="376"/>
      <c r="BY208" s="376"/>
      <c r="BZ208" s="376"/>
      <c r="CA208" s="376"/>
      <c r="CB208" s="376"/>
      <c r="CC208" s="376"/>
      <c r="CD208" s="376"/>
      <c r="CE208" s="376"/>
    </row>
    <row r="209" spans="1:83">
      <c r="A209" s="376"/>
      <c r="B209" s="124"/>
      <c r="C209" s="376"/>
      <c r="D209" s="376"/>
      <c r="E209" s="376"/>
      <c r="F209" s="376"/>
      <c r="G209" s="376"/>
      <c r="H209" s="376"/>
      <c r="I209" s="376"/>
      <c r="J209" s="376"/>
      <c r="K209" s="376"/>
      <c r="L209" s="376"/>
      <c r="M209" s="376"/>
      <c r="N209" s="376"/>
      <c r="O209" s="376"/>
      <c r="P209" s="376"/>
      <c r="Q209" s="376"/>
      <c r="R209" s="376"/>
      <c r="S209" s="376"/>
      <c r="T209" s="376"/>
      <c r="U209" s="376"/>
      <c r="V209" s="376"/>
      <c r="W209" s="376"/>
      <c r="X209" s="376"/>
      <c r="Y209" s="376"/>
      <c r="Z209" s="376"/>
      <c r="AA209" s="376"/>
      <c r="AB209" s="376"/>
      <c r="AC209" s="376"/>
      <c r="AD209" s="376"/>
      <c r="AE209" s="376"/>
      <c r="AF209" s="376"/>
      <c r="AG209" s="376"/>
      <c r="AH209" s="376"/>
      <c r="AI209" s="376"/>
      <c r="AP209" s="376"/>
      <c r="AQ209" s="376"/>
      <c r="AR209" s="376"/>
      <c r="AS209" s="376"/>
      <c r="AT209" s="376"/>
      <c r="AU209" s="376"/>
      <c r="AV209" s="376"/>
      <c r="AW209" s="376"/>
      <c r="AX209" s="376"/>
      <c r="AY209" s="376"/>
      <c r="AZ209" s="376"/>
      <c r="BA209" s="376"/>
      <c r="BB209" s="376"/>
      <c r="BC209" s="376"/>
      <c r="BD209" s="376"/>
      <c r="BE209" s="376"/>
      <c r="BF209" s="376"/>
      <c r="BG209" s="376"/>
      <c r="BH209" s="376"/>
      <c r="BI209" s="376"/>
      <c r="BJ209" s="376"/>
      <c r="BK209" s="376"/>
      <c r="BL209" s="376"/>
      <c r="BM209" s="376"/>
      <c r="BN209" s="376"/>
      <c r="BO209" s="376"/>
      <c r="BP209" s="376"/>
      <c r="BQ209" s="376"/>
      <c r="BR209" s="376"/>
      <c r="BS209" s="376"/>
      <c r="BT209" s="376"/>
      <c r="BU209" s="376"/>
      <c r="BV209" s="376"/>
      <c r="BW209" s="376"/>
      <c r="BX209" s="376"/>
      <c r="BY209" s="376"/>
      <c r="BZ209" s="376"/>
      <c r="CA209" s="376"/>
      <c r="CB209" s="376"/>
      <c r="CC209" s="376"/>
      <c r="CD209" s="376"/>
      <c r="CE209" s="376"/>
    </row>
    <row r="210" spans="1:83">
      <c r="A210" s="376"/>
      <c r="B210" s="124"/>
      <c r="C210" s="376"/>
      <c r="D210" s="376"/>
      <c r="E210" s="376"/>
      <c r="F210" s="376"/>
      <c r="G210" s="376"/>
      <c r="H210" s="376"/>
      <c r="I210" s="376"/>
      <c r="J210" s="376"/>
      <c r="K210" s="376"/>
      <c r="L210" s="376"/>
      <c r="M210" s="376"/>
      <c r="N210" s="376"/>
      <c r="O210" s="376"/>
      <c r="P210" s="376"/>
      <c r="Q210" s="376"/>
      <c r="R210" s="376"/>
      <c r="S210" s="376"/>
      <c r="T210" s="376"/>
      <c r="U210" s="376"/>
      <c r="V210" s="376"/>
      <c r="W210" s="376"/>
      <c r="X210" s="376"/>
      <c r="Y210" s="376"/>
      <c r="Z210" s="376"/>
      <c r="AA210" s="376"/>
      <c r="AB210" s="376"/>
      <c r="AC210" s="376"/>
      <c r="AD210" s="376"/>
      <c r="AE210" s="376"/>
      <c r="AF210" s="376"/>
      <c r="AG210" s="376"/>
      <c r="AH210" s="376"/>
      <c r="AI210" s="376"/>
      <c r="AP210" s="376"/>
      <c r="AQ210" s="376"/>
      <c r="AR210" s="376"/>
      <c r="AS210" s="376"/>
      <c r="AT210" s="376"/>
      <c r="AU210" s="376"/>
      <c r="AV210" s="376"/>
      <c r="AW210" s="376"/>
      <c r="AX210" s="376"/>
      <c r="AY210" s="376"/>
      <c r="AZ210" s="376"/>
      <c r="BA210" s="376"/>
      <c r="BB210" s="376"/>
      <c r="BC210" s="376"/>
      <c r="BD210" s="376"/>
      <c r="BE210" s="376"/>
      <c r="BF210" s="376"/>
      <c r="BG210" s="376"/>
      <c r="BH210" s="376"/>
      <c r="BI210" s="376"/>
      <c r="BJ210" s="376"/>
      <c r="BK210" s="376"/>
      <c r="BL210" s="376"/>
      <c r="BM210" s="376"/>
      <c r="BN210" s="376"/>
      <c r="BO210" s="376"/>
      <c r="BP210" s="376"/>
      <c r="BQ210" s="376"/>
      <c r="BR210" s="376"/>
      <c r="BS210" s="376"/>
      <c r="BT210" s="376"/>
      <c r="BU210" s="376"/>
      <c r="BV210" s="376"/>
      <c r="BW210" s="376"/>
      <c r="BX210" s="376"/>
      <c r="BY210" s="376"/>
      <c r="BZ210" s="376"/>
      <c r="CA210" s="376"/>
      <c r="CB210" s="376"/>
      <c r="CC210" s="376"/>
      <c r="CD210" s="376"/>
      <c r="CE210" s="376"/>
    </row>
    <row r="211" spans="1:83">
      <c r="A211" s="376"/>
      <c r="B211" s="124"/>
      <c r="C211" s="376"/>
      <c r="D211" s="376"/>
      <c r="E211" s="376"/>
      <c r="F211" s="376"/>
      <c r="G211" s="376"/>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c r="AH211" s="376"/>
      <c r="AI211" s="376"/>
      <c r="AP211" s="376"/>
      <c r="AQ211" s="376"/>
      <c r="AR211" s="376"/>
      <c r="AS211" s="376"/>
      <c r="AT211" s="376"/>
      <c r="AU211" s="376"/>
      <c r="AV211" s="376"/>
      <c r="AW211" s="376"/>
      <c r="AX211" s="376"/>
      <c r="AY211" s="376"/>
      <c r="AZ211" s="376"/>
      <c r="BA211" s="376"/>
      <c r="BB211" s="376"/>
      <c r="BC211" s="376"/>
      <c r="BD211" s="376"/>
      <c r="BE211" s="376"/>
      <c r="BF211" s="376"/>
      <c r="BG211" s="376"/>
      <c r="BH211" s="376"/>
      <c r="BI211" s="376"/>
      <c r="BJ211" s="376"/>
      <c r="BK211" s="376"/>
      <c r="BL211" s="376"/>
      <c r="BM211" s="376"/>
      <c r="BN211" s="376"/>
      <c r="BO211" s="376"/>
      <c r="BP211" s="376"/>
      <c r="BQ211" s="376"/>
      <c r="BR211" s="376"/>
      <c r="BS211" s="376"/>
      <c r="BT211" s="376"/>
      <c r="BU211" s="376"/>
      <c r="BV211" s="376"/>
      <c r="BW211" s="376"/>
      <c r="BX211" s="376"/>
      <c r="BY211" s="376"/>
      <c r="BZ211" s="376"/>
      <c r="CA211" s="376"/>
      <c r="CB211" s="376"/>
      <c r="CC211" s="376"/>
      <c r="CD211" s="376"/>
      <c r="CE211" s="376"/>
    </row>
    <row r="212" spans="1:83">
      <c r="A212" s="376"/>
      <c r="B212" s="124"/>
      <c r="C212" s="376"/>
      <c r="D212" s="376"/>
      <c r="E212" s="376"/>
      <c r="F212" s="376"/>
      <c r="G212" s="376"/>
      <c r="H212" s="376"/>
      <c r="I212" s="376"/>
      <c r="J212" s="376"/>
      <c r="K212" s="376"/>
      <c r="L212" s="376"/>
      <c r="M212" s="376"/>
      <c r="N212" s="376"/>
      <c r="O212" s="376"/>
      <c r="P212" s="376"/>
      <c r="Q212" s="376"/>
      <c r="R212" s="376"/>
      <c r="S212" s="376"/>
      <c r="T212" s="376"/>
      <c r="U212" s="376"/>
      <c r="V212" s="376"/>
      <c r="W212" s="376"/>
      <c r="X212" s="376"/>
      <c r="Y212" s="376"/>
      <c r="Z212" s="376"/>
      <c r="AA212" s="376"/>
      <c r="AB212" s="376"/>
      <c r="AC212" s="376"/>
      <c r="AD212" s="376"/>
      <c r="AE212" s="376"/>
      <c r="AF212" s="376"/>
      <c r="AG212" s="376"/>
      <c r="AH212" s="376"/>
      <c r="AI212" s="376"/>
      <c r="AP212" s="376"/>
      <c r="AQ212" s="376"/>
      <c r="AR212" s="376"/>
      <c r="AS212" s="376"/>
      <c r="AT212" s="376"/>
      <c r="AU212" s="376"/>
      <c r="AV212" s="376"/>
      <c r="AW212" s="376"/>
      <c r="AX212" s="376"/>
      <c r="AY212" s="376"/>
      <c r="AZ212" s="376"/>
      <c r="BA212" s="376"/>
      <c r="BB212" s="376"/>
      <c r="BC212" s="376"/>
      <c r="BD212" s="376"/>
      <c r="BE212" s="376"/>
      <c r="BF212" s="376"/>
      <c r="BG212" s="376"/>
      <c r="BH212" s="376"/>
      <c r="BI212" s="376"/>
      <c r="BJ212" s="376"/>
      <c r="BK212" s="376"/>
      <c r="BL212" s="376"/>
      <c r="BM212" s="376"/>
      <c r="BN212" s="376"/>
      <c r="BO212" s="376"/>
      <c r="BP212" s="376"/>
      <c r="BQ212" s="376"/>
      <c r="BR212" s="376"/>
      <c r="BS212" s="376"/>
      <c r="BT212" s="376"/>
      <c r="BU212" s="376"/>
      <c r="BV212" s="376"/>
      <c r="BW212" s="376"/>
      <c r="BX212" s="376"/>
      <c r="BY212" s="376"/>
      <c r="BZ212" s="376"/>
      <c r="CA212" s="376"/>
      <c r="CB212" s="376"/>
      <c r="CC212" s="376"/>
      <c r="CD212" s="376"/>
      <c r="CE212" s="376"/>
    </row>
    <row r="213" spans="1:83">
      <c r="A213" s="376"/>
      <c r="B213" s="124"/>
      <c r="C213" s="376"/>
      <c r="D213" s="376"/>
      <c r="E213" s="376"/>
      <c r="F213" s="376"/>
      <c r="G213" s="376"/>
      <c r="H213" s="376"/>
      <c r="I213" s="376"/>
      <c r="J213" s="376"/>
      <c r="K213" s="376"/>
      <c r="L213" s="376"/>
      <c r="M213" s="376"/>
      <c r="N213" s="376"/>
      <c r="O213" s="376"/>
      <c r="P213" s="376"/>
      <c r="Q213" s="376"/>
      <c r="R213" s="376"/>
      <c r="S213" s="376"/>
      <c r="T213" s="376"/>
      <c r="U213" s="376"/>
      <c r="V213" s="376"/>
      <c r="W213" s="376"/>
      <c r="X213" s="376"/>
      <c r="Y213" s="376"/>
      <c r="Z213" s="376"/>
      <c r="AA213" s="376"/>
      <c r="AB213" s="376"/>
      <c r="AC213" s="376"/>
      <c r="AD213" s="376"/>
      <c r="AE213" s="376"/>
      <c r="AF213" s="376"/>
      <c r="AG213" s="376"/>
      <c r="AH213" s="376"/>
      <c r="AI213" s="376"/>
      <c r="AP213" s="376"/>
      <c r="AQ213" s="376"/>
      <c r="AR213" s="376"/>
      <c r="AS213" s="376"/>
      <c r="AT213" s="376"/>
      <c r="AU213" s="376"/>
      <c r="AV213" s="376"/>
      <c r="AW213" s="376"/>
      <c r="AX213" s="376"/>
      <c r="AY213" s="376"/>
      <c r="AZ213" s="376"/>
      <c r="BA213" s="376"/>
      <c r="BB213" s="376"/>
      <c r="BC213" s="376"/>
      <c r="BD213" s="376"/>
      <c r="BE213" s="376"/>
      <c r="BF213" s="376"/>
      <c r="BG213" s="376"/>
      <c r="BH213" s="376"/>
      <c r="BI213" s="376"/>
      <c r="BJ213" s="376"/>
      <c r="BK213" s="376"/>
      <c r="BL213" s="376"/>
      <c r="BM213" s="376"/>
      <c r="BN213" s="376"/>
      <c r="BO213" s="376"/>
      <c r="BP213" s="376"/>
      <c r="BQ213" s="376"/>
      <c r="BR213" s="376"/>
      <c r="BS213" s="376"/>
      <c r="BT213" s="376"/>
      <c r="BU213" s="376"/>
      <c r="BV213" s="376"/>
      <c r="BW213" s="376"/>
      <c r="BX213" s="376"/>
      <c r="BY213" s="376"/>
      <c r="BZ213" s="376"/>
      <c r="CA213" s="376"/>
      <c r="CB213" s="376"/>
      <c r="CC213" s="376"/>
      <c r="CD213" s="376"/>
      <c r="CE213" s="376"/>
    </row>
    <row r="214" spans="1:83">
      <c r="A214" s="376"/>
      <c r="B214" s="124"/>
      <c r="C214" s="376"/>
      <c r="D214" s="376"/>
      <c r="E214" s="376"/>
      <c r="F214" s="376"/>
      <c r="G214" s="376"/>
      <c r="H214" s="376"/>
      <c r="I214" s="376"/>
      <c r="J214" s="376"/>
      <c r="K214" s="376"/>
      <c r="L214" s="376"/>
      <c r="M214" s="376"/>
      <c r="N214" s="376"/>
      <c r="O214" s="376"/>
      <c r="P214" s="376"/>
      <c r="Q214" s="376"/>
      <c r="R214" s="376"/>
      <c r="S214" s="376"/>
      <c r="T214" s="376"/>
      <c r="U214" s="376"/>
      <c r="V214" s="376"/>
      <c r="W214" s="376"/>
      <c r="X214" s="376"/>
      <c r="Y214" s="376"/>
      <c r="Z214" s="376"/>
      <c r="AA214" s="376"/>
      <c r="AB214" s="376"/>
      <c r="AC214" s="376"/>
      <c r="AD214" s="376"/>
      <c r="AE214" s="376"/>
      <c r="AF214" s="376"/>
      <c r="AG214" s="376"/>
      <c r="AH214" s="376"/>
      <c r="AI214" s="376"/>
      <c r="AP214" s="376"/>
      <c r="AQ214" s="376"/>
      <c r="AR214" s="376"/>
      <c r="AS214" s="376"/>
      <c r="AT214" s="376"/>
      <c r="AU214" s="376"/>
      <c r="AV214" s="376"/>
      <c r="AW214" s="376"/>
      <c r="AX214" s="376"/>
      <c r="AY214" s="376"/>
      <c r="AZ214" s="376"/>
      <c r="BA214" s="376"/>
      <c r="BB214" s="376"/>
      <c r="BC214" s="376"/>
      <c r="BD214" s="376"/>
      <c r="BE214" s="376"/>
      <c r="BF214" s="376"/>
      <c r="BG214" s="376"/>
      <c r="BH214" s="376"/>
      <c r="BI214" s="376"/>
      <c r="BJ214" s="376"/>
      <c r="BK214" s="376"/>
      <c r="BL214" s="376"/>
      <c r="BM214" s="376"/>
      <c r="BN214" s="376"/>
      <c r="BO214" s="376"/>
      <c r="BP214" s="376"/>
      <c r="BQ214" s="376"/>
      <c r="BR214" s="376"/>
      <c r="BS214" s="376"/>
      <c r="BT214" s="376"/>
      <c r="BU214" s="376"/>
      <c r="BV214" s="376"/>
      <c r="BW214" s="376"/>
      <c r="BX214" s="376"/>
      <c r="BY214" s="376"/>
      <c r="BZ214" s="376"/>
      <c r="CA214" s="376"/>
      <c r="CB214" s="376"/>
      <c r="CC214" s="376"/>
      <c r="CD214" s="376"/>
      <c r="CE214" s="376"/>
    </row>
    <row r="215" spans="1:83">
      <c r="A215" s="376"/>
      <c r="B215" s="124"/>
      <c r="C215" s="376"/>
      <c r="D215" s="376"/>
      <c r="E215" s="376"/>
      <c r="F215" s="376"/>
      <c r="G215" s="376"/>
      <c r="H215" s="376"/>
      <c r="I215" s="376"/>
      <c r="J215" s="376"/>
      <c r="K215" s="376"/>
      <c r="L215" s="376"/>
      <c r="M215" s="376"/>
      <c r="N215" s="376"/>
      <c r="O215" s="376"/>
      <c r="P215" s="376"/>
      <c r="Q215" s="376"/>
      <c r="R215" s="376"/>
      <c r="S215" s="376"/>
      <c r="T215" s="376"/>
      <c r="U215" s="376"/>
      <c r="V215" s="376"/>
      <c r="W215" s="376"/>
      <c r="X215" s="376"/>
      <c r="Y215" s="376"/>
      <c r="Z215" s="376"/>
      <c r="AA215" s="376"/>
      <c r="AB215" s="376"/>
      <c r="AC215" s="376"/>
      <c r="AD215" s="376"/>
      <c r="AE215" s="376"/>
      <c r="AF215" s="376"/>
      <c r="AG215" s="376"/>
      <c r="AH215" s="376"/>
      <c r="AI215" s="376"/>
      <c r="AP215" s="376"/>
      <c r="AQ215" s="376"/>
      <c r="AR215" s="376"/>
      <c r="AS215" s="376"/>
      <c r="AT215" s="376"/>
      <c r="AU215" s="376"/>
      <c r="AV215" s="376"/>
      <c r="AW215" s="376"/>
      <c r="AX215" s="376"/>
      <c r="AY215" s="376"/>
      <c r="AZ215" s="376"/>
      <c r="BA215" s="376"/>
      <c r="BB215" s="376"/>
      <c r="BC215" s="376"/>
      <c r="BD215" s="376"/>
      <c r="BE215" s="376"/>
      <c r="BF215" s="376"/>
      <c r="BG215" s="376"/>
      <c r="BH215" s="376"/>
      <c r="BI215" s="376"/>
      <c r="BJ215" s="376"/>
      <c r="BK215" s="376"/>
      <c r="BL215" s="376"/>
      <c r="BM215" s="376"/>
      <c r="BN215" s="376"/>
      <c r="BO215" s="376"/>
      <c r="BP215" s="376"/>
      <c r="BQ215" s="376"/>
      <c r="BR215" s="376"/>
      <c r="BS215" s="376"/>
      <c r="BT215" s="376"/>
      <c r="BU215" s="376"/>
      <c r="BV215" s="376"/>
      <c r="BW215" s="376"/>
      <c r="BX215" s="376"/>
      <c r="BY215" s="376"/>
      <c r="BZ215" s="376"/>
      <c r="CA215" s="376"/>
      <c r="CB215" s="376"/>
      <c r="CC215" s="376"/>
      <c r="CD215" s="376"/>
      <c r="CE215" s="376"/>
    </row>
    <row r="216" spans="1:83">
      <c r="A216" s="376"/>
      <c r="B216" s="124"/>
      <c r="C216" s="376"/>
      <c r="D216" s="376"/>
      <c r="E216" s="376"/>
      <c r="F216" s="376"/>
      <c r="G216" s="376"/>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P216" s="376"/>
      <c r="AQ216" s="376"/>
      <c r="AR216" s="376"/>
      <c r="AS216" s="376"/>
      <c r="AT216" s="376"/>
      <c r="AU216" s="376"/>
      <c r="AV216" s="376"/>
      <c r="AW216" s="376"/>
      <c r="AX216" s="376"/>
      <c r="AY216" s="376"/>
      <c r="AZ216" s="376"/>
      <c r="BA216" s="376"/>
      <c r="BB216" s="376"/>
      <c r="BC216" s="376"/>
      <c r="BD216" s="376"/>
      <c r="BE216" s="376"/>
      <c r="BF216" s="376"/>
      <c r="BG216" s="376"/>
      <c r="BH216" s="376"/>
      <c r="BI216" s="376"/>
      <c r="BJ216" s="376"/>
      <c r="BK216" s="376"/>
      <c r="BL216" s="376"/>
      <c r="BM216" s="376"/>
      <c r="BN216" s="376"/>
      <c r="BO216" s="376"/>
      <c r="BP216" s="376"/>
      <c r="BQ216" s="376"/>
      <c r="BR216" s="376"/>
      <c r="BS216" s="376"/>
      <c r="BT216" s="376"/>
      <c r="BU216" s="376"/>
      <c r="BV216" s="376"/>
      <c r="BW216" s="376"/>
      <c r="BX216" s="376"/>
      <c r="BY216" s="376"/>
      <c r="BZ216" s="376"/>
      <c r="CA216" s="376"/>
      <c r="CB216" s="376"/>
      <c r="CC216" s="376"/>
      <c r="CD216" s="376"/>
      <c r="CE216" s="376"/>
    </row>
    <row r="217" spans="1:83">
      <c r="A217" s="376"/>
      <c r="B217" s="124"/>
      <c r="C217" s="376"/>
      <c r="D217" s="376"/>
      <c r="E217" s="376"/>
      <c r="F217" s="376"/>
      <c r="G217" s="376"/>
      <c r="H217" s="376"/>
      <c r="I217" s="376"/>
      <c r="J217" s="376"/>
      <c r="K217" s="376"/>
      <c r="L217" s="376"/>
      <c r="M217" s="376"/>
      <c r="N217" s="376"/>
      <c r="O217" s="376"/>
      <c r="P217" s="376"/>
      <c r="Q217" s="376"/>
      <c r="R217" s="376"/>
      <c r="S217" s="376"/>
      <c r="T217" s="376"/>
      <c r="U217" s="376"/>
      <c r="V217" s="376"/>
      <c r="W217" s="376"/>
      <c r="X217" s="376"/>
      <c r="Y217" s="376"/>
      <c r="Z217" s="376"/>
      <c r="AA217" s="376"/>
      <c r="AB217" s="376"/>
      <c r="AC217" s="376"/>
      <c r="AD217" s="376"/>
      <c r="AE217" s="376"/>
      <c r="AF217" s="376"/>
      <c r="AG217" s="376"/>
      <c r="AH217" s="376"/>
      <c r="AI217" s="376"/>
      <c r="AP217" s="376"/>
      <c r="AQ217" s="376"/>
      <c r="AR217" s="376"/>
      <c r="AS217" s="376"/>
      <c r="AT217" s="376"/>
      <c r="AU217" s="376"/>
      <c r="AV217" s="376"/>
      <c r="AW217" s="376"/>
      <c r="AX217" s="376"/>
      <c r="AY217" s="376"/>
      <c r="AZ217" s="376"/>
      <c r="BA217" s="376"/>
      <c r="BB217" s="376"/>
      <c r="BC217" s="376"/>
      <c r="BD217" s="376"/>
      <c r="BE217" s="376"/>
      <c r="BF217" s="376"/>
      <c r="BG217" s="376"/>
      <c r="BH217" s="376"/>
      <c r="BI217" s="376"/>
      <c r="BJ217" s="376"/>
      <c r="BK217" s="376"/>
      <c r="BL217" s="376"/>
      <c r="BM217" s="376"/>
      <c r="BN217" s="376"/>
      <c r="BO217" s="376"/>
      <c r="BP217" s="376"/>
      <c r="BQ217" s="376"/>
      <c r="BR217" s="376"/>
      <c r="BS217" s="376"/>
      <c r="BT217" s="376"/>
      <c r="BU217" s="376"/>
      <c r="BV217" s="376"/>
      <c r="BW217" s="376"/>
      <c r="BX217" s="376"/>
      <c r="BY217" s="376"/>
      <c r="BZ217" s="376"/>
      <c r="CA217" s="376"/>
      <c r="CB217" s="376"/>
      <c r="CC217" s="376"/>
      <c r="CD217" s="376"/>
      <c r="CE217" s="376"/>
    </row>
    <row r="218" spans="1:83">
      <c r="A218" s="376"/>
      <c r="B218" s="124"/>
      <c r="C218" s="376"/>
      <c r="D218" s="376"/>
      <c r="E218" s="376"/>
      <c r="F218" s="376"/>
      <c r="G218" s="376"/>
      <c r="H218" s="376"/>
      <c r="I218" s="376"/>
      <c r="J218" s="376"/>
      <c r="K218" s="376"/>
      <c r="L218" s="376"/>
      <c r="M218" s="376"/>
      <c r="N218" s="376"/>
      <c r="O218" s="376"/>
      <c r="P218" s="376"/>
      <c r="Q218" s="376"/>
      <c r="R218" s="376"/>
      <c r="S218" s="376"/>
      <c r="T218" s="376"/>
      <c r="U218" s="376"/>
      <c r="V218" s="376"/>
      <c r="W218" s="376"/>
      <c r="X218" s="376"/>
      <c r="Y218" s="376"/>
      <c r="Z218" s="376"/>
      <c r="AA218" s="376"/>
      <c r="AB218" s="376"/>
      <c r="AC218" s="376"/>
      <c r="AD218" s="376"/>
      <c r="AE218" s="376"/>
      <c r="AF218" s="376"/>
      <c r="AG218" s="376"/>
      <c r="AH218" s="376"/>
      <c r="AI218" s="376"/>
      <c r="AP218" s="376"/>
      <c r="AQ218" s="376"/>
      <c r="AR218" s="376"/>
      <c r="AS218" s="376"/>
      <c r="AT218" s="376"/>
      <c r="AU218" s="376"/>
      <c r="AV218" s="376"/>
      <c r="AW218" s="376"/>
      <c r="AX218" s="376"/>
      <c r="AY218" s="376"/>
      <c r="AZ218" s="376"/>
      <c r="BA218" s="376"/>
      <c r="BB218" s="376"/>
      <c r="BC218" s="376"/>
      <c r="BD218" s="376"/>
      <c r="BE218" s="376"/>
      <c r="BF218" s="376"/>
      <c r="BG218" s="376"/>
      <c r="BH218" s="376"/>
      <c r="BI218" s="376"/>
      <c r="BJ218" s="376"/>
      <c r="BK218" s="376"/>
      <c r="BL218" s="376"/>
      <c r="BM218" s="376"/>
      <c r="BN218" s="376"/>
      <c r="BO218" s="376"/>
      <c r="BP218" s="376"/>
      <c r="BQ218" s="376"/>
      <c r="BR218" s="376"/>
      <c r="BS218" s="376"/>
      <c r="BT218" s="376"/>
      <c r="BU218" s="376"/>
      <c r="BV218" s="376"/>
      <c r="BW218" s="376"/>
      <c r="BX218" s="376"/>
      <c r="BY218" s="376"/>
      <c r="BZ218" s="376"/>
      <c r="CA218" s="376"/>
      <c r="CB218" s="376"/>
      <c r="CC218" s="376"/>
      <c r="CD218" s="376"/>
      <c r="CE218" s="376"/>
    </row>
    <row r="219" spans="1:83">
      <c r="A219" s="376"/>
      <c r="B219" s="124"/>
      <c r="C219" s="376"/>
      <c r="D219" s="376"/>
      <c r="E219" s="376"/>
      <c r="F219" s="376"/>
      <c r="G219" s="376"/>
      <c r="H219" s="376"/>
      <c r="I219" s="376"/>
      <c r="J219" s="376"/>
      <c r="K219" s="376"/>
      <c r="L219" s="376"/>
      <c r="M219" s="376"/>
      <c r="N219" s="376"/>
      <c r="O219" s="376"/>
      <c r="P219" s="376"/>
      <c r="Q219" s="376"/>
      <c r="R219" s="376"/>
      <c r="S219" s="376"/>
      <c r="T219" s="376"/>
      <c r="U219" s="376"/>
      <c r="V219" s="376"/>
      <c r="W219" s="376"/>
      <c r="X219" s="376"/>
      <c r="Y219" s="376"/>
      <c r="Z219" s="376"/>
      <c r="AA219" s="376"/>
      <c r="AB219" s="376"/>
      <c r="AC219" s="376"/>
      <c r="AD219" s="376"/>
      <c r="AE219" s="376"/>
      <c r="AF219" s="376"/>
      <c r="AG219" s="376"/>
      <c r="AH219" s="376"/>
      <c r="AI219" s="376"/>
      <c r="AP219" s="376"/>
      <c r="AQ219" s="376"/>
      <c r="AR219" s="376"/>
      <c r="AS219" s="376"/>
      <c r="AT219" s="376"/>
      <c r="AU219" s="376"/>
      <c r="AV219" s="376"/>
      <c r="AW219" s="376"/>
      <c r="AX219" s="376"/>
      <c r="AY219" s="376"/>
      <c r="AZ219" s="376"/>
      <c r="BA219" s="376"/>
      <c r="BB219" s="376"/>
      <c r="BC219" s="376"/>
      <c r="BD219" s="376"/>
      <c r="BE219" s="376"/>
      <c r="BF219" s="376"/>
      <c r="BG219" s="376"/>
      <c r="BH219" s="376"/>
      <c r="BI219" s="376"/>
      <c r="BJ219" s="376"/>
      <c r="BK219" s="376"/>
      <c r="BL219" s="376"/>
      <c r="BM219" s="376"/>
      <c r="BN219" s="376"/>
      <c r="BO219" s="376"/>
      <c r="BP219" s="376"/>
      <c r="BQ219" s="376"/>
      <c r="BR219" s="376"/>
      <c r="BS219" s="376"/>
      <c r="BT219" s="376"/>
      <c r="BU219" s="376"/>
      <c r="BV219" s="376"/>
      <c r="BW219" s="376"/>
      <c r="BX219" s="376"/>
      <c r="BY219" s="376"/>
      <c r="BZ219" s="376"/>
      <c r="CA219" s="376"/>
      <c r="CB219" s="376"/>
      <c r="CC219" s="376"/>
      <c r="CD219" s="376"/>
      <c r="CE219" s="376"/>
    </row>
    <row r="220" spans="1:83">
      <c r="A220" s="376"/>
      <c r="B220" s="124"/>
      <c r="C220" s="376"/>
      <c r="D220" s="376"/>
      <c r="E220" s="376"/>
      <c r="F220" s="376"/>
      <c r="G220" s="376"/>
      <c r="H220" s="376"/>
      <c r="I220" s="376"/>
      <c r="J220" s="376"/>
      <c r="K220" s="376"/>
      <c r="L220" s="376"/>
      <c r="M220" s="376"/>
      <c r="N220" s="376"/>
      <c r="O220" s="376"/>
      <c r="P220" s="376"/>
      <c r="Q220" s="376"/>
      <c r="R220" s="376"/>
      <c r="S220" s="376"/>
      <c r="T220" s="376"/>
      <c r="U220" s="376"/>
      <c r="V220" s="376"/>
      <c r="W220" s="376"/>
      <c r="X220" s="376"/>
      <c r="Y220" s="376"/>
      <c r="Z220" s="376"/>
      <c r="AA220" s="376"/>
      <c r="AB220" s="376"/>
      <c r="AC220" s="376"/>
      <c r="AD220" s="376"/>
      <c r="AE220" s="376"/>
      <c r="AF220" s="376"/>
      <c r="AG220" s="376"/>
      <c r="AH220" s="376"/>
      <c r="AI220" s="376"/>
      <c r="AP220" s="376"/>
      <c r="AQ220" s="376"/>
      <c r="AR220" s="376"/>
      <c r="AS220" s="376"/>
      <c r="AT220" s="376"/>
      <c r="AU220" s="376"/>
      <c r="AV220" s="376"/>
      <c r="AW220" s="376"/>
      <c r="AX220" s="376"/>
      <c r="AY220" s="376"/>
      <c r="AZ220" s="376"/>
      <c r="BA220" s="376"/>
      <c r="BB220" s="376"/>
      <c r="BC220" s="376"/>
      <c r="BD220" s="376"/>
      <c r="BE220" s="376"/>
      <c r="BF220" s="376"/>
      <c r="BG220" s="376"/>
      <c r="BH220" s="376"/>
      <c r="BI220" s="376"/>
      <c r="BJ220" s="376"/>
      <c r="BK220" s="376"/>
      <c r="BL220" s="376"/>
      <c r="BM220" s="376"/>
      <c r="BN220" s="376"/>
      <c r="BO220" s="376"/>
      <c r="BP220" s="376"/>
      <c r="BQ220" s="376"/>
      <c r="BR220" s="376"/>
      <c r="BS220" s="376"/>
      <c r="BT220" s="376"/>
      <c r="BU220" s="376"/>
      <c r="BV220" s="376"/>
      <c r="BW220" s="376"/>
      <c r="BX220" s="376"/>
      <c r="BY220" s="376"/>
      <c r="BZ220" s="376"/>
      <c r="CA220" s="376"/>
      <c r="CB220" s="376"/>
      <c r="CC220" s="376"/>
      <c r="CD220" s="376"/>
      <c r="CE220" s="376"/>
    </row>
    <row r="221" spans="1:83">
      <c r="A221" s="376"/>
      <c r="B221" s="124"/>
      <c r="C221" s="376"/>
      <c r="D221" s="376"/>
      <c r="E221" s="376"/>
      <c r="F221" s="376"/>
      <c r="G221" s="376"/>
      <c r="H221" s="376"/>
      <c r="I221" s="376"/>
      <c r="J221" s="376"/>
      <c r="K221" s="376"/>
      <c r="L221" s="376"/>
      <c r="M221" s="376"/>
      <c r="N221" s="376"/>
      <c r="O221" s="376"/>
      <c r="P221" s="376"/>
      <c r="Q221" s="376"/>
      <c r="R221" s="376"/>
      <c r="S221" s="376"/>
      <c r="T221" s="376"/>
      <c r="U221" s="376"/>
      <c r="V221" s="376"/>
      <c r="W221" s="376"/>
      <c r="X221" s="376"/>
      <c r="Y221" s="376"/>
      <c r="Z221" s="376"/>
      <c r="AA221" s="376"/>
      <c r="AB221" s="376"/>
      <c r="AC221" s="376"/>
      <c r="AD221" s="376"/>
      <c r="AE221" s="376"/>
      <c r="AF221" s="376"/>
      <c r="AG221" s="376"/>
      <c r="AH221" s="376"/>
      <c r="AI221" s="376"/>
      <c r="AP221" s="376"/>
      <c r="AQ221" s="376"/>
      <c r="AR221" s="376"/>
      <c r="AS221" s="376"/>
      <c r="AT221" s="376"/>
      <c r="AU221" s="376"/>
      <c r="AV221" s="376"/>
      <c r="AW221" s="376"/>
      <c r="AX221" s="376"/>
      <c r="AY221" s="376"/>
      <c r="AZ221" s="376"/>
      <c r="BA221" s="376"/>
      <c r="BB221" s="376"/>
      <c r="BC221" s="376"/>
      <c r="BD221" s="376"/>
      <c r="BE221" s="376"/>
      <c r="BF221" s="376"/>
      <c r="BG221" s="376"/>
      <c r="BH221" s="376"/>
      <c r="BI221" s="376"/>
      <c r="BJ221" s="376"/>
      <c r="BK221" s="376"/>
      <c r="BL221" s="376"/>
      <c r="BM221" s="376"/>
      <c r="BN221" s="376"/>
      <c r="BO221" s="376"/>
      <c r="BP221" s="376"/>
      <c r="BQ221" s="376"/>
      <c r="BR221" s="376"/>
      <c r="BS221" s="376"/>
      <c r="BT221" s="376"/>
      <c r="BU221" s="376"/>
      <c r="BV221" s="376"/>
      <c r="BW221" s="376"/>
      <c r="BX221" s="376"/>
      <c r="BY221" s="376"/>
      <c r="BZ221" s="376"/>
      <c r="CA221" s="376"/>
      <c r="CB221" s="376"/>
      <c r="CC221" s="376"/>
      <c r="CD221" s="376"/>
      <c r="CE221" s="376"/>
    </row>
    <row r="222" spans="1:83">
      <c r="A222" s="376"/>
      <c r="B222" s="124"/>
      <c r="C222" s="376"/>
      <c r="D222" s="376"/>
      <c r="E222" s="376"/>
      <c r="F222" s="376"/>
      <c r="G222" s="376"/>
      <c r="H222" s="376"/>
      <c r="I222" s="376"/>
      <c r="J222" s="376"/>
      <c r="K222" s="376"/>
      <c r="L222" s="376"/>
      <c r="M222" s="376"/>
      <c r="N222" s="376"/>
      <c r="O222" s="376"/>
      <c r="P222" s="376"/>
      <c r="Q222" s="376"/>
      <c r="R222" s="376"/>
      <c r="S222" s="376"/>
      <c r="T222" s="376"/>
      <c r="U222" s="376"/>
      <c r="V222" s="376"/>
      <c r="W222" s="376"/>
      <c r="X222" s="376"/>
      <c r="Y222" s="376"/>
      <c r="Z222" s="376"/>
      <c r="AA222" s="376"/>
      <c r="AB222" s="376"/>
      <c r="AC222" s="376"/>
      <c r="AD222" s="376"/>
      <c r="AE222" s="376"/>
      <c r="AF222" s="376"/>
      <c r="AG222" s="376"/>
      <c r="AH222" s="376"/>
      <c r="AI222" s="376"/>
      <c r="AP222" s="376"/>
      <c r="AQ222" s="376"/>
      <c r="AR222" s="376"/>
      <c r="AS222" s="376"/>
      <c r="AT222" s="376"/>
      <c r="AU222" s="376"/>
      <c r="AV222" s="376"/>
      <c r="AW222" s="376"/>
      <c r="AX222" s="376"/>
      <c r="AY222" s="376"/>
      <c r="AZ222" s="376"/>
      <c r="BA222" s="376"/>
      <c r="BB222" s="376"/>
      <c r="BC222" s="376"/>
      <c r="BD222" s="376"/>
      <c r="BE222" s="376"/>
      <c r="BF222" s="376"/>
      <c r="BG222" s="376"/>
      <c r="BH222" s="376"/>
      <c r="BI222" s="376"/>
      <c r="BJ222" s="376"/>
      <c r="BK222" s="376"/>
      <c r="BL222" s="376"/>
      <c r="BM222" s="376"/>
      <c r="BN222" s="376"/>
      <c r="BO222" s="376"/>
      <c r="BP222" s="376"/>
      <c r="BQ222" s="376"/>
      <c r="BR222" s="376"/>
      <c r="BS222" s="376"/>
      <c r="BT222" s="376"/>
      <c r="BU222" s="376"/>
      <c r="BV222" s="376"/>
      <c r="BW222" s="376"/>
      <c r="BX222" s="376"/>
      <c r="BY222" s="376"/>
      <c r="BZ222" s="376"/>
      <c r="CA222" s="376"/>
      <c r="CB222" s="376"/>
      <c r="CC222" s="376"/>
      <c r="CD222" s="376"/>
      <c r="CE222" s="376"/>
    </row>
    <row r="223" spans="1:83">
      <c r="A223" s="376"/>
      <c r="B223" s="124"/>
      <c r="C223" s="376"/>
      <c r="D223" s="376"/>
      <c r="E223" s="376"/>
      <c r="F223" s="376"/>
      <c r="G223" s="376"/>
      <c r="H223" s="376"/>
      <c r="I223" s="376"/>
      <c r="J223" s="376"/>
      <c r="K223" s="376"/>
      <c r="L223" s="376"/>
      <c r="M223" s="376"/>
      <c r="N223" s="376"/>
      <c r="O223" s="376"/>
      <c r="P223" s="376"/>
      <c r="Q223" s="376"/>
      <c r="R223" s="376"/>
      <c r="S223" s="376"/>
      <c r="T223" s="376"/>
      <c r="U223" s="376"/>
      <c r="V223" s="376"/>
      <c r="W223" s="376"/>
      <c r="X223" s="376"/>
      <c r="Y223" s="376"/>
      <c r="Z223" s="376"/>
      <c r="AA223" s="376"/>
      <c r="AB223" s="376"/>
      <c r="AC223" s="376"/>
      <c r="AD223" s="376"/>
      <c r="AE223" s="376"/>
      <c r="AF223" s="376"/>
      <c r="AG223" s="376"/>
      <c r="AH223" s="376"/>
      <c r="AI223" s="376"/>
      <c r="AP223" s="376"/>
      <c r="AQ223" s="376"/>
      <c r="AR223" s="376"/>
      <c r="AS223" s="376"/>
      <c r="AT223" s="376"/>
      <c r="AU223" s="376"/>
      <c r="AV223" s="376"/>
      <c r="AW223" s="376"/>
      <c r="AX223" s="376"/>
      <c r="AY223" s="376"/>
      <c r="AZ223" s="376"/>
      <c r="BA223" s="376"/>
      <c r="BB223" s="376"/>
      <c r="BC223" s="376"/>
      <c r="BD223" s="376"/>
      <c r="BE223" s="376"/>
      <c r="BF223" s="376"/>
      <c r="BG223" s="376"/>
      <c r="BH223" s="376"/>
      <c r="BI223" s="376"/>
      <c r="BJ223" s="376"/>
      <c r="BK223" s="376"/>
      <c r="BL223" s="376"/>
      <c r="BM223" s="376"/>
      <c r="BN223" s="376"/>
      <c r="BO223" s="376"/>
      <c r="BP223" s="376"/>
      <c r="BQ223" s="376"/>
      <c r="BR223" s="376"/>
      <c r="BS223" s="376"/>
      <c r="BT223" s="376"/>
      <c r="BU223" s="376"/>
      <c r="BV223" s="376"/>
      <c r="BW223" s="376"/>
      <c r="BX223" s="376"/>
      <c r="BY223" s="376"/>
      <c r="BZ223" s="376"/>
      <c r="CA223" s="376"/>
      <c r="CB223" s="376"/>
      <c r="CC223" s="376"/>
      <c r="CD223" s="376"/>
      <c r="CE223" s="376"/>
    </row>
    <row r="224" spans="1:83">
      <c r="A224" s="376"/>
      <c r="B224" s="124"/>
      <c r="C224" s="376"/>
      <c r="D224" s="376"/>
      <c r="E224" s="376"/>
      <c r="F224" s="376"/>
      <c r="G224" s="376"/>
      <c r="H224" s="376"/>
      <c r="I224" s="376"/>
      <c r="J224" s="376"/>
      <c r="K224" s="376"/>
      <c r="L224" s="376"/>
      <c r="M224" s="376"/>
      <c r="N224" s="376"/>
      <c r="O224" s="376"/>
      <c r="P224" s="376"/>
      <c r="Q224" s="376"/>
      <c r="R224" s="376"/>
      <c r="S224" s="376"/>
      <c r="T224" s="376"/>
      <c r="U224" s="376"/>
      <c r="V224" s="376"/>
      <c r="W224" s="376"/>
      <c r="X224" s="376"/>
      <c r="Y224" s="376"/>
      <c r="Z224" s="376"/>
      <c r="AA224" s="376"/>
      <c r="AB224" s="376"/>
      <c r="AC224" s="376"/>
      <c r="AD224" s="376"/>
      <c r="AE224" s="376"/>
      <c r="AF224" s="376"/>
      <c r="AG224" s="376"/>
      <c r="AH224" s="376"/>
      <c r="AI224" s="376"/>
      <c r="AP224" s="376"/>
      <c r="AQ224" s="376"/>
      <c r="AR224" s="376"/>
      <c r="AS224" s="376"/>
      <c r="AT224" s="376"/>
      <c r="AU224" s="376"/>
      <c r="AV224" s="376"/>
      <c r="AW224" s="376"/>
      <c r="AX224" s="376"/>
      <c r="AY224" s="376"/>
      <c r="AZ224" s="376"/>
      <c r="BA224" s="376"/>
      <c r="BB224" s="376"/>
      <c r="BC224" s="376"/>
      <c r="BD224" s="376"/>
      <c r="BE224" s="376"/>
      <c r="BF224" s="376"/>
      <c r="BG224" s="376"/>
      <c r="BH224" s="376"/>
      <c r="BI224" s="376"/>
      <c r="BJ224" s="376"/>
      <c r="BK224" s="376"/>
      <c r="BL224" s="376"/>
      <c r="BM224" s="376"/>
      <c r="BN224" s="376"/>
      <c r="BO224" s="376"/>
      <c r="BP224" s="376"/>
      <c r="BQ224" s="376"/>
      <c r="BR224" s="376"/>
      <c r="BS224" s="376"/>
      <c r="BT224" s="376"/>
      <c r="BU224" s="376"/>
      <c r="BV224" s="376"/>
      <c r="BW224" s="376"/>
      <c r="BX224" s="376"/>
      <c r="BY224" s="376"/>
      <c r="BZ224" s="376"/>
      <c r="CA224" s="376"/>
      <c r="CB224" s="376"/>
      <c r="CC224" s="376"/>
      <c r="CD224" s="376"/>
      <c r="CE224" s="376"/>
    </row>
    <row r="225" spans="1:83">
      <c r="A225" s="376"/>
      <c r="B225" s="124"/>
      <c r="C225" s="376"/>
      <c r="D225" s="376"/>
      <c r="E225" s="376"/>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376"/>
      <c r="AE225" s="376"/>
      <c r="AF225" s="376"/>
      <c r="AG225" s="376"/>
      <c r="AH225" s="376"/>
      <c r="AI225" s="376"/>
      <c r="AP225" s="376"/>
      <c r="AQ225" s="376"/>
      <c r="AR225" s="376"/>
      <c r="AS225" s="376"/>
      <c r="AT225" s="376"/>
      <c r="AU225" s="376"/>
      <c r="AV225" s="376"/>
      <c r="AW225" s="376"/>
      <c r="AX225" s="376"/>
      <c r="AY225" s="376"/>
      <c r="AZ225" s="376"/>
      <c r="BA225" s="376"/>
      <c r="BB225" s="376"/>
      <c r="BC225" s="376"/>
      <c r="BD225" s="376"/>
      <c r="BE225" s="376"/>
      <c r="BF225" s="376"/>
      <c r="BG225" s="376"/>
      <c r="BH225" s="376"/>
      <c r="BI225" s="376"/>
      <c r="BJ225" s="376"/>
      <c r="BK225" s="376"/>
      <c r="BL225" s="376"/>
      <c r="BM225" s="376"/>
      <c r="BN225" s="376"/>
      <c r="BO225" s="376"/>
      <c r="BP225" s="376"/>
      <c r="BQ225" s="376"/>
      <c r="BR225" s="376"/>
      <c r="BS225" s="376"/>
      <c r="BT225" s="376"/>
      <c r="BU225" s="376"/>
      <c r="BV225" s="376"/>
      <c r="BW225" s="376"/>
      <c r="BX225" s="376"/>
      <c r="BY225" s="376"/>
      <c r="BZ225" s="376"/>
      <c r="CA225" s="376"/>
      <c r="CB225" s="376"/>
      <c r="CC225" s="376"/>
      <c r="CD225" s="376"/>
      <c r="CE225" s="376"/>
    </row>
    <row r="226" spans="1:83">
      <c r="A226" s="376"/>
      <c r="B226" s="124"/>
      <c r="C226" s="376"/>
      <c r="D226" s="376"/>
      <c r="E226" s="376"/>
      <c r="F226" s="376"/>
      <c r="G226" s="376"/>
      <c r="H226" s="376"/>
      <c r="I226" s="376"/>
      <c r="J226" s="376"/>
      <c r="K226" s="376"/>
      <c r="L226" s="376"/>
      <c r="M226" s="376"/>
      <c r="N226" s="376"/>
      <c r="O226" s="376"/>
      <c r="P226" s="376"/>
      <c r="Q226" s="376"/>
      <c r="R226" s="376"/>
      <c r="S226" s="376"/>
      <c r="T226" s="376"/>
      <c r="U226" s="376"/>
      <c r="V226" s="376"/>
      <c r="W226" s="376"/>
      <c r="X226" s="376"/>
      <c r="Y226" s="376"/>
      <c r="Z226" s="376"/>
      <c r="AA226" s="376"/>
      <c r="AB226" s="376"/>
      <c r="AC226" s="376"/>
      <c r="AD226" s="376"/>
      <c r="AE226" s="376"/>
      <c r="AF226" s="376"/>
      <c r="AG226" s="376"/>
      <c r="AH226" s="376"/>
      <c r="AI226" s="376"/>
      <c r="AP226" s="376"/>
      <c r="AQ226" s="376"/>
      <c r="AR226" s="376"/>
      <c r="AS226" s="376"/>
      <c r="AT226" s="376"/>
      <c r="AU226" s="376"/>
      <c r="AV226" s="376"/>
      <c r="AW226" s="376"/>
      <c r="AX226" s="376"/>
      <c r="AY226" s="376"/>
      <c r="AZ226" s="376"/>
      <c r="BA226" s="376"/>
      <c r="BB226" s="376"/>
      <c r="BC226" s="376"/>
      <c r="BD226" s="376"/>
      <c r="BE226" s="376"/>
      <c r="BF226" s="376"/>
      <c r="BG226" s="376"/>
      <c r="BH226" s="376"/>
      <c r="BI226" s="376"/>
      <c r="BJ226" s="376"/>
      <c r="BK226" s="376"/>
      <c r="BL226" s="376"/>
      <c r="BM226" s="376"/>
      <c r="BN226" s="376"/>
      <c r="BO226" s="376"/>
      <c r="BP226" s="376"/>
      <c r="BQ226" s="376"/>
      <c r="BR226" s="376"/>
      <c r="BS226" s="376"/>
      <c r="BT226" s="376"/>
      <c r="BU226" s="376"/>
      <c r="BV226" s="376"/>
      <c r="BW226" s="376"/>
      <c r="BX226" s="376"/>
      <c r="BY226" s="376"/>
      <c r="BZ226" s="376"/>
      <c r="CA226" s="376"/>
      <c r="CB226" s="376"/>
      <c r="CC226" s="376"/>
      <c r="CD226" s="376"/>
      <c r="CE226" s="376"/>
    </row>
    <row r="227" spans="1:83">
      <c r="A227" s="376"/>
      <c r="B227" s="124"/>
      <c r="C227" s="376"/>
      <c r="D227" s="376"/>
      <c r="E227" s="376"/>
      <c r="F227" s="376"/>
      <c r="G227" s="376"/>
      <c r="H227" s="376"/>
      <c r="I227" s="376"/>
      <c r="J227" s="376"/>
      <c r="K227" s="376"/>
      <c r="L227" s="376"/>
      <c r="M227" s="376"/>
      <c r="N227" s="376"/>
      <c r="O227" s="376"/>
      <c r="P227" s="376"/>
      <c r="Q227" s="376"/>
      <c r="R227" s="376"/>
      <c r="S227" s="376"/>
      <c r="T227" s="376"/>
      <c r="U227" s="376"/>
      <c r="V227" s="376"/>
      <c r="W227" s="376"/>
      <c r="X227" s="376"/>
      <c r="Y227" s="376"/>
      <c r="Z227" s="376"/>
      <c r="AA227" s="376"/>
      <c r="AB227" s="376"/>
      <c r="AC227" s="376"/>
      <c r="AD227" s="376"/>
      <c r="AE227" s="376"/>
      <c r="AF227" s="376"/>
      <c r="AG227" s="376"/>
      <c r="AH227" s="376"/>
      <c r="AI227" s="376"/>
      <c r="AP227" s="376"/>
      <c r="AQ227" s="376"/>
      <c r="AR227" s="376"/>
      <c r="AS227" s="376"/>
      <c r="AT227" s="376"/>
      <c r="AU227" s="376"/>
      <c r="AV227" s="376"/>
      <c r="AW227" s="376"/>
      <c r="AX227" s="376"/>
      <c r="AY227" s="376"/>
      <c r="AZ227" s="376"/>
      <c r="BA227" s="376"/>
      <c r="BB227" s="376"/>
      <c r="BC227" s="376"/>
      <c r="BD227" s="376"/>
      <c r="BE227" s="376"/>
      <c r="BF227" s="376"/>
      <c r="BG227" s="376"/>
      <c r="BH227" s="376"/>
      <c r="BI227" s="376"/>
      <c r="BJ227" s="376"/>
      <c r="BK227" s="376"/>
      <c r="BL227" s="376"/>
      <c r="BM227" s="376"/>
      <c r="BN227" s="376"/>
      <c r="BO227" s="376"/>
      <c r="BP227" s="376"/>
      <c r="BQ227" s="376"/>
      <c r="BR227" s="376"/>
      <c r="BS227" s="376"/>
      <c r="BT227" s="376"/>
      <c r="BU227" s="376"/>
      <c r="BV227" s="376"/>
      <c r="BW227" s="376"/>
      <c r="BX227" s="376"/>
      <c r="BY227" s="376"/>
      <c r="BZ227" s="376"/>
      <c r="CA227" s="376"/>
      <c r="CB227" s="376"/>
      <c r="CC227" s="376"/>
      <c r="CD227" s="376"/>
      <c r="CE227" s="376"/>
    </row>
    <row r="228" spans="1:83">
      <c r="A228" s="376"/>
      <c r="B228" s="124"/>
      <c r="C228" s="376"/>
      <c r="D228" s="376"/>
      <c r="E228" s="376"/>
      <c r="F228" s="376"/>
      <c r="G228" s="376"/>
      <c r="H228" s="376"/>
      <c r="I228" s="376"/>
      <c r="J228" s="376"/>
      <c r="K228" s="376"/>
      <c r="L228" s="376"/>
      <c r="M228" s="376"/>
      <c r="N228" s="376"/>
      <c r="O228" s="376"/>
      <c r="P228" s="376"/>
      <c r="Q228" s="376"/>
      <c r="R228" s="376"/>
      <c r="S228" s="376"/>
      <c r="T228" s="376"/>
      <c r="U228" s="376"/>
      <c r="V228" s="376"/>
      <c r="W228" s="376"/>
      <c r="X228" s="376"/>
      <c r="Y228" s="376"/>
      <c r="Z228" s="376"/>
      <c r="AA228" s="376"/>
      <c r="AB228" s="376"/>
      <c r="AC228" s="376"/>
      <c r="AD228" s="376"/>
      <c r="AE228" s="376"/>
      <c r="AF228" s="376"/>
      <c r="AG228" s="376"/>
      <c r="AH228" s="376"/>
      <c r="AI228" s="376"/>
      <c r="AP228" s="376"/>
      <c r="AQ228" s="376"/>
      <c r="AR228" s="376"/>
      <c r="AS228" s="376"/>
      <c r="AT228" s="376"/>
      <c r="AU228" s="376"/>
      <c r="AV228" s="376"/>
      <c r="AW228" s="376"/>
      <c r="AX228" s="376"/>
      <c r="AY228" s="376"/>
      <c r="AZ228" s="376"/>
      <c r="BA228" s="376"/>
      <c r="BB228" s="376"/>
      <c r="BC228" s="376"/>
      <c r="BD228" s="376"/>
      <c r="BE228" s="376"/>
      <c r="BF228" s="376"/>
      <c r="BG228" s="376"/>
      <c r="BH228" s="376"/>
      <c r="BI228" s="376"/>
      <c r="BJ228" s="376"/>
      <c r="BK228" s="376"/>
      <c r="BL228" s="376"/>
      <c r="BM228" s="376"/>
      <c r="BN228" s="376"/>
      <c r="BO228" s="376"/>
      <c r="BP228" s="376"/>
      <c r="BQ228" s="376"/>
      <c r="BR228" s="376"/>
      <c r="BS228" s="376"/>
      <c r="BT228" s="376"/>
      <c r="BU228" s="376"/>
      <c r="BV228" s="376"/>
      <c r="BW228" s="376"/>
      <c r="BX228" s="376"/>
      <c r="BY228" s="376"/>
      <c r="BZ228" s="376"/>
      <c r="CA228" s="376"/>
      <c r="CB228" s="376"/>
      <c r="CC228" s="376"/>
      <c r="CD228" s="376"/>
      <c r="CE228" s="376"/>
    </row>
    <row r="229" spans="1:83">
      <c r="A229" s="376"/>
      <c r="B229" s="124"/>
      <c r="C229" s="376"/>
      <c r="D229" s="376"/>
      <c r="E229" s="376"/>
      <c r="F229" s="376"/>
      <c r="G229" s="376"/>
      <c r="H229" s="376"/>
      <c r="I229" s="376"/>
      <c r="J229" s="376"/>
      <c r="K229" s="376"/>
      <c r="L229" s="376"/>
      <c r="M229" s="376"/>
      <c r="N229" s="376"/>
      <c r="O229" s="376"/>
      <c r="P229" s="376"/>
      <c r="Q229" s="376"/>
      <c r="R229" s="376"/>
      <c r="S229" s="376"/>
      <c r="T229" s="376"/>
      <c r="U229" s="376"/>
      <c r="V229" s="376"/>
      <c r="W229" s="376"/>
      <c r="X229" s="376"/>
      <c r="Y229" s="376"/>
      <c r="Z229" s="376"/>
      <c r="AA229" s="376"/>
      <c r="AB229" s="376"/>
      <c r="AC229" s="376"/>
      <c r="AD229" s="376"/>
      <c r="AE229" s="376"/>
      <c r="AF229" s="376"/>
      <c r="AG229" s="376"/>
      <c r="AH229" s="376"/>
      <c r="AI229" s="376"/>
      <c r="AP229" s="376"/>
      <c r="AQ229" s="376"/>
      <c r="AR229" s="376"/>
      <c r="AS229" s="376"/>
      <c r="AT229" s="376"/>
      <c r="AU229" s="376"/>
      <c r="AV229" s="376"/>
      <c r="AW229" s="376"/>
      <c r="AX229" s="376"/>
      <c r="AY229" s="376"/>
      <c r="AZ229" s="376"/>
      <c r="BA229" s="376"/>
      <c r="BB229" s="376"/>
      <c r="BC229" s="376"/>
      <c r="BD229" s="376"/>
      <c r="BE229" s="376"/>
      <c r="BF229" s="376"/>
      <c r="BG229" s="376"/>
      <c r="BH229" s="376"/>
      <c r="BI229" s="376"/>
      <c r="BJ229" s="376"/>
      <c r="BK229" s="376"/>
      <c r="BL229" s="376"/>
      <c r="BM229" s="376"/>
      <c r="BN229" s="376"/>
      <c r="BO229" s="376"/>
      <c r="BP229" s="376"/>
      <c r="BQ229" s="376"/>
      <c r="BR229" s="376"/>
      <c r="BS229" s="376"/>
      <c r="BT229" s="376"/>
      <c r="BU229" s="376"/>
      <c r="BV229" s="376"/>
      <c r="BW229" s="376"/>
      <c r="BX229" s="376"/>
      <c r="BY229" s="376"/>
      <c r="BZ229" s="376"/>
      <c r="CA229" s="376"/>
      <c r="CB229" s="376"/>
      <c r="CC229" s="376"/>
      <c r="CD229" s="376"/>
      <c r="CE229" s="376"/>
    </row>
    <row r="230" spans="1:83">
      <c r="A230" s="376"/>
      <c r="B230" s="124"/>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P230" s="376"/>
      <c r="AQ230" s="376"/>
      <c r="AR230" s="376"/>
      <c r="AS230" s="376"/>
      <c r="AT230" s="376"/>
      <c r="AU230" s="376"/>
      <c r="AV230" s="376"/>
      <c r="AW230" s="376"/>
      <c r="AX230" s="376"/>
      <c r="AY230" s="376"/>
      <c r="AZ230" s="376"/>
      <c r="BA230" s="376"/>
      <c r="BB230" s="376"/>
      <c r="BC230" s="376"/>
      <c r="BD230" s="376"/>
      <c r="BE230" s="376"/>
      <c r="BF230" s="376"/>
      <c r="BG230" s="376"/>
      <c r="BH230" s="376"/>
      <c r="BI230" s="376"/>
      <c r="BJ230" s="376"/>
      <c r="BK230" s="376"/>
      <c r="BL230" s="376"/>
      <c r="BM230" s="376"/>
      <c r="BN230" s="376"/>
      <c r="BO230" s="376"/>
      <c r="BP230" s="376"/>
      <c r="BQ230" s="376"/>
      <c r="BR230" s="376"/>
      <c r="BS230" s="376"/>
      <c r="BT230" s="376"/>
      <c r="BU230" s="376"/>
      <c r="BV230" s="376"/>
      <c r="BW230" s="376"/>
      <c r="BX230" s="376"/>
      <c r="BY230" s="376"/>
      <c r="BZ230" s="376"/>
      <c r="CA230" s="376"/>
      <c r="CB230" s="376"/>
      <c r="CC230" s="376"/>
      <c r="CD230" s="376"/>
      <c r="CE230" s="376"/>
    </row>
    <row r="231" spans="1:83">
      <c r="A231" s="376"/>
      <c r="B231" s="124"/>
      <c r="C231" s="376"/>
      <c r="D231" s="376"/>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6"/>
      <c r="AD231" s="376"/>
      <c r="AE231" s="376"/>
      <c r="AF231" s="376"/>
      <c r="AG231" s="376"/>
      <c r="AH231" s="376"/>
      <c r="AI231" s="376"/>
      <c r="AP231" s="376"/>
      <c r="AQ231" s="376"/>
      <c r="AR231" s="376"/>
      <c r="AS231" s="376"/>
      <c r="AT231" s="376"/>
      <c r="AU231" s="376"/>
      <c r="AV231" s="376"/>
      <c r="AW231" s="376"/>
      <c r="AX231" s="376"/>
      <c r="AY231" s="376"/>
      <c r="AZ231" s="376"/>
      <c r="BA231" s="376"/>
      <c r="BB231" s="376"/>
      <c r="BC231" s="376"/>
      <c r="BD231" s="376"/>
      <c r="BE231" s="376"/>
      <c r="BF231" s="376"/>
      <c r="BG231" s="376"/>
      <c r="BH231" s="376"/>
      <c r="BI231" s="376"/>
      <c r="BJ231" s="376"/>
      <c r="BK231" s="376"/>
      <c r="BL231" s="376"/>
      <c r="BM231" s="376"/>
      <c r="BN231" s="376"/>
      <c r="BO231" s="376"/>
      <c r="BP231" s="376"/>
      <c r="BQ231" s="376"/>
      <c r="BR231" s="376"/>
      <c r="BS231" s="376"/>
      <c r="BT231" s="376"/>
      <c r="BU231" s="376"/>
      <c r="BV231" s="376"/>
      <c r="BW231" s="376"/>
      <c r="BX231" s="376"/>
      <c r="BY231" s="376"/>
      <c r="BZ231" s="376"/>
      <c r="CA231" s="376"/>
      <c r="CB231" s="376"/>
      <c r="CC231" s="376"/>
      <c r="CD231" s="376"/>
      <c r="CE231" s="376"/>
    </row>
    <row r="232" spans="1:83">
      <c r="A232" s="376"/>
      <c r="B232" s="124"/>
      <c r="C232" s="376"/>
      <c r="D232" s="376"/>
      <c r="E232" s="376"/>
      <c r="F232" s="376"/>
      <c r="G232" s="376"/>
      <c r="H232" s="376"/>
      <c r="I232" s="376"/>
      <c r="J232" s="376"/>
      <c r="K232" s="376"/>
      <c r="L232" s="376"/>
      <c r="M232" s="376"/>
      <c r="N232" s="376"/>
      <c r="O232" s="376"/>
      <c r="P232" s="376"/>
      <c r="Q232" s="376"/>
      <c r="R232" s="376"/>
      <c r="S232" s="376"/>
      <c r="T232" s="376"/>
      <c r="U232" s="376"/>
      <c r="V232" s="376"/>
      <c r="W232" s="376"/>
      <c r="X232" s="376"/>
      <c r="Y232" s="376"/>
      <c r="Z232" s="376"/>
      <c r="AA232" s="376"/>
      <c r="AB232" s="376"/>
      <c r="AC232" s="376"/>
      <c r="AD232" s="376"/>
      <c r="AE232" s="376"/>
      <c r="AF232" s="376"/>
      <c r="AG232" s="376"/>
      <c r="AH232" s="376"/>
      <c r="AI232" s="376"/>
      <c r="AP232" s="376"/>
      <c r="AQ232" s="376"/>
      <c r="AR232" s="376"/>
      <c r="AS232" s="376"/>
      <c r="AT232" s="376"/>
      <c r="AU232" s="376"/>
      <c r="AV232" s="376"/>
      <c r="AW232" s="376"/>
      <c r="AX232" s="376"/>
      <c r="AY232" s="376"/>
      <c r="AZ232" s="376"/>
      <c r="BA232" s="376"/>
      <c r="BB232" s="376"/>
      <c r="BC232" s="376"/>
      <c r="BD232" s="376"/>
      <c r="BE232" s="376"/>
      <c r="BF232" s="376"/>
      <c r="BG232" s="376"/>
      <c r="BH232" s="376"/>
      <c r="BI232" s="376"/>
      <c r="BJ232" s="376"/>
      <c r="BK232" s="376"/>
      <c r="BL232" s="376"/>
      <c r="BM232" s="376"/>
      <c r="BN232" s="376"/>
      <c r="BO232" s="376"/>
      <c r="BP232" s="376"/>
      <c r="BQ232" s="376"/>
      <c r="BR232" s="376"/>
      <c r="BS232" s="376"/>
      <c r="BT232" s="376"/>
      <c r="BU232" s="376"/>
      <c r="BV232" s="376"/>
      <c r="BW232" s="376"/>
      <c r="BX232" s="376"/>
      <c r="BY232" s="376"/>
      <c r="BZ232" s="376"/>
      <c r="CA232" s="376"/>
      <c r="CB232" s="376"/>
      <c r="CC232" s="376"/>
      <c r="CD232" s="376"/>
      <c r="CE232" s="376"/>
    </row>
    <row r="233" spans="1:83">
      <c r="A233" s="376"/>
      <c r="B233" s="124"/>
      <c r="C233" s="376"/>
      <c r="D233" s="376"/>
      <c r="E233" s="376"/>
      <c r="F233" s="376"/>
      <c r="G233" s="376"/>
      <c r="H233" s="376"/>
      <c r="I233" s="376"/>
      <c r="J233" s="376"/>
      <c r="K233" s="376"/>
      <c r="L233" s="376"/>
      <c r="M233" s="376"/>
      <c r="N233" s="376"/>
      <c r="O233" s="376"/>
      <c r="P233" s="376"/>
      <c r="Q233" s="376"/>
      <c r="R233" s="376"/>
      <c r="S233" s="376"/>
      <c r="T233" s="376"/>
      <c r="U233" s="376"/>
      <c r="V233" s="376"/>
      <c r="W233" s="376"/>
      <c r="X233" s="376"/>
      <c r="Y233" s="376"/>
      <c r="Z233" s="376"/>
      <c r="AA233" s="376"/>
      <c r="AB233" s="376"/>
      <c r="AC233" s="376"/>
      <c r="AD233" s="376"/>
      <c r="AE233" s="376"/>
      <c r="AF233" s="376"/>
      <c r="AG233" s="376"/>
      <c r="AH233" s="376"/>
      <c r="AI233" s="376"/>
      <c r="AP233" s="376"/>
      <c r="AQ233" s="376"/>
      <c r="AR233" s="376"/>
      <c r="AS233" s="376"/>
      <c r="AT233" s="376"/>
      <c r="AU233" s="376"/>
      <c r="AV233" s="376"/>
      <c r="AW233" s="376"/>
      <c r="AX233" s="376"/>
      <c r="AY233" s="376"/>
      <c r="AZ233" s="376"/>
      <c r="BA233" s="376"/>
      <c r="BB233" s="376"/>
      <c r="BC233" s="376"/>
      <c r="BD233" s="376"/>
      <c r="BE233" s="376"/>
      <c r="BF233" s="376"/>
      <c r="BG233" s="376"/>
      <c r="BH233" s="376"/>
      <c r="BI233" s="376"/>
      <c r="BJ233" s="376"/>
      <c r="BK233" s="376"/>
      <c r="BL233" s="376"/>
      <c r="BM233" s="376"/>
      <c r="BN233" s="376"/>
      <c r="BO233" s="376"/>
      <c r="BP233" s="376"/>
      <c r="BQ233" s="376"/>
      <c r="BR233" s="376"/>
      <c r="BS233" s="376"/>
      <c r="BT233" s="376"/>
      <c r="BU233" s="376"/>
      <c r="BV233" s="376"/>
      <c r="BW233" s="376"/>
      <c r="BX233" s="376"/>
      <c r="BY233" s="376"/>
      <c r="BZ233" s="376"/>
      <c r="CA233" s="376"/>
      <c r="CB233" s="376"/>
      <c r="CC233" s="376"/>
      <c r="CD233" s="376"/>
      <c r="CE233" s="376"/>
    </row>
    <row r="234" spans="1:83">
      <c r="A234" s="376"/>
      <c r="B234" s="124"/>
      <c r="C234" s="376"/>
      <c r="D234" s="376"/>
      <c r="E234" s="376"/>
      <c r="F234" s="376"/>
      <c r="G234" s="376"/>
      <c r="H234" s="376"/>
      <c r="I234" s="376"/>
      <c r="J234" s="376"/>
      <c r="K234" s="376"/>
      <c r="L234" s="376"/>
      <c r="M234" s="376"/>
      <c r="N234" s="376"/>
      <c r="O234" s="376"/>
      <c r="P234" s="376"/>
      <c r="Q234" s="376"/>
      <c r="R234" s="376"/>
      <c r="S234" s="376"/>
      <c r="T234" s="376"/>
      <c r="U234" s="376"/>
      <c r="V234" s="376"/>
      <c r="W234" s="376"/>
      <c r="X234" s="376"/>
      <c r="Y234" s="376"/>
      <c r="Z234" s="376"/>
      <c r="AA234" s="376"/>
      <c r="AB234" s="376"/>
      <c r="AC234" s="376"/>
      <c r="AD234" s="376"/>
      <c r="AE234" s="376"/>
      <c r="AF234" s="376"/>
      <c r="AG234" s="376"/>
      <c r="AH234" s="376"/>
      <c r="AI234" s="376"/>
      <c r="AP234" s="376"/>
      <c r="AQ234" s="376"/>
      <c r="AR234" s="376"/>
      <c r="AS234" s="376"/>
      <c r="AT234" s="376"/>
      <c r="AU234" s="376"/>
      <c r="AV234" s="376"/>
      <c r="AW234" s="376"/>
      <c r="AX234" s="376"/>
      <c r="AY234" s="376"/>
      <c r="AZ234" s="376"/>
      <c r="BA234" s="376"/>
      <c r="BB234" s="376"/>
      <c r="BC234" s="376"/>
      <c r="BD234" s="376"/>
      <c r="BE234" s="376"/>
      <c r="BF234" s="376"/>
      <c r="BG234" s="376"/>
      <c r="BH234" s="376"/>
      <c r="BI234" s="376"/>
      <c r="BJ234" s="376"/>
      <c r="BK234" s="376"/>
      <c r="BL234" s="376"/>
      <c r="BM234" s="376"/>
      <c r="BN234" s="376"/>
      <c r="BO234" s="376"/>
      <c r="BP234" s="376"/>
      <c r="BQ234" s="376"/>
      <c r="BR234" s="376"/>
      <c r="BS234" s="376"/>
      <c r="BT234" s="376"/>
      <c r="BU234" s="376"/>
      <c r="BV234" s="376"/>
      <c r="BW234" s="376"/>
      <c r="BX234" s="376"/>
      <c r="BY234" s="376"/>
      <c r="BZ234" s="376"/>
      <c r="CA234" s="376"/>
      <c r="CB234" s="376"/>
      <c r="CC234" s="376"/>
      <c r="CD234" s="376"/>
      <c r="CE234" s="376"/>
    </row>
    <row r="235" spans="1:83">
      <c r="A235" s="376"/>
      <c r="B235" s="124"/>
      <c r="C235" s="376"/>
      <c r="D235" s="376"/>
      <c r="E235" s="376"/>
      <c r="F235" s="376"/>
      <c r="G235" s="376"/>
      <c r="H235" s="376"/>
      <c r="I235" s="376"/>
      <c r="J235" s="376"/>
      <c r="K235" s="376"/>
      <c r="L235" s="376"/>
      <c r="M235" s="376"/>
      <c r="N235" s="376"/>
      <c r="O235" s="376"/>
      <c r="P235" s="376"/>
      <c r="Q235" s="376"/>
      <c r="R235" s="376"/>
      <c r="S235" s="376"/>
      <c r="T235" s="376"/>
      <c r="U235" s="376"/>
      <c r="V235" s="376"/>
      <c r="W235" s="376"/>
      <c r="X235" s="376"/>
      <c r="Y235" s="376"/>
      <c r="Z235" s="376"/>
      <c r="AA235" s="376"/>
      <c r="AB235" s="376"/>
      <c r="AC235" s="376"/>
      <c r="AD235" s="376"/>
      <c r="AE235" s="376"/>
      <c r="AF235" s="376"/>
      <c r="AG235" s="376"/>
      <c r="AH235" s="376"/>
      <c r="AI235" s="376"/>
      <c r="AP235" s="376"/>
      <c r="AQ235" s="376"/>
      <c r="AR235" s="376"/>
      <c r="AS235" s="376"/>
      <c r="AT235" s="376"/>
      <c r="AU235" s="376"/>
      <c r="AV235" s="376"/>
      <c r="AW235" s="376"/>
      <c r="AX235" s="376"/>
      <c r="AY235" s="376"/>
      <c r="AZ235" s="376"/>
      <c r="BA235" s="376"/>
      <c r="BB235" s="376"/>
      <c r="BC235" s="376"/>
      <c r="BD235" s="376"/>
      <c r="BE235" s="376"/>
      <c r="BF235" s="376"/>
      <c r="BG235" s="376"/>
      <c r="BH235" s="376"/>
      <c r="BI235" s="376"/>
      <c r="BJ235" s="376"/>
      <c r="BK235" s="376"/>
      <c r="BL235" s="376"/>
      <c r="BM235" s="376"/>
      <c r="BN235" s="376"/>
      <c r="BO235" s="376"/>
      <c r="BP235" s="376"/>
      <c r="BQ235" s="376"/>
      <c r="BR235" s="376"/>
      <c r="BS235" s="376"/>
      <c r="BT235" s="376"/>
      <c r="BU235" s="376"/>
      <c r="BV235" s="376"/>
      <c r="BW235" s="376"/>
      <c r="BX235" s="376"/>
      <c r="BY235" s="376"/>
      <c r="BZ235" s="376"/>
      <c r="CA235" s="376"/>
      <c r="CB235" s="376"/>
      <c r="CC235" s="376"/>
      <c r="CD235" s="376"/>
      <c r="CE235" s="376"/>
    </row>
    <row r="236" spans="1:83">
      <c r="A236" s="376"/>
      <c r="B236" s="124"/>
      <c r="C236" s="376"/>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6"/>
      <c r="AD236" s="376"/>
      <c r="AE236" s="376"/>
      <c r="AF236" s="376"/>
      <c r="AG236" s="376"/>
      <c r="AH236" s="376"/>
      <c r="AI236" s="376"/>
      <c r="AP236" s="376"/>
      <c r="AQ236" s="376"/>
      <c r="AR236" s="376"/>
      <c r="AS236" s="376"/>
      <c r="AT236" s="376"/>
      <c r="AU236" s="376"/>
      <c r="AV236" s="376"/>
      <c r="AW236" s="376"/>
      <c r="AX236" s="376"/>
      <c r="AY236" s="376"/>
      <c r="AZ236" s="376"/>
      <c r="BA236" s="376"/>
      <c r="BB236" s="376"/>
      <c r="BC236" s="376"/>
      <c r="BD236" s="376"/>
      <c r="BE236" s="376"/>
      <c r="BF236" s="376"/>
      <c r="BG236" s="376"/>
      <c r="BH236" s="376"/>
      <c r="BI236" s="376"/>
      <c r="BJ236" s="376"/>
      <c r="BK236" s="376"/>
      <c r="BL236" s="376"/>
      <c r="BM236" s="376"/>
      <c r="BN236" s="376"/>
      <c r="BO236" s="376"/>
      <c r="BP236" s="376"/>
      <c r="BQ236" s="376"/>
      <c r="BR236" s="376"/>
      <c r="BS236" s="376"/>
      <c r="BT236" s="376"/>
      <c r="BU236" s="376"/>
      <c r="BV236" s="376"/>
      <c r="BW236" s="376"/>
      <c r="BX236" s="376"/>
      <c r="BY236" s="376"/>
      <c r="BZ236" s="376"/>
      <c r="CA236" s="376"/>
      <c r="CB236" s="376"/>
      <c r="CC236" s="376"/>
      <c r="CD236" s="376"/>
      <c r="CE236" s="376"/>
    </row>
    <row r="237" spans="1:83">
      <c r="A237" s="376"/>
      <c r="B237" s="124"/>
      <c r="C237" s="376"/>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6"/>
      <c r="AD237" s="376"/>
      <c r="AE237" s="376"/>
      <c r="AF237" s="376"/>
      <c r="AG237" s="376"/>
      <c r="AH237" s="376"/>
      <c r="AI237" s="376"/>
      <c r="AP237" s="376"/>
      <c r="AQ237" s="376"/>
      <c r="AR237" s="376"/>
      <c r="AS237" s="376"/>
      <c r="AT237" s="376"/>
      <c r="AU237" s="376"/>
      <c r="AV237" s="376"/>
      <c r="AW237" s="376"/>
      <c r="AX237" s="376"/>
      <c r="AY237" s="376"/>
      <c r="AZ237" s="376"/>
      <c r="BA237" s="376"/>
      <c r="BB237" s="376"/>
      <c r="BC237" s="376"/>
      <c r="BD237" s="376"/>
      <c r="BE237" s="376"/>
      <c r="BF237" s="376"/>
      <c r="BG237" s="376"/>
      <c r="BH237" s="376"/>
      <c r="BI237" s="376"/>
      <c r="BJ237" s="376"/>
      <c r="BK237" s="376"/>
      <c r="BL237" s="376"/>
      <c r="BM237" s="376"/>
      <c r="BN237" s="376"/>
      <c r="BO237" s="376"/>
      <c r="BP237" s="376"/>
      <c r="BQ237" s="376"/>
      <c r="BR237" s="376"/>
      <c r="BS237" s="376"/>
      <c r="BT237" s="376"/>
      <c r="BU237" s="376"/>
      <c r="BV237" s="376"/>
      <c r="BW237" s="376"/>
      <c r="BX237" s="376"/>
      <c r="BY237" s="376"/>
      <c r="BZ237" s="376"/>
      <c r="CA237" s="376"/>
      <c r="CB237" s="376"/>
      <c r="CC237" s="376"/>
      <c r="CD237" s="376"/>
      <c r="CE237" s="376"/>
    </row>
    <row r="238" spans="1:83">
      <c r="A238" s="376"/>
      <c r="B238" s="124"/>
      <c r="C238" s="376"/>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6"/>
      <c r="AE238" s="376"/>
      <c r="AF238" s="376"/>
      <c r="AG238" s="376"/>
      <c r="AH238" s="376"/>
      <c r="AI238" s="376"/>
      <c r="AP238" s="376"/>
      <c r="AQ238" s="376"/>
      <c r="AR238" s="376"/>
      <c r="AS238" s="376"/>
      <c r="AT238" s="376"/>
      <c r="AU238" s="376"/>
      <c r="AV238" s="376"/>
      <c r="AW238" s="376"/>
      <c r="AX238" s="376"/>
      <c r="AY238" s="376"/>
      <c r="AZ238" s="376"/>
      <c r="BA238" s="376"/>
      <c r="BB238" s="376"/>
      <c r="BC238" s="376"/>
      <c r="BD238" s="376"/>
      <c r="BE238" s="376"/>
      <c r="BF238" s="376"/>
      <c r="BG238" s="376"/>
      <c r="BH238" s="376"/>
      <c r="BI238" s="376"/>
      <c r="BJ238" s="376"/>
      <c r="BK238" s="376"/>
      <c r="BL238" s="376"/>
      <c r="BM238" s="376"/>
      <c r="BN238" s="376"/>
      <c r="BO238" s="376"/>
      <c r="BP238" s="376"/>
      <c r="BQ238" s="376"/>
      <c r="BR238" s="376"/>
      <c r="BS238" s="376"/>
      <c r="BT238" s="376"/>
      <c r="BU238" s="376"/>
      <c r="BV238" s="376"/>
      <c r="BW238" s="376"/>
      <c r="BX238" s="376"/>
      <c r="BY238" s="376"/>
      <c r="BZ238" s="376"/>
      <c r="CA238" s="376"/>
      <c r="CB238" s="376"/>
      <c r="CC238" s="376"/>
      <c r="CD238" s="376"/>
      <c r="CE238" s="376"/>
    </row>
    <row r="239" spans="1:83">
      <c r="A239" s="376"/>
      <c r="B239" s="124"/>
      <c r="C239" s="376"/>
      <c r="D239" s="376"/>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6"/>
      <c r="AD239" s="376"/>
      <c r="AE239" s="376"/>
      <c r="AF239" s="376"/>
      <c r="AG239" s="376"/>
      <c r="AH239" s="376"/>
      <c r="AI239" s="376"/>
      <c r="AP239" s="376"/>
      <c r="AQ239" s="376"/>
      <c r="AR239" s="376"/>
      <c r="AS239" s="376"/>
      <c r="AT239" s="376"/>
      <c r="AU239" s="376"/>
      <c r="AV239" s="376"/>
      <c r="AW239" s="376"/>
      <c r="AX239" s="376"/>
      <c r="AY239" s="376"/>
      <c r="AZ239" s="376"/>
      <c r="BA239" s="376"/>
      <c r="BB239" s="376"/>
      <c r="BC239" s="376"/>
      <c r="BD239" s="376"/>
      <c r="BE239" s="376"/>
      <c r="BF239" s="376"/>
      <c r="BG239" s="376"/>
      <c r="BH239" s="376"/>
      <c r="BI239" s="376"/>
      <c r="BJ239" s="376"/>
      <c r="BK239" s="376"/>
      <c r="BL239" s="376"/>
      <c r="BM239" s="376"/>
      <c r="BN239" s="376"/>
      <c r="BO239" s="376"/>
      <c r="BP239" s="376"/>
      <c r="BQ239" s="376"/>
      <c r="BR239" s="376"/>
      <c r="BS239" s="376"/>
      <c r="BT239" s="376"/>
      <c r="BU239" s="376"/>
      <c r="BV239" s="376"/>
      <c r="BW239" s="376"/>
      <c r="BX239" s="376"/>
      <c r="BY239" s="376"/>
      <c r="BZ239" s="376"/>
      <c r="CA239" s="376"/>
      <c r="CB239" s="376"/>
      <c r="CC239" s="376"/>
      <c r="CD239" s="376"/>
      <c r="CE239" s="376"/>
    </row>
    <row r="240" spans="1:83">
      <c r="A240" s="376"/>
      <c r="B240" s="124"/>
      <c r="C240" s="376"/>
      <c r="D240" s="376"/>
      <c r="E240" s="376"/>
      <c r="F240" s="376"/>
      <c r="G240" s="376"/>
      <c r="H240" s="376"/>
      <c r="I240" s="376"/>
      <c r="J240" s="376"/>
      <c r="K240" s="376"/>
      <c r="L240" s="376"/>
      <c r="M240" s="376"/>
      <c r="N240" s="376"/>
      <c r="O240" s="376"/>
      <c r="P240" s="376"/>
      <c r="Q240" s="376"/>
      <c r="R240" s="376"/>
      <c r="S240" s="376"/>
      <c r="T240" s="376"/>
      <c r="U240" s="376"/>
      <c r="V240" s="376"/>
      <c r="W240" s="376"/>
      <c r="X240" s="376"/>
      <c r="Y240" s="376"/>
      <c r="Z240" s="376"/>
      <c r="AA240" s="376"/>
      <c r="AB240" s="376"/>
      <c r="AC240" s="376"/>
      <c r="AD240" s="376"/>
      <c r="AE240" s="376"/>
      <c r="AF240" s="376"/>
      <c r="AG240" s="376"/>
      <c r="AH240" s="376"/>
      <c r="AI240" s="376"/>
      <c r="AP240" s="376"/>
      <c r="AQ240" s="376"/>
      <c r="AR240" s="376"/>
      <c r="AS240" s="376"/>
      <c r="AT240" s="376"/>
      <c r="AU240" s="376"/>
      <c r="AV240" s="376"/>
      <c r="AW240" s="376"/>
      <c r="AX240" s="376"/>
      <c r="AY240" s="376"/>
      <c r="AZ240" s="376"/>
      <c r="BA240" s="376"/>
      <c r="BB240" s="376"/>
      <c r="BC240" s="376"/>
      <c r="BD240" s="376"/>
      <c r="BE240" s="376"/>
      <c r="BF240" s="376"/>
      <c r="BG240" s="376"/>
      <c r="BH240" s="376"/>
      <c r="BI240" s="376"/>
      <c r="BJ240" s="376"/>
      <c r="BK240" s="376"/>
      <c r="BL240" s="376"/>
      <c r="BM240" s="376"/>
      <c r="BN240" s="376"/>
      <c r="BO240" s="376"/>
      <c r="BP240" s="376"/>
      <c r="BQ240" s="376"/>
      <c r="BR240" s="376"/>
      <c r="BS240" s="376"/>
      <c r="BT240" s="376"/>
      <c r="BU240" s="376"/>
      <c r="BV240" s="376"/>
      <c r="BW240" s="376"/>
      <c r="BX240" s="376"/>
      <c r="BY240" s="376"/>
      <c r="BZ240" s="376"/>
      <c r="CA240" s="376"/>
      <c r="CB240" s="376"/>
      <c r="CC240" s="376"/>
      <c r="CD240" s="376"/>
      <c r="CE240" s="376"/>
    </row>
    <row r="241" spans="1:83">
      <c r="A241" s="376"/>
      <c r="B241" s="124"/>
      <c r="C241" s="376"/>
      <c r="D241" s="376"/>
      <c r="E241" s="376"/>
      <c r="F241" s="376"/>
      <c r="G241" s="376"/>
      <c r="H241" s="376"/>
      <c r="I241" s="376"/>
      <c r="J241" s="376"/>
      <c r="K241" s="376"/>
      <c r="L241" s="376"/>
      <c r="M241" s="376"/>
      <c r="N241" s="376"/>
      <c r="O241" s="376"/>
      <c r="P241" s="376"/>
      <c r="Q241" s="376"/>
      <c r="R241" s="376"/>
      <c r="S241" s="376"/>
      <c r="T241" s="376"/>
      <c r="U241" s="376"/>
      <c r="V241" s="376"/>
      <c r="W241" s="376"/>
      <c r="X241" s="376"/>
      <c r="Y241" s="376"/>
      <c r="Z241" s="376"/>
      <c r="AA241" s="376"/>
      <c r="AB241" s="376"/>
      <c r="AC241" s="376"/>
      <c r="AD241" s="376"/>
      <c r="AE241" s="376"/>
      <c r="AF241" s="376"/>
      <c r="AG241" s="376"/>
      <c r="AH241" s="376"/>
      <c r="AI241" s="376"/>
      <c r="AP241" s="376"/>
      <c r="AQ241" s="376"/>
      <c r="AR241" s="376"/>
      <c r="AS241" s="376"/>
      <c r="AT241" s="376"/>
      <c r="AU241" s="376"/>
      <c r="AV241" s="376"/>
      <c r="AW241" s="376"/>
      <c r="AX241" s="376"/>
      <c r="AY241" s="376"/>
      <c r="AZ241" s="376"/>
      <c r="BA241" s="376"/>
      <c r="BB241" s="376"/>
      <c r="BC241" s="376"/>
      <c r="BD241" s="376"/>
      <c r="BE241" s="376"/>
      <c r="BF241" s="376"/>
      <c r="BG241" s="376"/>
      <c r="BH241" s="376"/>
      <c r="BI241" s="376"/>
      <c r="BJ241" s="376"/>
      <c r="BK241" s="376"/>
      <c r="BL241" s="376"/>
      <c r="BM241" s="376"/>
      <c r="BN241" s="376"/>
      <c r="BO241" s="376"/>
      <c r="BP241" s="376"/>
      <c r="BQ241" s="376"/>
      <c r="BR241" s="376"/>
      <c r="BS241" s="376"/>
      <c r="BT241" s="376"/>
      <c r="BU241" s="376"/>
      <c r="BV241" s="376"/>
      <c r="BW241" s="376"/>
      <c r="BX241" s="376"/>
      <c r="BY241" s="376"/>
      <c r="BZ241" s="376"/>
      <c r="CA241" s="376"/>
      <c r="CB241" s="376"/>
      <c r="CC241" s="376"/>
      <c r="CD241" s="376"/>
      <c r="CE241" s="376"/>
    </row>
    <row r="242" spans="1:83">
      <c r="A242" s="376"/>
      <c r="B242" s="124"/>
      <c r="C242" s="376"/>
      <c r="D242" s="376"/>
      <c r="E242" s="376"/>
      <c r="F242" s="376"/>
      <c r="G242" s="376"/>
      <c r="H242" s="376"/>
      <c r="I242" s="376"/>
      <c r="J242" s="376"/>
      <c r="K242" s="376"/>
      <c r="L242" s="376"/>
      <c r="M242" s="376"/>
      <c r="N242" s="376"/>
      <c r="O242" s="376"/>
      <c r="P242" s="376"/>
      <c r="Q242" s="376"/>
      <c r="R242" s="376"/>
      <c r="S242" s="376"/>
      <c r="T242" s="376"/>
      <c r="U242" s="376"/>
      <c r="V242" s="376"/>
      <c r="W242" s="376"/>
      <c r="X242" s="376"/>
      <c r="Y242" s="376"/>
      <c r="Z242" s="376"/>
      <c r="AA242" s="376"/>
      <c r="AB242" s="376"/>
      <c r="AC242" s="376"/>
      <c r="AD242" s="376"/>
      <c r="AE242" s="376"/>
      <c r="AF242" s="376"/>
      <c r="AG242" s="376"/>
      <c r="AH242" s="376"/>
      <c r="AI242" s="376"/>
      <c r="AP242" s="376"/>
      <c r="AQ242" s="376"/>
      <c r="AR242" s="376"/>
      <c r="AS242" s="376"/>
      <c r="AT242" s="376"/>
      <c r="AU242" s="376"/>
      <c r="AV242" s="376"/>
      <c r="AW242" s="376"/>
      <c r="AX242" s="376"/>
      <c r="AY242" s="376"/>
      <c r="AZ242" s="376"/>
      <c r="BA242" s="376"/>
      <c r="BB242" s="376"/>
      <c r="BC242" s="376"/>
      <c r="BD242" s="376"/>
      <c r="BE242" s="376"/>
      <c r="BF242" s="376"/>
      <c r="BG242" s="376"/>
      <c r="BH242" s="376"/>
      <c r="BI242" s="376"/>
      <c r="BJ242" s="376"/>
      <c r="BK242" s="376"/>
      <c r="BL242" s="376"/>
      <c r="BM242" s="376"/>
      <c r="BN242" s="376"/>
      <c r="BO242" s="376"/>
      <c r="BP242" s="376"/>
      <c r="BQ242" s="376"/>
      <c r="BR242" s="376"/>
      <c r="BS242" s="376"/>
      <c r="BT242" s="376"/>
      <c r="BU242" s="376"/>
      <c r="BV242" s="376"/>
      <c r="BW242" s="376"/>
      <c r="BX242" s="376"/>
      <c r="BY242" s="376"/>
      <c r="BZ242" s="376"/>
      <c r="CA242" s="376"/>
      <c r="CB242" s="376"/>
      <c r="CC242" s="376"/>
      <c r="CD242" s="376"/>
      <c r="CE242" s="376"/>
    </row>
    <row r="243" spans="1:83">
      <c r="A243" s="376"/>
      <c r="B243" s="124"/>
      <c r="C243" s="376"/>
      <c r="D243" s="376"/>
      <c r="E243" s="376"/>
      <c r="F243" s="376"/>
      <c r="G243" s="376"/>
      <c r="H243" s="376"/>
      <c r="I243" s="376"/>
      <c r="J243" s="376"/>
      <c r="K243" s="376"/>
      <c r="L243" s="376"/>
      <c r="M243" s="376"/>
      <c r="N243" s="376"/>
      <c r="O243" s="376"/>
      <c r="P243" s="376"/>
      <c r="Q243" s="376"/>
      <c r="R243" s="376"/>
      <c r="S243" s="376"/>
      <c r="T243" s="376"/>
      <c r="U243" s="376"/>
      <c r="V243" s="376"/>
      <c r="W243" s="376"/>
      <c r="X243" s="376"/>
      <c r="Y243" s="376"/>
      <c r="Z243" s="376"/>
      <c r="AA243" s="376"/>
      <c r="AB243" s="376"/>
      <c r="AC243" s="376"/>
      <c r="AD243" s="376"/>
      <c r="AE243" s="376"/>
      <c r="AF243" s="376"/>
      <c r="AG243" s="376"/>
      <c r="AH243" s="376"/>
      <c r="AI243" s="376"/>
      <c r="AP243" s="376"/>
      <c r="AQ243" s="376"/>
      <c r="AR243" s="376"/>
      <c r="AS243" s="376"/>
      <c r="AT243" s="376"/>
      <c r="AU243" s="376"/>
      <c r="AV243" s="376"/>
      <c r="AW243" s="376"/>
      <c r="AX243" s="376"/>
      <c r="AY243" s="376"/>
      <c r="AZ243" s="376"/>
      <c r="BA243" s="376"/>
      <c r="BB243" s="376"/>
      <c r="BC243" s="376"/>
      <c r="BD243" s="376"/>
      <c r="BE243" s="376"/>
      <c r="BF243" s="376"/>
      <c r="BG243" s="376"/>
      <c r="BH243" s="376"/>
      <c r="BI243" s="376"/>
      <c r="BJ243" s="376"/>
      <c r="BK243" s="376"/>
      <c r="BL243" s="376"/>
      <c r="BM243" s="376"/>
      <c r="BN243" s="376"/>
      <c r="BO243" s="376"/>
      <c r="BP243" s="376"/>
      <c r="BQ243" s="376"/>
      <c r="BR243" s="376"/>
      <c r="BS243" s="376"/>
      <c r="BT243" s="376"/>
      <c r="BU243" s="376"/>
      <c r="BV243" s="376"/>
      <c r="BW243" s="376"/>
      <c r="BX243" s="376"/>
      <c r="BY243" s="376"/>
      <c r="BZ243" s="376"/>
      <c r="CA243" s="376"/>
      <c r="CB243" s="376"/>
      <c r="CC243" s="376"/>
      <c r="CD243" s="376"/>
      <c r="CE243" s="376"/>
    </row>
    <row r="244" spans="1:83">
      <c r="A244" s="376"/>
      <c r="B244" s="124"/>
      <c r="C244" s="376"/>
      <c r="D244" s="376"/>
      <c r="E244" s="376"/>
      <c r="F244" s="376"/>
      <c r="G244" s="376"/>
      <c r="H244" s="376"/>
      <c r="I244" s="376"/>
      <c r="J244" s="376"/>
      <c r="K244" s="376"/>
      <c r="L244" s="376"/>
      <c r="M244" s="376"/>
      <c r="N244" s="376"/>
      <c r="O244" s="376"/>
      <c r="P244" s="376"/>
      <c r="Q244" s="376"/>
      <c r="R244" s="376"/>
      <c r="S244" s="376"/>
      <c r="T244" s="376"/>
      <c r="U244" s="376"/>
      <c r="V244" s="376"/>
      <c r="W244" s="376"/>
      <c r="X244" s="376"/>
      <c r="Y244" s="376"/>
      <c r="Z244" s="376"/>
      <c r="AA244" s="376"/>
      <c r="AB244" s="376"/>
      <c r="AC244" s="376"/>
      <c r="AD244" s="376"/>
      <c r="AE244" s="376"/>
      <c r="AF244" s="376"/>
      <c r="AG244" s="376"/>
      <c r="AH244" s="376"/>
      <c r="AI244" s="376"/>
      <c r="AP244" s="376"/>
      <c r="AQ244" s="376"/>
      <c r="AR244" s="376"/>
      <c r="AS244" s="376"/>
      <c r="AT244" s="376"/>
      <c r="AU244" s="376"/>
      <c r="AV244" s="376"/>
      <c r="AW244" s="376"/>
      <c r="AX244" s="376"/>
      <c r="AY244" s="376"/>
      <c r="AZ244" s="376"/>
      <c r="BA244" s="376"/>
      <c r="BB244" s="376"/>
      <c r="BC244" s="376"/>
      <c r="BD244" s="376"/>
      <c r="BE244" s="376"/>
      <c r="BF244" s="376"/>
      <c r="BG244" s="376"/>
      <c r="BH244" s="376"/>
      <c r="BI244" s="376"/>
      <c r="BJ244" s="376"/>
      <c r="BK244" s="376"/>
      <c r="BL244" s="376"/>
      <c r="BM244" s="376"/>
      <c r="BN244" s="376"/>
      <c r="BO244" s="376"/>
      <c r="BP244" s="376"/>
      <c r="BQ244" s="376"/>
      <c r="BR244" s="376"/>
      <c r="BS244" s="376"/>
      <c r="BT244" s="376"/>
      <c r="BU244" s="376"/>
      <c r="BV244" s="376"/>
      <c r="BW244" s="376"/>
      <c r="BX244" s="376"/>
      <c r="BY244" s="376"/>
      <c r="BZ244" s="376"/>
      <c r="CA244" s="376"/>
      <c r="CB244" s="376"/>
      <c r="CC244" s="376"/>
      <c r="CD244" s="376"/>
      <c r="CE244" s="376"/>
    </row>
    <row r="245" spans="1:83">
      <c r="A245" s="376"/>
      <c r="B245" s="124"/>
      <c r="C245" s="376"/>
      <c r="D245" s="376"/>
      <c r="E245" s="376"/>
      <c r="F245" s="376"/>
      <c r="G245" s="376"/>
      <c r="H245" s="376"/>
      <c r="I245" s="376"/>
      <c r="J245" s="376"/>
      <c r="K245" s="376"/>
      <c r="L245" s="376"/>
      <c r="M245" s="376"/>
      <c r="N245" s="376"/>
      <c r="O245" s="376"/>
      <c r="P245" s="376"/>
      <c r="Q245" s="376"/>
      <c r="R245" s="376"/>
      <c r="S245" s="376"/>
      <c r="T245" s="376"/>
      <c r="U245" s="376"/>
      <c r="V245" s="376"/>
      <c r="W245" s="376"/>
      <c r="X245" s="376"/>
      <c r="Y245" s="376"/>
      <c r="Z245" s="376"/>
      <c r="AA245" s="376"/>
      <c r="AB245" s="376"/>
      <c r="AC245" s="376"/>
      <c r="AD245" s="376"/>
      <c r="AE245" s="376"/>
      <c r="AF245" s="376"/>
      <c r="AG245" s="376"/>
      <c r="AH245" s="376"/>
      <c r="AI245" s="376"/>
      <c r="AP245" s="376"/>
      <c r="AQ245" s="376"/>
      <c r="AR245" s="376"/>
      <c r="AS245" s="376"/>
      <c r="AT245" s="376"/>
      <c r="AU245" s="376"/>
      <c r="AV245" s="376"/>
      <c r="AW245" s="376"/>
      <c r="AX245" s="376"/>
      <c r="AY245" s="376"/>
      <c r="AZ245" s="376"/>
      <c r="BA245" s="376"/>
      <c r="BB245" s="376"/>
      <c r="BC245" s="376"/>
      <c r="BD245" s="376"/>
      <c r="BE245" s="376"/>
      <c r="BF245" s="376"/>
      <c r="BG245" s="376"/>
      <c r="BH245" s="376"/>
      <c r="BI245" s="376"/>
      <c r="BJ245" s="376"/>
      <c r="BK245" s="376"/>
      <c r="BL245" s="376"/>
      <c r="BM245" s="376"/>
      <c r="BN245" s="376"/>
      <c r="BO245" s="376"/>
      <c r="BP245" s="376"/>
      <c r="BQ245" s="376"/>
      <c r="BR245" s="376"/>
      <c r="BS245" s="376"/>
      <c r="BT245" s="376"/>
      <c r="BU245" s="376"/>
      <c r="BV245" s="376"/>
      <c r="BW245" s="376"/>
      <c r="BX245" s="376"/>
      <c r="BY245" s="376"/>
      <c r="BZ245" s="376"/>
      <c r="CA245" s="376"/>
      <c r="CB245" s="376"/>
      <c r="CC245" s="376"/>
      <c r="CD245" s="376"/>
      <c r="CE245" s="376"/>
    </row>
    <row r="246" spans="1:83">
      <c r="A246" s="376"/>
      <c r="B246" s="124"/>
      <c r="C246" s="376"/>
      <c r="D246" s="376"/>
      <c r="E246" s="376"/>
      <c r="F246" s="376"/>
      <c r="G246" s="376"/>
      <c r="H246" s="376"/>
      <c r="I246" s="376"/>
      <c r="J246" s="376"/>
      <c r="K246" s="376"/>
      <c r="L246" s="376"/>
      <c r="M246" s="376"/>
      <c r="N246" s="376"/>
      <c r="O246" s="376"/>
      <c r="P246" s="376"/>
      <c r="Q246" s="376"/>
      <c r="R246" s="376"/>
      <c r="S246" s="376"/>
      <c r="T246" s="376"/>
      <c r="U246" s="376"/>
      <c r="V246" s="376"/>
      <c r="W246" s="376"/>
      <c r="X246" s="376"/>
      <c r="Y246" s="376"/>
      <c r="Z246" s="376"/>
      <c r="AA246" s="376"/>
      <c r="AB246" s="376"/>
      <c r="AC246" s="376"/>
      <c r="AD246" s="376"/>
      <c r="AE246" s="376"/>
      <c r="AF246" s="376"/>
      <c r="AG246" s="376"/>
      <c r="AH246" s="376"/>
      <c r="AI246" s="376"/>
      <c r="AP246" s="376"/>
      <c r="AQ246" s="376"/>
      <c r="AR246" s="376"/>
      <c r="AS246" s="376"/>
      <c r="AT246" s="376"/>
      <c r="AU246" s="376"/>
      <c r="AV246" s="376"/>
      <c r="AW246" s="376"/>
      <c r="AX246" s="376"/>
      <c r="AY246" s="376"/>
      <c r="AZ246" s="376"/>
      <c r="BA246" s="376"/>
      <c r="BB246" s="376"/>
      <c r="BC246" s="376"/>
      <c r="BD246" s="376"/>
      <c r="BE246" s="376"/>
      <c r="BF246" s="376"/>
      <c r="BG246" s="376"/>
      <c r="BH246" s="376"/>
      <c r="BI246" s="376"/>
      <c r="BJ246" s="376"/>
      <c r="BK246" s="376"/>
      <c r="BL246" s="376"/>
      <c r="BM246" s="376"/>
      <c r="BN246" s="376"/>
      <c r="BO246" s="376"/>
      <c r="BP246" s="376"/>
      <c r="BQ246" s="376"/>
      <c r="BR246" s="376"/>
      <c r="BS246" s="376"/>
      <c r="BT246" s="376"/>
      <c r="BU246" s="376"/>
      <c r="BV246" s="376"/>
      <c r="BW246" s="376"/>
      <c r="BX246" s="376"/>
      <c r="BY246" s="376"/>
      <c r="BZ246" s="376"/>
      <c r="CA246" s="376"/>
      <c r="CB246" s="376"/>
      <c r="CC246" s="376"/>
      <c r="CD246" s="376"/>
      <c r="CE246" s="376"/>
    </row>
    <row r="247" spans="1:83">
      <c r="A247" s="376"/>
      <c r="B247" s="124"/>
      <c r="C247" s="376"/>
      <c r="D247" s="376"/>
      <c r="E247" s="376"/>
      <c r="F247" s="376"/>
      <c r="G247" s="376"/>
      <c r="H247" s="376"/>
      <c r="I247" s="376"/>
      <c r="J247" s="376"/>
      <c r="K247" s="376"/>
      <c r="L247" s="376"/>
      <c r="M247" s="376"/>
      <c r="N247" s="376"/>
      <c r="O247" s="376"/>
      <c r="P247" s="376"/>
      <c r="Q247" s="376"/>
      <c r="R247" s="376"/>
      <c r="S247" s="376"/>
      <c r="T247" s="376"/>
      <c r="U247" s="376"/>
      <c r="V247" s="376"/>
      <c r="W247" s="376"/>
      <c r="X247" s="376"/>
      <c r="Y247" s="376"/>
      <c r="Z247" s="376"/>
      <c r="AA247" s="376"/>
      <c r="AB247" s="376"/>
      <c r="AC247" s="376"/>
      <c r="AD247" s="376"/>
      <c r="AE247" s="376"/>
      <c r="AF247" s="376"/>
      <c r="AG247" s="376"/>
      <c r="AH247" s="376"/>
      <c r="AI247" s="376"/>
      <c r="AP247" s="376"/>
      <c r="AQ247" s="376"/>
      <c r="AR247" s="376"/>
      <c r="AS247" s="376"/>
      <c r="AT247" s="376"/>
      <c r="AU247" s="376"/>
      <c r="AV247" s="376"/>
      <c r="AW247" s="376"/>
      <c r="AX247" s="376"/>
      <c r="AY247" s="376"/>
      <c r="AZ247" s="376"/>
      <c r="BA247" s="376"/>
      <c r="BB247" s="376"/>
      <c r="BC247" s="376"/>
      <c r="BD247" s="376"/>
      <c r="BE247" s="376"/>
      <c r="BF247" s="376"/>
      <c r="BG247" s="376"/>
      <c r="BH247" s="376"/>
      <c r="BI247" s="376"/>
      <c r="BJ247" s="376"/>
      <c r="BK247" s="376"/>
      <c r="BL247" s="376"/>
      <c r="BM247" s="376"/>
      <c r="BN247" s="376"/>
      <c r="BO247" s="376"/>
      <c r="BP247" s="376"/>
      <c r="BQ247" s="376"/>
      <c r="BR247" s="376"/>
      <c r="BS247" s="376"/>
      <c r="BT247" s="376"/>
      <c r="BU247" s="376"/>
      <c r="BV247" s="376"/>
      <c r="BW247" s="376"/>
      <c r="BX247" s="376"/>
      <c r="BY247" s="376"/>
      <c r="BZ247" s="376"/>
      <c r="CA247" s="376"/>
      <c r="CB247" s="376"/>
      <c r="CC247" s="376"/>
      <c r="CD247" s="376"/>
      <c r="CE247" s="376"/>
    </row>
    <row r="248" spans="1:83">
      <c r="A248" s="376"/>
      <c r="B248" s="124"/>
      <c r="C248" s="376"/>
      <c r="D248" s="376"/>
      <c r="E248" s="376"/>
      <c r="F248" s="376"/>
      <c r="G248" s="376"/>
      <c r="H248" s="376"/>
      <c r="I248" s="376"/>
      <c r="J248" s="376"/>
      <c r="K248" s="376"/>
      <c r="L248" s="376"/>
      <c r="M248" s="376"/>
      <c r="N248" s="376"/>
      <c r="O248" s="376"/>
      <c r="P248" s="376"/>
      <c r="Q248" s="376"/>
      <c r="R248" s="376"/>
      <c r="S248" s="376"/>
      <c r="T248" s="376"/>
      <c r="U248" s="376"/>
      <c r="V248" s="376"/>
      <c r="W248" s="376"/>
      <c r="X248" s="376"/>
      <c r="Y248" s="376"/>
      <c r="Z248" s="376"/>
      <c r="AA248" s="376"/>
      <c r="AB248" s="376"/>
      <c r="AC248" s="376"/>
      <c r="AD248" s="376"/>
      <c r="AE248" s="376"/>
      <c r="AF248" s="376"/>
      <c r="AG248" s="376"/>
      <c r="AH248" s="376"/>
      <c r="AI248" s="376"/>
      <c r="AP248" s="376"/>
      <c r="AQ248" s="376"/>
      <c r="AR248" s="376"/>
      <c r="AS248" s="376"/>
      <c r="AT248" s="376"/>
      <c r="AU248" s="376"/>
      <c r="AV248" s="376"/>
      <c r="AW248" s="376"/>
      <c r="AX248" s="376"/>
      <c r="AY248" s="376"/>
      <c r="AZ248" s="376"/>
      <c r="BA248" s="376"/>
      <c r="BB248" s="376"/>
      <c r="BC248" s="376"/>
      <c r="BD248" s="376"/>
      <c r="BE248" s="376"/>
      <c r="BF248" s="376"/>
      <c r="BG248" s="376"/>
      <c r="BH248" s="376"/>
      <c r="BI248" s="376"/>
      <c r="BJ248" s="376"/>
      <c r="BK248" s="376"/>
      <c r="BL248" s="376"/>
      <c r="BM248" s="376"/>
      <c r="BN248" s="376"/>
      <c r="BO248" s="376"/>
      <c r="BP248" s="376"/>
      <c r="BQ248" s="376"/>
      <c r="BR248" s="376"/>
      <c r="BS248" s="376"/>
      <c r="BT248" s="376"/>
      <c r="BU248" s="376"/>
      <c r="BV248" s="376"/>
      <c r="BW248" s="376"/>
      <c r="BX248" s="376"/>
      <c r="BY248" s="376"/>
      <c r="BZ248" s="376"/>
      <c r="CA248" s="376"/>
      <c r="CB248" s="376"/>
      <c r="CC248" s="376"/>
      <c r="CD248" s="376"/>
      <c r="CE248" s="376"/>
    </row>
    <row r="249" spans="1:83">
      <c r="A249" s="376"/>
      <c r="B249" s="124"/>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6"/>
      <c r="AP249" s="376"/>
      <c r="AQ249" s="376"/>
      <c r="AR249" s="376"/>
      <c r="AS249" s="376"/>
      <c r="AT249" s="376"/>
      <c r="AU249" s="376"/>
      <c r="AV249" s="376"/>
      <c r="AW249" s="376"/>
      <c r="AX249" s="376"/>
      <c r="AY249" s="376"/>
      <c r="AZ249" s="376"/>
      <c r="BA249" s="376"/>
      <c r="BB249" s="376"/>
      <c r="BC249" s="376"/>
      <c r="BD249" s="376"/>
      <c r="BE249" s="376"/>
      <c r="BF249" s="376"/>
      <c r="BG249" s="376"/>
      <c r="BH249" s="376"/>
      <c r="BI249" s="376"/>
      <c r="BJ249" s="376"/>
      <c r="BK249" s="376"/>
      <c r="BL249" s="376"/>
      <c r="BM249" s="376"/>
      <c r="BN249" s="376"/>
      <c r="BO249" s="376"/>
      <c r="BP249" s="376"/>
      <c r="BQ249" s="376"/>
      <c r="BR249" s="376"/>
      <c r="BS249" s="376"/>
      <c r="BT249" s="376"/>
      <c r="BU249" s="376"/>
      <c r="BV249" s="376"/>
      <c r="BW249" s="376"/>
      <c r="BX249" s="376"/>
      <c r="BY249" s="376"/>
      <c r="BZ249" s="376"/>
      <c r="CA249" s="376"/>
      <c r="CB249" s="376"/>
      <c r="CC249" s="376"/>
      <c r="CD249" s="376"/>
      <c r="CE249" s="376"/>
    </row>
    <row r="250" spans="1:83">
      <c r="A250" s="376"/>
      <c r="B250" s="124"/>
      <c r="C250" s="376"/>
      <c r="D250" s="376"/>
      <c r="E250" s="376"/>
      <c r="F250" s="376"/>
      <c r="G250" s="376"/>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6"/>
      <c r="AD250" s="376"/>
      <c r="AE250" s="376"/>
      <c r="AF250" s="376"/>
      <c r="AG250" s="376"/>
      <c r="AH250" s="376"/>
      <c r="AI250" s="376"/>
      <c r="AP250" s="376"/>
      <c r="AQ250" s="376"/>
      <c r="AR250" s="376"/>
      <c r="AS250" s="376"/>
      <c r="AT250" s="376"/>
      <c r="AU250" s="376"/>
      <c r="AV250" s="376"/>
      <c r="AW250" s="376"/>
      <c r="AX250" s="376"/>
      <c r="AY250" s="376"/>
      <c r="AZ250" s="376"/>
      <c r="BA250" s="376"/>
      <c r="BB250" s="376"/>
      <c r="BC250" s="376"/>
      <c r="BD250" s="376"/>
      <c r="BE250" s="376"/>
      <c r="BF250" s="376"/>
      <c r="BG250" s="376"/>
      <c r="BH250" s="376"/>
      <c r="BI250" s="376"/>
      <c r="BJ250" s="376"/>
      <c r="BK250" s="376"/>
      <c r="BL250" s="376"/>
      <c r="BM250" s="376"/>
      <c r="BN250" s="376"/>
      <c r="BO250" s="376"/>
      <c r="BP250" s="376"/>
      <c r="BQ250" s="376"/>
      <c r="BR250" s="376"/>
      <c r="BS250" s="376"/>
      <c r="BT250" s="376"/>
      <c r="BU250" s="376"/>
      <c r="BV250" s="376"/>
      <c r="BW250" s="376"/>
      <c r="BX250" s="376"/>
      <c r="BY250" s="376"/>
      <c r="BZ250" s="376"/>
      <c r="CA250" s="376"/>
      <c r="CB250" s="376"/>
      <c r="CC250" s="376"/>
      <c r="CD250" s="376"/>
      <c r="CE250" s="376"/>
    </row>
    <row r="251" spans="1:83">
      <c r="A251" s="376"/>
      <c r="B251" s="124"/>
      <c r="C251" s="376"/>
      <c r="D251" s="376"/>
      <c r="E251" s="376"/>
      <c r="F251" s="376"/>
      <c r="G251" s="376"/>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P251" s="376"/>
      <c r="AQ251" s="376"/>
      <c r="AR251" s="376"/>
      <c r="AS251" s="376"/>
      <c r="AT251" s="376"/>
      <c r="AU251" s="376"/>
      <c r="AV251" s="376"/>
      <c r="AW251" s="376"/>
      <c r="AX251" s="376"/>
      <c r="AY251" s="376"/>
      <c r="AZ251" s="376"/>
      <c r="BA251" s="376"/>
      <c r="BB251" s="376"/>
      <c r="BC251" s="376"/>
      <c r="BD251" s="376"/>
      <c r="BE251" s="376"/>
      <c r="BF251" s="376"/>
      <c r="BG251" s="376"/>
      <c r="BH251" s="376"/>
      <c r="BI251" s="376"/>
      <c r="BJ251" s="376"/>
      <c r="BK251" s="376"/>
      <c r="BL251" s="376"/>
      <c r="BM251" s="376"/>
      <c r="BN251" s="376"/>
      <c r="BO251" s="376"/>
      <c r="BP251" s="376"/>
      <c r="BQ251" s="376"/>
      <c r="BR251" s="376"/>
      <c r="BS251" s="376"/>
      <c r="BT251" s="376"/>
      <c r="BU251" s="376"/>
      <c r="BV251" s="376"/>
      <c r="BW251" s="376"/>
      <c r="BX251" s="376"/>
      <c r="BY251" s="376"/>
      <c r="BZ251" s="376"/>
      <c r="CA251" s="376"/>
      <c r="CB251" s="376"/>
      <c r="CC251" s="376"/>
      <c r="CD251" s="376"/>
      <c r="CE251" s="376"/>
    </row>
    <row r="252" spans="1:83">
      <c r="A252" s="376"/>
      <c r="B252" s="124"/>
      <c r="C252" s="376"/>
      <c r="D252" s="376"/>
      <c r="E252" s="376"/>
      <c r="F252" s="376"/>
      <c r="G252" s="376"/>
      <c r="H252" s="376"/>
      <c r="I252" s="376"/>
      <c r="J252" s="376"/>
      <c r="K252" s="376"/>
      <c r="L252" s="376"/>
      <c r="M252" s="376"/>
      <c r="N252" s="376"/>
      <c r="O252" s="376"/>
      <c r="P252" s="376"/>
      <c r="Q252" s="376"/>
      <c r="R252" s="376"/>
      <c r="S252" s="376"/>
      <c r="T252" s="376"/>
      <c r="U252" s="376"/>
      <c r="V252" s="376"/>
      <c r="W252" s="376"/>
      <c r="X252" s="376"/>
      <c r="Y252" s="376"/>
      <c r="Z252" s="376"/>
      <c r="AA252" s="376"/>
      <c r="AB252" s="376"/>
      <c r="AC252" s="376"/>
      <c r="AD252" s="376"/>
      <c r="AE252" s="376"/>
      <c r="AF252" s="376"/>
      <c r="AG252" s="376"/>
      <c r="AH252" s="376"/>
      <c r="AI252" s="376"/>
      <c r="AP252" s="376"/>
      <c r="AQ252" s="376"/>
      <c r="AR252" s="376"/>
      <c r="AS252" s="376"/>
      <c r="AT252" s="376"/>
      <c r="AU252" s="376"/>
      <c r="AV252" s="376"/>
      <c r="AW252" s="376"/>
      <c r="AX252" s="376"/>
      <c r="AY252" s="376"/>
      <c r="AZ252" s="376"/>
      <c r="BA252" s="376"/>
      <c r="BB252" s="376"/>
      <c r="BC252" s="376"/>
      <c r="BD252" s="376"/>
      <c r="BE252" s="376"/>
      <c r="BF252" s="376"/>
      <c r="BG252" s="376"/>
      <c r="BH252" s="376"/>
      <c r="BI252" s="376"/>
      <c r="BJ252" s="376"/>
      <c r="BK252" s="376"/>
      <c r="BL252" s="376"/>
      <c r="BM252" s="376"/>
      <c r="BN252" s="376"/>
      <c r="BO252" s="376"/>
      <c r="BP252" s="376"/>
      <c r="BQ252" s="376"/>
      <c r="BR252" s="376"/>
      <c r="BS252" s="376"/>
      <c r="BT252" s="376"/>
      <c r="BU252" s="376"/>
      <c r="BV252" s="376"/>
      <c r="BW252" s="376"/>
      <c r="BX252" s="376"/>
      <c r="BY252" s="376"/>
      <c r="BZ252" s="376"/>
      <c r="CA252" s="376"/>
      <c r="CB252" s="376"/>
      <c r="CC252" s="376"/>
      <c r="CD252" s="376"/>
      <c r="CE252" s="376"/>
    </row>
    <row r="253" spans="1:83">
      <c r="A253" s="376"/>
      <c r="B253" s="124"/>
      <c r="C253" s="376"/>
      <c r="D253" s="376"/>
      <c r="E253" s="376"/>
      <c r="F253" s="376"/>
      <c r="G253" s="376"/>
      <c r="H253" s="376"/>
      <c r="I253" s="376"/>
      <c r="J253" s="376"/>
      <c r="K253" s="376"/>
      <c r="L253" s="376"/>
      <c r="M253" s="376"/>
      <c r="N253" s="376"/>
      <c r="O253" s="376"/>
      <c r="P253" s="376"/>
      <c r="Q253" s="376"/>
      <c r="R253" s="376"/>
      <c r="S253" s="376"/>
      <c r="T253" s="376"/>
      <c r="U253" s="376"/>
      <c r="V253" s="376"/>
      <c r="W253" s="376"/>
      <c r="X253" s="376"/>
      <c r="Y253" s="376"/>
      <c r="Z253" s="376"/>
      <c r="AA253" s="376"/>
      <c r="AB253" s="376"/>
      <c r="AC253" s="376"/>
      <c r="AD253" s="376"/>
      <c r="AE253" s="376"/>
      <c r="AF253" s="376"/>
      <c r="AG253" s="376"/>
      <c r="AH253" s="376"/>
      <c r="AI253" s="376"/>
      <c r="AP253" s="376"/>
      <c r="AQ253" s="376"/>
      <c r="AR253" s="376"/>
      <c r="AS253" s="376"/>
      <c r="AT253" s="376"/>
      <c r="AU253" s="376"/>
      <c r="AV253" s="376"/>
      <c r="AW253" s="376"/>
      <c r="AX253" s="376"/>
      <c r="AY253" s="376"/>
      <c r="AZ253" s="376"/>
      <c r="BA253" s="376"/>
      <c r="BB253" s="376"/>
      <c r="BC253" s="376"/>
      <c r="BD253" s="376"/>
      <c r="BE253" s="376"/>
      <c r="BF253" s="376"/>
      <c r="BG253" s="376"/>
      <c r="BH253" s="376"/>
      <c r="BI253" s="376"/>
      <c r="BJ253" s="376"/>
      <c r="BK253" s="376"/>
      <c r="BL253" s="376"/>
      <c r="BM253" s="376"/>
      <c r="BN253" s="376"/>
      <c r="BO253" s="376"/>
      <c r="BP253" s="376"/>
      <c r="BQ253" s="376"/>
      <c r="BR253" s="376"/>
      <c r="BS253" s="376"/>
      <c r="BT253" s="376"/>
      <c r="BU253" s="376"/>
      <c r="BV253" s="376"/>
      <c r="BW253" s="376"/>
      <c r="BX253" s="376"/>
      <c r="BY253" s="376"/>
      <c r="BZ253" s="376"/>
      <c r="CA253" s="376"/>
      <c r="CB253" s="376"/>
      <c r="CC253" s="376"/>
      <c r="CD253" s="376"/>
      <c r="CE253" s="376"/>
    </row>
    <row r="254" spans="1:83">
      <c r="A254" s="376"/>
      <c r="B254" s="124"/>
      <c r="C254" s="376"/>
      <c r="D254" s="376"/>
      <c r="E254" s="376"/>
      <c r="F254" s="376"/>
      <c r="G254" s="376"/>
      <c r="H254" s="376"/>
      <c r="I254" s="376"/>
      <c r="J254" s="376"/>
      <c r="K254" s="376"/>
      <c r="L254" s="376"/>
      <c r="M254" s="376"/>
      <c r="N254" s="376"/>
      <c r="O254" s="376"/>
      <c r="P254" s="376"/>
      <c r="Q254" s="376"/>
      <c r="R254" s="376"/>
      <c r="S254" s="376"/>
      <c r="T254" s="376"/>
      <c r="U254" s="376"/>
      <c r="V254" s="376"/>
      <c r="W254" s="376"/>
      <c r="X254" s="376"/>
      <c r="Y254" s="376"/>
      <c r="Z254" s="376"/>
      <c r="AA254" s="376"/>
      <c r="AB254" s="376"/>
      <c r="AC254" s="376"/>
      <c r="AD254" s="376"/>
      <c r="AE254" s="376"/>
      <c r="AF254" s="376"/>
      <c r="AG254" s="376"/>
      <c r="AH254" s="376"/>
      <c r="AI254" s="376"/>
      <c r="AP254" s="376"/>
      <c r="AQ254" s="376"/>
      <c r="AR254" s="376"/>
      <c r="AS254" s="376"/>
      <c r="AT254" s="376"/>
      <c r="AU254" s="376"/>
      <c r="AV254" s="376"/>
      <c r="AW254" s="376"/>
      <c r="AX254" s="376"/>
      <c r="AY254" s="376"/>
      <c r="AZ254" s="376"/>
      <c r="BA254" s="376"/>
      <c r="BB254" s="376"/>
      <c r="BC254" s="376"/>
      <c r="BD254" s="376"/>
      <c r="BE254" s="376"/>
      <c r="BF254" s="376"/>
      <c r="BG254" s="376"/>
      <c r="BH254" s="376"/>
      <c r="BI254" s="376"/>
      <c r="BJ254" s="376"/>
      <c r="BK254" s="376"/>
      <c r="BL254" s="376"/>
      <c r="BM254" s="376"/>
      <c r="BN254" s="376"/>
      <c r="BO254" s="376"/>
      <c r="BP254" s="376"/>
      <c r="BQ254" s="376"/>
      <c r="BR254" s="376"/>
      <c r="BS254" s="376"/>
      <c r="BT254" s="376"/>
      <c r="BU254" s="376"/>
      <c r="BV254" s="376"/>
      <c r="BW254" s="376"/>
      <c r="BX254" s="376"/>
      <c r="BY254" s="376"/>
      <c r="BZ254" s="376"/>
      <c r="CA254" s="376"/>
      <c r="CB254" s="376"/>
      <c r="CC254" s="376"/>
      <c r="CD254" s="376"/>
      <c r="CE254" s="376"/>
    </row>
    <row r="255" spans="1:83">
      <c r="A255" s="376"/>
      <c r="B255" s="124"/>
      <c r="C255" s="376"/>
      <c r="D255" s="376"/>
      <c r="E255" s="376"/>
      <c r="F255" s="376"/>
      <c r="G255" s="376"/>
      <c r="H255" s="376"/>
      <c r="I255" s="376"/>
      <c r="J255" s="376"/>
      <c r="K255" s="376"/>
      <c r="L255" s="376"/>
      <c r="M255" s="376"/>
      <c r="N255" s="376"/>
      <c r="O255" s="376"/>
      <c r="P255" s="376"/>
      <c r="Q255" s="376"/>
      <c r="R255" s="376"/>
      <c r="S255" s="376"/>
      <c r="T255" s="376"/>
      <c r="U255" s="376"/>
      <c r="V255" s="376"/>
      <c r="W255" s="376"/>
      <c r="X255" s="376"/>
      <c r="Y255" s="376"/>
      <c r="Z255" s="376"/>
      <c r="AA255" s="376"/>
      <c r="AB255" s="376"/>
      <c r="AC255" s="376"/>
      <c r="AD255" s="376"/>
      <c r="AE255" s="376"/>
      <c r="AF255" s="376"/>
      <c r="AG255" s="376"/>
      <c r="AH255" s="376"/>
      <c r="AI255" s="376"/>
      <c r="AP255" s="376"/>
      <c r="AQ255" s="376"/>
      <c r="AR255" s="376"/>
      <c r="AS255" s="376"/>
      <c r="AT255" s="376"/>
      <c r="AU255" s="376"/>
      <c r="AV255" s="376"/>
      <c r="AW255" s="376"/>
      <c r="AX255" s="376"/>
      <c r="AY255" s="376"/>
      <c r="AZ255" s="376"/>
      <c r="BA255" s="376"/>
      <c r="BB255" s="376"/>
      <c r="BC255" s="376"/>
      <c r="BD255" s="376"/>
      <c r="BE255" s="376"/>
      <c r="BF255" s="376"/>
      <c r="BG255" s="376"/>
      <c r="BH255" s="376"/>
      <c r="BI255" s="376"/>
      <c r="BJ255" s="376"/>
      <c r="BK255" s="376"/>
      <c r="BL255" s="376"/>
      <c r="BM255" s="376"/>
      <c r="BN255" s="376"/>
      <c r="BO255" s="376"/>
      <c r="BP255" s="376"/>
      <c r="BQ255" s="376"/>
      <c r="BR255" s="376"/>
      <c r="BS255" s="376"/>
      <c r="BT255" s="376"/>
      <c r="BU255" s="376"/>
      <c r="BV255" s="376"/>
      <c r="BW255" s="376"/>
      <c r="BX255" s="376"/>
      <c r="BY255" s="376"/>
      <c r="BZ255" s="376"/>
      <c r="CA255" s="376"/>
      <c r="CB255" s="376"/>
      <c r="CC255" s="376"/>
      <c r="CD255" s="376"/>
      <c r="CE255" s="376"/>
    </row>
    <row r="256" spans="1:83">
      <c r="A256" s="376"/>
      <c r="B256" s="124"/>
      <c r="C256" s="376"/>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376"/>
      <c r="AC256" s="376"/>
      <c r="AD256" s="376"/>
      <c r="AE256" s="376"/>
      <c r="AF256" s="376"/>
      <c r="AG256" s="376"/>
      <c r="AH256" s="376"/>
      <c r="AI256" s="376"/>
      <c r="AP256" s="376"/>
      <c r="AQ256" s="376"/>
      <c r="AR256" s="376"/>
      <c r="AS256" s="376"/>
      <c r="AT256" s="376"/>
      <c r="AU256" s="376"/>
      <c r="AV256" s="376"/>
      <c r="AW256" s="376"/>
      <c r="AX256" s="376"/>
      <c r="AY256" s="376"/>
      <c r="AZ256" s="376"/>
      <c r="BA256" s="376"/>
      <c r="BB256" s="376"/>
      <c r="BC256" s="376"/>
      <c r="BD256" s="376"/>
      <c r="BE256" s="376"/>
      <c r="BF256" s="376"/>
      <c r="BG256" s="376"/>
      <c r="BH256" s="376"/>
      <c r="BI256" s="376"/>
      <c r="BJ256" s="376"/>
      <c r="BK256" s="376"/>
      <c r="BL256" s="376"/>
      <c r="BM256" s="376"/>
      <c r="BN256" s="376"/>
      <c r="BO256" s="376"/>
      <c r="BP256" s="376"/>
      <c r="BQ256" s="376"/>
      <c r="BR256" s="376"/>
      <c r="BS256" s="376"/>
      <c r="BT256" s="376"/>
      <c r="BU256" s="376"/>
      <c r="BV256" s="376"/>
      <c r="BW256" s="376"/>
      <c r="BX256" s="376"/>
      <c r="BY256" s="376"/>
      <c r="BZ256" s="376"/>
      <c r="CA256" s="376"/>
      <c r="CB256" s="376"/>
      <c r="CC256" s="376"/>
      <c r="CD256" s="376"/>
      <c r="CE256" s="376"/>
    </row>
    <row r="257" spans="1:83">
      <c r="A257" s="376"/>
      <c r="B257" s="124"/>
      <c r="C257" s="376"/>
      <c r="D257" s="376"/>
      <c r="E257" s="376"/>
      <c r="F257" s="376"/>
      <c r="G257" s="376"/>
      <c r="H257" s="376"/>
      <c r="I257" s="376"/>
      <c r="J257" s="376"/>
      <c r="K257" s="376"/>
      <c r="L257" s="376"/>
      <c r="M257" s="376"/>
      <c r="N257" s="376"/>
      <c r="O257" s="376"/>
      <c r="P257" s="376"/>
      <c r="Q257" s="376"/>
      <c r="R257" s="376"/>
      <c r="S257" s="376"/>
      <c r="T257" s="376"/>
      <c r="U257" s="376"/>
      <c r="V257" s="376"/>
      <c r="W257" s="376"/>
      <c r="X257" s="376"/>
      <c r="Y257" s="376"/>
      <c r="Z257" s="376"/>
      <c r="AA257" s="376"/>
      <c r="AB257" s="376"/>
      <c r="AC257" s="376"/>
      <c r="AD257" s="376"/>
      <c r="AE257" s="376"/>
      <c r="AF257" s="376"/>
      <c r="AG257" s="376"/>
      <c r="AH257" s="376"/>
      <c r="AI257" s="376"/>
      <c r="AP257" s="376"/>
      <c r="AQ257" s="376"/>
      <c r="AR257" s="376"/>
      <c r="AS257" s="376"/>
      <c r="AT257" s="376"/>
      <c r="AU257" s="376"/>
      <c r="AV257" s="376"/>
      <c r="AW257" s="376"/>
      <c r="AX257" s="376"/>
      <c r="AY257" s="376"/>
      <c r="AZ257" s="376"/>
      <c r="BA257" s="376"/>
      <c r="BB257" s="376"/>
      <c r="BC257" s="376"/>
      <c r="BD257" s="376"/>
      <c r="BE257" s="376"/>
      <c r="BF257" s="376"/>
      <c r="BG257" s="376"/>
      <c r="BH257" s="376"/>
      <c r="BI257" s="376"/>
      <c r="BJ257" s="376"/>
      <c r="BK257" s="376"/>
      <c r="BL257" s="376"/>
      <c r="BM257" s="376"/>
      <c r="BN257" s="376"/>
      <c r="BO257" s="376"/>
      <c r="BP257" s="376"/>
      <c r="BQ257" s="376"/>
      <c r="BR257" s="376"/>
      <c r="BS257" s="376"/>
      <c r="BT257" s="376"/>
      <c r="BU257" s="376"/>
      <c r="BV257" s="376"/>
      <c r="BW257" s="376"/>
      <c r="BX257" s="376"/>
      <c r="BY257" s="376"/>
      <c r="BZ257" s="376"/>
      <c r="CA257" s="376"/>
      <c r="CB257" s="376"/>
      <c r="CC257" s="376"/>
      <c r="CD257" s="376"/>
      <c r="CE257" s="376"/>
    </row>
    <row r="258" spans="1:83">
      <c r="A258" s="376"/>
      <c r="B258" s="124"/>
      <c r="C258" s="376"/>
      <c r="D258" s="376"/>
      <c r="E258" s="376"/>
      <c r="F258" s="376"/>
      <c r="G258" s="376"/>
      <c r="H258" s="376"/>
      <c r="I258" s="376"/>
      <c r="J258" s="376"/>
      <c r="K258" s="376"/>
      <c r="L258" s="376"/>
      <c r="M258" s="376"/>
      <c r="N258" s="376"/>
      <c r="O258" s="376"/>
      <c r="P258" s="376"/>
      <c r="Q258" s="376"/>
      <c r="R258" s="376"/>
      <c r="S258" s="376"/>
      <c r="T258" s="376"/>
      <c r="U258" s="376"/>
      <c r="V258" s="376"/>
      <c r="W258" s="376"/>
      <c r="X258" s="376"/>
      <c r="Y258" s="376"/>
      <c r="Z258" s="376"/>
      <c r="AA258" s="376"/>
      <c r="AB258" s="376"/>
      <c r="AC258" s="376"/>
      <c r="AD258" s="376"/>
      <c r="AE258" s="376"/>
      <c r="AF258" s="376"/>
      <c r="AG258" s="376"/>
      <c r="AH258" s="376"/>
      <c r="AI258" s="376"/>
      <c r="AP258" s="376"/>
      <c r="AQ258" s="376"/>
      <c r="AR258" s="376"/>
      <c r="AS258" s="376"/>
      <c r="AT258" s="376"/>
      <c r="AU258" s="376"/>
      <c r="AV258" s="376"/>
      <c r="AW258" s="376"/>
      <c r="AX258" s="376"/>
      <c r="AY258" s="376"/>
      <c r="AZ258" s="376"/>
      <c r="BA258" s="376"/>
      <c r="BB258" s="376"/>
      <c r="BC258" s="376"/>
      <c r="BD258" s="376"/>
      <c r="BE258" s="376"/>
      <c r="BF258" s="376"/>
      <c r="BG258" s="376"/>
      <c r="BH258" s="376"/>
      <c r="BI258" s="376"/>
      <c r="BJ258" s="376"/>
      <c r="BK258" s="376"/>
      <c r="BL258" s="376"/>
      <c r="BM258" s="376"/>
      <c r="BN258" s="376"/>
      <c r="BO258" s="376"/>
      <c r="BP258" s="376"/>
      <c r="BQ258" s="376"/>
      <c r="BR258" s="376"/>
      <c r="BS258" s="376"/>
      <c r="BT258" s="376"/>
      <c r="BU258" s="376"/>
      <c r="BV258" s="376"/>
      <c r="BW258" s="376"/>
      <c r="BX258" s="376"/>
      <c r="BY258" s="376"/>
      <c r="BZ258" s="376"/>
      <c r="CA258" s="376"/>
      <c r="CB258" s="376"/>
      <c r="CC258" s="376"/>
      <c r="CD258" s="376"/>
      <c r="CE258" s="376"/>
    </row>
    <row r="259" spans="1:83">
      <c r="A259" s="376"/>
      <c r="B259" s="124"/>
      <c r="C259" s="376"/>
      <c r="D259" s="376"/>
      <c r="E259" s="376"/>
      <c r="F259" s="376"/>
      <c r="G259" s="376"/>
      <c r="H259" s="376"/>
      <c r="I259" s="376"/>
      <c r="J259" s="376"/>
      <c r="K259" s="376"/>
      <c r="L259" s="376"/>
      <c r="M259" s="376"/>
      <c r="N259" s="376"/>
      <c r="O259" s="376"/>
      <c r="P259" s="376"/>
      <c r="Q259" s="376"/>
      <c r="R259" s="376"/>
      <c r="S259" s="376"/>
      <c r="T259" s="376"/>
      <c r="U259" s="376"/>
      <c r="V259" s="376"/>
      <c r="W259" s="376"/>
      <c r="X259" s="376"/>
      <c r="Y259" s="376"/>
      <c r="Z259" s="376"/>
      <c r="AA259" s="376"/>
      <c r="AB259" s="376"/>
      <c r="AC259" s="376"/>
      <c r="AD259" s="376"/>
      <c r="AE259" s="376"/>
      <c r="AF259" s="376"/>
      <c r="AG259" s="376"/>
      <c r="AH259" s="376"/>
      <c r="AI259" s="376"/>
      <c r="AP259" s="376"/>
      <c r="AQ259" s="376"/>
      <c r="AR259" s="376"/>
      <c r="AS259" s="376"/>
      <c r="AT259" s="376"/>
      <c r="AU259" s="376"/>
      <c r="AV259" s="376"/>
      <c r="AW259" s="376"/>
      <c r="AX259" s="376"/>
      <c r="AY259" s="376"/>
      <c r="AZ259" s="376"/>
      <c r="BA259" s="376"/>
      <c r="BB259" s="376"/>
      <c r="BC259" s="376"/>
      <c r="BD259" s="376"/>
      <c r="BE259" s="376"/>
      <c r="BF259" s="376"/>
      <c r="BG259" s="376"/>
      <c r="BH259" s="376"/>
      <c r="BI259" s="376"/>
      <c r="BJ259" s="376"/>
      <c r="BK259" s="376"/>
      <c r="BL259" s="376"/>
      <c r="BM259" s="376"/>
      <c r="BN259" s="376"/>
      <c r="BO259" s="376"/>
      <c r="BP259" s="376"/>
      <c r="BQ259" s="376"/>
      <c r="BR259" s="376"/>
      <c r="BS259" s="376"/>
      <c r="BT259" s="376"/>
      <c r="BU259" s="376"/>
      <c r="BV259" s="376"/>
      <c r="BW259" s="376"/>
      <c r="BX259" s="376"/>
      <c r="BY259" s="376"/>
      <c r="BZ259" s="376"/>
      <c r="CA259" s="376"/>
      <c r="CB259" s="376"/>
      <c r="CC259" s="376"/>
      <c r="CD259" s="376"/>
      <c r="CE259" s="376"/>
    </row>
    <row r="260" spans="1:83">
      <c r="A260" s="376"/>
      <c r="B260" s="124"/>
      <c r="C260" s="376"/>
      <c r="D260" s="376"/>
      <c r="E260" s="376"/>
      <c r="F260" s="376"/>
      <c r="G260" s="376"/>
      <c r="H260" s="376"/>
      <c r="I260" s="376"/>
      <c r="J260" s="376"/>
      <c r="K260" s="376"/>
      <c r="L260" s="376"/>
      <c r="M260" s="376"/>
      <c r="N260" s="376"/>
      <c r="O260" s="376"/>
      <c r="P260" s="376"/>
      <c r="Q260" s="376"/>
      <c r="R260" s="376"/>
      <c r="S260" s="376"/>
      <c r="T260" s="376"/>
      <c r="U260" s="376"/>
      <c r="V260" s="376"/>
      <c r="W260" s="376"/>
      <c r="X260" s="376"/>
      <c r="Y260" s="376"/>
      <c r="Z260" s="376"/>
      <c r="AA260" s="376"/>
      <c r="AB260" s="376"/>
      <c r="AC260" s="376"/>
      <c r="AD260" s="376"/>
      <c r="AE260" s="376"/>
      <c r="AF260" s="376"/>
      <c r="AG260" s="376"/>
      <c r="AH260" s="376"/>
      <c r="AI260" s="376"/>
      <c r="AP260" s="376"/>
      <c r="AQ260" s="376"/>
      <c r="AR260" s="376"/>
      <c r="AS260" s="376"/>
      <c r="AT260" s="376"/>
      <c r="AU260" s="376"/>
      <c r="AV260" s="376"/>
      <c r="AW260" s="376"/>
      <c r="AX260" s="376"/>
      <c r="AY260" s="376"/>
      <c r="AZ260" s="376"/>
      <c r="BA260" s="376"/>
      <c r="BB260" s="376"/>
      <c r="BC260" s="376"/>
      <c r="BD260" s="376"/>
      <c r="BE260" s="376"/>
      <c r="BF260" s="376"/>
      <c r="BG260" s="376"/>
      <c r="BH260" s="376"/>
      <c r="BI260" s="376"/>
      <c r="BJ260" s="376"/>
      <c r="BK260" s="376"/>
      <c r="BL260" s="376"/>
      <c r="BM260" s="376"/>
      <c r="BN260" s="376"/>
      <c r="BO260" s="376"/>
      <c r="BP260" s="376"/>
      <c r="BQ260" s="376"/>
      <c r="BR260" s="376"/>
      <c r="BS260" s="376"/>
      <c r="BT260" s="376"/>
      <c r="BU260" s="376"/>
      <c r="BV260" s="376"/>
      <c r="BW260" s="376"/>
      <c r="BX260" s="376"/>
      <c r="BY260" s="376"/>
      <c r="BZ260" s="376"/>
      <c r="CA260" s="376"/>
      <c r="CB260" s="376"/>
      <c r="CC260" s="376"/>
      <c r="CD260" s="376"/>
      <c r="CE260" s="376"/>
    </row>
    <row r="261" spans="1:83">
      <c r="A261" s="376"/>
      <c r="B261" s="124"/>
      <c r="C261" s="376"/>
      <c r="D261" s="376"/>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376"/>
      <c r="AB261" s="376"/>
      <c r="AC261" s="376"/>
      <c r="AD261" s="376"/>
      <c r="AE261" s="376"/>
      <c r="AF261" s="376"/>
      <c r="AG261" s="376"/>
      <c r="AH261" s="376"/>
      <c r="AI261" s="376"/>
      <c r="AP261" s="376"/>
      <c r="AQ261" s="376"/>
      <c r="AR261" s="376"/>
      <c r="AS261" s="376"/>
      <c r="AT261" s="376"/>
      <c r="AU261" s="376"/>
      <c r="AV261" s="376"/>
      <c r="AW261" s="376"/>
      <c r="AX261" s="376"/>
      <c r="AY261" s="376"/>
      <c r="AZ261" s="376"/>
      <c r="BA261" s="376"/>
      <c r="BB261" s="376"/>
      <c r="BC261" s="376"/>
      <c r="BD261" s="376"/>
      <c r="BE261" s="376"/>
      <c r="BF261" s="376"/>
      <c r="BG261" s="376"/>
      <c r="BH261" s="376"/>
      <c r="BI261" s="376"/>
      <c r="BJ261" s="376"/>
      <c r="BK261" s="376"/>
      <c r="BL261" s="376"/>
      <c r="BM261" s="376"/>
      <c r="BN261" s="376"/>
      <c r="BO261" s="376"/>
      <c r="BP261" s="376"/>
      <c r="BQ261" s="376"/>
      <c r="BR261" s="376"/>
      <c r="BS261" s="376"/>
      <c r="BT261" s="376"/>
      <c r="BU261" s="376"/>
      <c r="BV261" s="376"/>
      <c r="BW261" s="376"/>
      <c r="BX261" s="376"/>
      <c r="BY261" s="376"/>
      <c r="BZ261" s="376"/>
      <c r="CA261" s="376"/>
      <c r="CB261" s="376"/>
      <c r="CC261" s="376"/>
      <c r="CD261" s="376"/>
      <c r="CE261" s="376"/>
    </row>
    <row r="262" spans="1:83">
      <c r="A262" s="376"/>
      <c r="B262" s="124"/>
      <c r="C262" s="376"/>
      <c r="D262" s="376"/>
      <c r="E262" s="376"/>
      <c r="F262" s="376"/>
      <c r="G262" s="376"/>
      <c r="H262" s="376"/>
      <c r="I262" s="376"/>
      <c r="J262" s="376"/>
      <c r="K262" s="376"/>
      <c r="L262" s="376"/>
      <c r="M262" s="376"/>
      <c r="N262" s="376"/>
      <c r="O262" s="376"/>
      <c r="P262" s="376"/>
      <c r="Q262" s="376"/>
      <c r="R262" s="376"/>
      <c r="S262" s="376"/>
      <c r="T262" s="376"/>
      <c r="U262" s="376"/>
      <c r="V262" s="376"/>
      <c r="W262" s="376"/>
      <c r="X262" s="376"/>
      <c r="Y262" s="376"/>
      <c r="Z262" s="376"/>
      <c r="AA262" s="376"/>
      <c r="AB262" s="376"/>
      <c r="AC262" s="376"/>
      <c r="AD262" s="376"/>
      <c r="AE262" s="376"/>
      <c r="AF262" s="376"/>
      <c r="AG262" s="376"/>
      <c r="AH262" s="376"/>
      <c r="AI262" s="376"/>
      <c r="AP262" s="376"/>
      <c r="AQ262" s="376"/>
      <c r="AR262" s="376"/>
      <c r="AS262" s="376"/>
      <c r="AT262" s="376"/>
      <c r="AU262" s="376"/>
      <c r="AV262" s="376"/>
      <c r="AW262" s="376"/>
      <c r="AX262" s="376"/>
      <c r="AY262" s="376"/>
      <c r="AZ262" s="376"/>
      <c r="BA262" s="376"/>
      <c r="BB262" s="376"/>
      <c r="BC262" s="376"/>
      <c r="BD262" s="376"/>
      <c r="BE262" s="376"/>
      <c r="BF262" s="376"/>
      <c r="BG262" s="376"/>
      <c r="BH262" s="376"/>
      <c r="BI262" s="376"/>
      <c r="BJ262" s="376"/>
      <c r="BK262" s="376"/>
      <c r="BL262" s="376"/>
      <c r="BM262" s="376"/>
      <c r="BN262" s="376"/>
      <c r="BO262" s="376"/>
      <c r="BP262" s="376"/>
      <c r="BQ262" s="376"/>
      <c r="BR262" s="376"/>
      <c r="BS262" s="376"/>
      <c r="BT262" s="376"/>
      <c r="BU262" s="376"/>
      <c r="BV262" s="376"/>
      <c r="BW262" s="376"/>
      <c r="BX262" s="376"/>
      <c r="BY262" s="376"/>
      <c r="BZ262" s="376"/>
      <c r="CA262" s="376"/>
      <c r="CB262" s="376"/>
      <c r="CC262" s="376"/>
      <c r="CD262" s="376"/>
      <c r="CE262" s="376"/>
    </row>
    <row r="263" spans="1:83">
      <c r="A263" s="376"/>
      <c r="B263" s="124"/>
      <c r="C263" s="376"/>
      <c r="D263" s="376"/>
      <c r="E263" s="376"/>
      <c r="F263" s="376"/>
      <c r="G263" s="376"/>
      <c r="H263" s="376"/>
      <c r="I263" s="376"/>
      <c r="J263" s="376"/>
      <c r="K263" s="376"/>
      <c r="L263" s="376"/>
      <c r="M263" s="376"/>
      <c r="N263" s="376"/>
      <c r="O263" s="376"/>
      <c r="P263" s="376"/>
      <c r="Q263" s="376"/>
      <c r="R263" s="376"/>
      <c r="S263" s="376"/>
      <c r="T263" s="376"/>
      <c r="U263" s="376"/>
      <c r="V263" s="376"/>
      <c r="W263" s="376"/>
      <c r="X263" s="376"/>
      <c r="Y263" s="376"/>
      <c r="Z263" s="376"/>
      <c r="AA263" s="376"/>
      <c r="AB263" s="376"/>
      <c r="AC263" s="376"/>
      <c r="AD263" s="376"/>
      <c r="AE263" s="376"/>
      <c r="AF263" s="376"/>
      <c r="AG263" s="376"/>
      <c r="AH263" s="376"/>
      <c r="AI263" s="376"/>
      <c r="AP263" s="376"/>
      <c r="AQ263" s="376"/>
      <c r="AR263" s="376"/>
      <c r="AS263" s="376"/>
      <c r="AT263" s="376"/>
      <c r="AU263" s="376"/>
      <c r="AV263" s="376"/>
      <c r="AW263" s="376"/>
      <c r="AX263" s="376"/>
      <c r="AY263" s="376"/>
      <c r="AZ263" s="376"/>
      <c r="BA263" s="376"/>
      <c r="BB263" s="376"/>
      <c r="BC263" s="376"/>
      <c r="BD263" s="376"/>
      <c r="BE263" s="376"/>
      <c r="BF263" s="376"/>
      <c r="BG263" s="376"/>
      <c r="BH263" s="376"/>
      <c r="BI263" s="376"/>
      <c r="BJ263" s="376"/>
      <c r="BK263" s="376"/>
      <c r="BL263" s="376"/>
      <c r="BM263" s="376"/>
      <c r="BN263" s="376"/>
      <c r="BO263" s="376"/>
      <c r="BP263" s="376"/>
      <c r="BQ263" s="376"/>
      <c r="BR263" s="376"/>
      <c r="BS263" s="376"/>
      <c r="BT263" s="376"/>
      <c r="BU263" s="376"/>
      <c r="BV263" s="376"/>
      <c r="BW263" s="376"/>
      <c r="BX263" s="376"/>
      <c r="BY263" s="376"/>
      <c r="BZ263" s="376"/>
      <c r="CA263" s="376"/>
      <c r="CB263" s="376"/>
      <c r="CC263" s="376"/>
      <c r="CD263" s="376"/>
      <c r="CE263" s="376"/>
    </row>
    <row r="264" spans="1:83">
      <c r="A264" s="376"/>
      <c r="B264" s="124"/>
      <c r="C264" s="376"/>
      <c r="D264" s="376"/>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376"/>
      <c r="AC264" s="376"/>
      <c r="AD264" s="376"/>
      <c r="AE264" s="376"/>
      <c r="AF264" s="376"/>
      <c r="AG264" s="376"/>
      <c r="AH264" s="376"/>
      <c r="AI264" s="376"/>
      <c r="AP264" s="376"/>
      <c r="AQ264" s="376"/>
      <c r="AR264" s="376"/>
      <c r="AS264" s="376"/>
      <c r="AT264" s="376"/>
      <c r="AU264" s="376"/>
      <c r="AV264" s="376"/>
      <c r="AW264" s="376"/>
      <c r="AX264" s="376"/>
      <c r="AY264" s="376"/>
      <c r="AZ264" s="376"/>
      <c r="BA264" s="376"/>
      <c r="BB264" s="376"/>
      <c r="BC264" s="376"/>
      <c r="BD264" s="376"/>
      <c r="BE264" s="376"/>
      <c r="BF264" s="376"/>
      <c r="BG264" s="376"/>
      <c r="BH264" s="376"/>
      <c r="BI264" s="376"/>
      <c r="BJ264" s="376"/>
      <c r="BK264" s="376"/>
      <c r="BL264" s="376"/>
      <c r="BM264" s="376"/>
      <c r="BN264" s="376"/>
      <c r="BO264" s="376"/>
      <c r="BP264" s="376"/>
      <c r="BQ264" s="376"/>
      <c r="BR264" s="376"/>
      <c r="BS264" s="376"/>
      <c r="BT264" s="376"/>
      <c r="BU264" s="376"/>
      <c r="BV264" s="376"/>
      <c r="BW264" s="376"/>
      <c r="BX264" s="376"/>
      <c r="BY264" s="376"/>
      <c r="BZ264" s="376"/>
      <c r="CA264" s="376"/>
      <c r="CB264" s="376"/>
      <c r="CC264" s="376"/>
      <c r="CD264" s="376"/>
      <c r="CE264" s="376"/>
    </row>
    <row r="265" spans="1:83">
      <c r="A265" s="376"/>
      <c r="B265" s="124"/>
      <c r="C265" s="376"/>
      <c r="D265" s="376"/>
      <c r="E265" s="376"/>
      <c r="F265" s="376"/>
      <c r="G265" s="376"/>
      <c r="H265" s="376"/>
      <c r="I265" s="376"/>
      <c r="J265" s="376"/>
      <c r="K265" s="376"/>
      <c r="L265" s="376"/>
      <c r="M265" s="376"/>
      <c r="N265" s="376"/>
      <c r="O265" s="376"/>
      <c r="P265" s="376"/>
      <c r="Q265" s="376"/>
      <c r="R265" s="376"/>
      <c r="S265" s="376"/>
      <c r="T265" s="376"/>
      <c r="U265" s="376"/>
      <c r="V265" s="376"/>
      <c r="W265" s="376"/>
      <c r="X265" s="376"/>
      <c r="Y265" s="376"/>
      <c r="Z265" s="376"/>
      <c r="AA265" s="376"/>
      <c r="AB265" s="376"/>
      <c r="AC265" s="376"/>
      <c r="AD265" s="376"/>
      <c r="AE265" s="376"/>
      <c r="AF265" s="376"/>
      <c r="AG265" s="376"/>
      <c r="AH265" s="376"/>
      <c r="AI265" s="376"/>
      <c r="AP265" s="376"/>
      <c r="AQ265" s="376"/>
      <c r="AR265" s="376"/>
      <c r="AS265" s="376"/>
      <c r="AT265" s="376"/>
      <c r="AU265" s="376"/>
      <c r="AV265" s="376"/>
      <c r="AW265" s="376"/>
      <c r="AX265" s="376"/>
      <c r="AY265" s="376"/>
      <c r="AZ265" s="376"/>
      <c r="BA265" s="376"/>
      <c r="BB265" s="376"/>
      <c r="BC265" s="376"/>
      <c r="BD265" s="376"/>
      <c r="BE265" s="376"/>
      <c r="BF265" s="376"/>
      <c r="BG265" s="376"/>
      <c r="BH265" s="376"/>
      <c r="BI265" s="376"/>
      <c r="BJ265" s="376"/>
      <c r="BK265" s="376"/>
      <c r="BL265" s="376"/>
      <c r="BM265" s="376"/>
      <c r="BN265" s="376"/>
      <c r="BO265" s="376"/>
      <c r="BP265" s="376"/>
      <c r="BQ265" s="376"/>
      <c r="BR265" s="376"/>
      <c r="BS265" s="376"/>
      <c r="BT265" s="376"/>
      <c r="BU265" s="376"/>
      <c r="BV265" s="376"/>
      <c r="BW265" s="376"/>
      <c r="BX265" s="376"/>
      <c r="BY265" s="376"/>
      <c r="BZ265" s="376"/>
      <c r="CA265" s="376"/>
      <c r="CB265" s="376"/>
      <c r="CC265" s="376"/>
      <c r="CD265" s="376"/>
      <c r="CE265" s="376"/>
    </row>
    <row r="266" spans="1:83">
      <c r="A266" s="376"/>
      <c r="B266" s="124"/>
      <c r="C266" s="376"/>
      <c r="D266" s="376"/>
      <c r="E266" s="376"/>
      <c r="F266" s="376"/>
      <c r="G266" s="376"/>
      <c r="H266" s="376"/>
      <c r="I266" s="376"/>
      <c r="J266" s="376"/>
      <c r="K266" s="376"/>
      <c r="L266" s="376"/>
      <c r="M266" s="376"/>
      <c r="N266" s="376"/>
      <c r="O266" s="376"/>
      <c r="P266" s="376"/>
      <c r="Q266" s="376"/>
      <c r="R266" s="376"/>
      <c r="S266" s="376"/>
      <c r="T266" s="376"/>
      <c r="U266" s="376"/>
      <c r="V266" s="376"/>
      <c r="W266" s="376"/>
      <c r="X266" s="376"/>
      <c r="Y266" s="376"/>
      <c r="Z266" s="376"/>
      <c r="AA266" s="376"/>
      <c r="AB266" s="376"/>
      <c r="AC266" s="376"/>
      <c r="AD266" s="376"/>
      <c r="AE266" s="376"/>
      <c r="AF266" s="376"/>
      <c r="AG266" s="376"/>
      <c r="AH266" s="376"/>
      <c r="AI266" s="376"/>
      <c r="AP266" s="376"/>
      <c r="AQ266" s="376"/>
      <c r="AR266" s="376"/>
      <c r="AS266" s="376"/>
      <c r="AT266" s="376"/>
      <c r="AU266" s="376"/>
      <c r="AV266" s="376"/>
      <c r="AW266" s="376"/>
      <c r="AX266" s="376"/>
      <c r="AY266" s="376"/>
      <c r="AZ266" s="376"/>
      <c r="BA266" s="376"/>
      <c r="BB266" s="376"/>
      <c r="BC266" s="376"/>
      <c r="BD266" s="376"/>
      <c r="BE266" s="376"/>
      <c r="BF266" s="376"/>
      <c r="BG266" s="376"/>
      <c r="BH266" s="376"/>
      <c r="BI266" s="376"/>
      <c r="BJ266" s="376"/>
      <c r="BK266" s="376"/>
      <c r="BL266" s="376"/>
      <c r="BM266" s="376"/>
      <c r="BN266" s="376"/>
      <c r="BO266" s="376"/>
      <c r="BP266" s="376"/>
      <c r="BQ266" s="376"/>
      <c r="BR266" s="376"/>
      <c r="BS266" s="376"/>
      <c r="BT266" s="376"/>
      <c r="BU266" s="376"/>
      <c r="BV266" s="376"/>
      <c r="BW266" s="376"/>
      <c r="BX266" s="376"/>
      <c r="BY266" s="376"/>
      <c r="BZ266" s="376"/>
      <c r="CA266" s="376"/>
      <c r="CB266" s="376"/>
      <c r="CC266" s="376"/>
      <c r="CD266" s="376"/>
      <c r="CE266" s="376"/>
    </row>
    <row r="267" spans="1:83">
      <c r="A267" s="376"/>
      <c r="B267" s="124"/>
      <c r="C267" s="376"/>
      <c r="D267" s="376"/>
      <c r="E267" s="376"/>
      <c r="F267" s="376"/>
      <c r="G267" s="376"/>
      <c r="H267" s="376"/>
      <c r="I267" s="376"/>
      <c r="J267" s="376"/>
      <c r="K267" s="376"/>
      <c r="L267" s="376"/>
      <c r="M267" s="376"/>
      <c r="N267" s="376"/>
      <c r="O267" s="376"/>
      <c r="P267" s="376"/>
      <c r="Q267" s="376"/>
      <c r="R267" s="376"/>
      <c r="S267" s="376"/>
      <c r="T267" s="376"/>
      <c r="U267" s="376"/>
      <c r="V267" s="376"/>
      <c r="W267" s="376"/>
      <c r="X267" s="376"/>
      <c r="Y267" s="376"/>
      <c r="Z267" s="376"/>
      <c r="AA267" s="376"/>
      <c r="AB267" s="376"/>
      <c r="AC267" s="376"/>
      <c r="AD267" s="376"/>
      <c r="AE267" s="376"/>
      <c r="AF267" s="376"/>
      <c r="AG267" s="376"/>
      <c r="AH267" s="376"/>
      <c r="AI267" s="376"/>
      <c r="AP267" s="376"/>
      <c r="AQ267" s="376"/>
      <c r="AR267" s="376"/>
      <c r="AS267" s="376"/>
      <c r="AT267" s="376"/>
      <c r="AU267" s="376"/>
      <c r="AV267" s="376"/>
      <c r="AW267" s="376"/>
      <c r="AX267" s="376"/>
      <c r="AY267" s="376"/>
      <c r="AZ267" s="376"/>
      <c r="BA267" s="376"/>
      <c r="BB267" s="376"/>
      <c r="BC267" s="376"/>
      <c r="BD267" s="376"/>
      <c r="BE267" s="376"/>
      <c r="BF267" s="376"/>
      <c r="BG267" s="376"/>
      <c r="BH267" s="376"/>
      <c r="BI267" s="376"/>
      <c r="BJ267" s="376"/>
      <c r="BK267" s="376"/>
      <c r="BL267" s="376"/>
      <c r="BM267" s="376"/>
      <c r="BN267" s="376"/>
      <c r="BO267" s="376"/>
      <c r="BP267" s="376"/>
      <c r="BQ267" s="376"/>
      <c r="BR267" s="376"/>
      <c r="BS267" s="376"/>
      <c r="BT267" s="376"/>
      <c r="BU267" s="376"/>
      <c r="BV267" s="376"/>
      <c r="BW267" s="376"/>
      <c r="BX267" s="376"/>
      <c r="BY267" s="376"/>
      <c r="BZ267" s="376"/>
      <c r="CA267" s="376"/>
      <c r="CB267" s="376"/>
      <c r="CC267" s="376"/>
      <c r="CD267" s="376"/>
      <c r="CE267" s="376"/>
    </row>
  </sheetData>
  <mergeCells count="60">
    <mergeCell ref="A1:AI1"/>
    <mergeCell ref="A3:AI3"/>
    <mergeCell ref="AC4:AI4"/>
    <mergeCell ref="AB9:AB12"/>
    <mergeCell ref="AC9:AC12"/>
    <mergeCell ref="AF9:AF12"/>
    <mergeCell ref="AG9:AG12"/>
    <mergeCell ref="I10:I12"/>
    <mergeCell ref="J10:J12"/>
    <mergeCell ref="K10:K12"/>
    <mergeCell ref="L10:N10"/>
    <mergeCell ref="L11:L12"/>
    <mergeCell ref="M11:N11"/>
    <mergeCell ref="AB8:AC8"/>
    <mergeCell ref="AD8:AD12"/>
    <mergeCell ref="AF8:AG8"/>
    <mergeCell ref="AH8:AH12"/>
    <mergeCell ref="P9:P12"/>
    <mergeCell ref="Q9:Q12"/>
    <mergeCell ref="T9:T12"/>
    <mergeCell ref="U9:U12"/>
    <mergeCell ref="X9:X12"/>
    <mergeCell ref="Y9:Y12"/>
    <mergeCell ref="AA7:AA12"/>
    <mergeCell ref="AB7:AD7"/>
    <mergeCell ref="AE7:AE12"/>
    <mergeCell ref="AF7:AH7"/>
    <mergeCell ref="V8:V12"/>
    <mergeCell ref="W7:W12"/>
    <mergeCell ref="X7:Z7"/>
    <mergeCell ref="X8:Y8"/>
    <mergeCell ref="Z8:Z12"/>
    <mergeCell ref="W6:Z6"/>
    <mergeCell ref="H7:H12"/>
    <mergeCell ref="I7:N7"/>
    <mergeCell ref="I8:J9"/>
    <mergeCell ref="K8:N9"/>
    <mergeCell ref="P8:Q8"/>
    <mergeCell ref="R8:R12"/>
    <mergeCell ref="T8:U8"/>
    <mergeCell ref="O7:O12"/>
    <mergeCell ref="P7:R7"/>
    <mergeCell ref="S7:S12"/>
    <mergeCell ref="T7:V7"/>
    <mergeCell ref="A2:AI2"/>
    <mergeCell ref="A5:A12"/>
    <mergeCell ref="B5:B12"/>
    <mergeCell ref="C5:C12"/>
    <mergeCell ref="D5:D12"/>
    <mergeCell ref="E5:E12"/>
    <mergeCell ref="F5:F12"/>
    <mergeCell ref="G5:N5"/>
    <mergeCell ref="O5:Z5"/>
    <mergeCell ref="AA5:AD6"/>
    <mergeCell ref="AE5:AH6"/>
    <mergeCell ref="AI5:AI12"/>
    <mergeCell ref="G6:G12"/>
    <mergeCell ref="H6:N6"/>
    <mergeCell ref="O6:R6"/>
    <mergeCell ref="S6:V6"/>
  </mergeCells>
  <pageMargins left="0.25" right="0.25" top="0.75" bottom="0.75" header="0.3" footer="0.3"/>
  <pageSetup paperSize="9" scale="50" orientation="landscape" r:id="rId1"/>
  <headerFooter>
    <oddFooter>&amp;CBIII-&amp;P</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Cảnh báo" error="Bạn phải nhập đúng định dạng trạng thái dự án!">
          <x14:formula1>
            <xm:f>[12]Sheet1!#REF!</xm:f>
          </x14:formula1>
          <xm:sqref>AK53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N26"/>
  <sheetViews>
    <sheetView showZeros="0" view="pageBreakPreview" topLeftCell="A8" zoomScale="85" zoomScaleNormal="90" zoomScaleSheetLayoutView="85" workbookViewId="0">
      <selection activeCell="I17" sqref="I17"/>
    </sheetView>
  </sheetViews>
  <sheetFormatPr defaultColWidth="8.85546875" defaultRowHeight="18.75" outlineLevelRow="2"/>
  <cols>
    <col min="1" max="1" width="5.42578125" style="12" customWidth="1"/>
    <col min="2" max="2" width="37.28515625" style="13" customWidth="1"/>
    <col min="3" max="3" width="8.28515625" style="14" customWidth="1"/>
    <col min="4" max="4" width="8.5703125" style="14" customWidth="1"/>
    <col min="5" max="5" width="11.28515625" style="14" customWidth="1"/>
    <col min="6" max="6" width="11" style="15" customWidth="1"/>
    <col min="7" max="7" width="13.42578125" style="15" customWidth="1"/>
    <col min="8" max="8" width="13.85546875" style="15" customWidth="1"/>
    <col min="9" max="9" width="13.28515625" style="15" customWidth="1"/>
    <col min="10" max="10" width="11" style="15" customWidth="1"/>
    <col min="11" max="11" width="10.42578125" style="15" customWidth="1"/>
    <col min="12" max="12" width="12.7109375" style="15" customWidth="1"/>
    <col min="13" max="13" width="13" style="15" customWidth="1"/>
    <col min="14" max="14" width="8" style="16" customWidth="1"/>
    <col min="15" max="16384" width="8.85546875" style="1"/>
  </cols>
  <sheetData>
    <row r="1" spans="1:14" hidden="1">
      <c r="A1" s="844" t="s">
        <v>46</v>
      </c>
      <c r="B1" s="844"/>
      <c r="C1" s="844"/>
      <c r="D1" s="844"/>
      <c r="E1" s="844"/>
      <c r="F1" s="844"/>
      <c r="G1" s="844"/>
      <c r="H1" s="844"/>
      <c r="I1" s="844"/>
      <c r="J1" s="844"/>
      <c r="K1" s="844"/>
      <c r="L1" s="844"/>
      <c r="M1" s="844"/>
      <c r="N1" s="844"/>
    </row>
    <row r="2" spans="1:14" s="110" customFormat="1" ht="15.75">
      <c r="A2" s="845" t="s">
        <v>237</v>
      </c>
      <c r="B2" s="845"/>
      <c r="C2" s="845"/>
      <c r="D2" s="845"/>
      <c r="E2" s="845"/>
      <c r="F2" s="845"/>
      <c r="G2" s="845"/>
      <c r="H2" s="845"/>
      <c r="I2" s="845"/>
      <c r="J2" s="845"/>
      <c r="K2" s="845"/>
      <c r="L2" s="845"/>
      <c r="M2" s="845"/>
      <c r="N2" s="845"/>
    </row>
    <row r="3" spans="1:14" ht="23.45" customHeight="1">
      <c r="A3" s="846" t="s">
        <v>31</v>
      </c>
      <c r="B3" s="846"/>
      <c r="C3" s="846"/>
      <c r="D3" s="846"/>
      <c r="E3" s="846"/>
      <c r="F3" s="846"/>
      <c r="G3" s="846"/>
      <c r="H3" s="846"/>
      <c r="I3" s="846"/>
      <c r="J3" s="846"/>
      <c r="K3" s="846"/>
      <c r="L3" s="846"/>
      <c r="M3" s="846"/>
      <c r="N3" s="846"/>
    </row>
    <row r="4" spans="1:14" ht="35.25" customHeight="1">
      <c r="A4" s="847" t="s">
        <v>37</v>
      </c>
      <c r="B4" s="847"/>
      <c r="C4" s="847"/>
      <c r="D4" s="847"/>
      <c r="E4" s="847"/>
      <c r="F4" s="847"/>
      <c r="G4" s="847"/>
      <c r="H4" s="847"/>
      <c r="I4" s="847"/>
      <c r="J4" s="847"/>
      <c r="K4" s="847"/>
      <c r="L4" s="847"/>
      <c r="M4" s="847"/>
      <c r="N4" s="847"/>
    </row>
    <row r="5" spans="1:14" ht="23.45" customHeight="1">
      <c r="A5" s="848" t="str">
        <f>'B 1'!A3:J3</f>
        <v>TỔNG HỢP KẾ HOẠCH ĐẦU TƯ CÔNG NĂM 2022 NGUỒN VỐN NGÂN SÁCH TRUNG ƯƠNG</v>
      </c>
      <c r="B5" s="848"/>
      <c r="C5" s="848"/>
      <c r="D5" s="848"/>
      <c r="E5" s="848"/>
      <c r="F5" s="848"/>
      <c r="G5" s="848"/>
      <c r="H5" s="848"/>
      <c r="I5" s="848"/>
      <c r="J5" s="848"/>
      <c r="K5" s="848"/>
      <c r="L5" s="848"/>
      <c r="M5" s="848"/>
      <c r="N5" s="848"/>
    </row>
    <row r="6" spans="1:14" ht="23.45" customHeight="1">
      <c r="A6" s="838" t="s">
        <v>1</v>
      </c>
      <c r="B6" s="838"/>
      <c r="C6" s="838"/>
      <c r="D6" s="838"/>
      <c r="E6" s="838"/>
      <c r="F6" s="838"/>
      <c r="G6" s="838"/>
      <c r="H6" s="838"/>
      <c r="I6" s="838"/>
      <c r="J6" s="838"/>
      <c r="K6" s="838"/>
      <c r="L6" s="838"/>
      <c r="M6" s="838"/>
      <c r="N6" s="838"/>
    </row>
    <row r="7" spans="1:14" ht="29.45" customHeight="1">
      <c r="A7" s="841" t="s">
        <v>2</v>
      </c>
      <c r="B7" s="839" t="s">
        <v>3</v>
      </c>
      <c r="C7" s="839" t="s">
        <v>4</v>
      </c>
      <c r="D7" s="839" t="s">
        <v>5</v>
      </c>
      <c r="E7" s="839" t="s">
        <v>6</v>
      </c>
      <c r="F7" s="839"/>
      <c r="G7" s="839"/>
      <c r="H7" s="839" t="s">
        <v>38</v>
      </c>
      <c r="I7" s="839" t="s">
        <v>39</v>
      </c>
      <c r="J7" s="839" t="s">
        <v>40</v>
      </c>
      <c r="K7" s="839" t="s">
        <v>41</v>
      </c>
      <c r="L7" s="839" t="s">
        <v>42</v>
      </c>
      <c r="M7" s="839" t="s">
        <v>43</v>
      </c>
      <c r="N7" s="839" t="s">
        <v>7</v>
      </c>
    </row>
    <row r="8" spans="1:14" ht="18.600000000000001" customHeight="1">
      <c r="A8" s="842"/>
      <c r="B8" s="839"/>
      <c r="C8" s="839"/>
      <c r="D8" s="839"/>
      <c r="E8" s="839"/>
      <c r="F8" s="839"/>
      <c r="G8" s="839"/>
      <c r="H8" s="839"/>
      <c r="I8" s="839"/>
      <c r="J8" s="839"/>
      <c r="K8" s="839"/>
      <c r="L8" s="839"/>
      <c r="M8" s="839"/>
      <c r="N8" s="839"/>
    </row>
    <row r="9" spans="1:14" ht="38.25" customHeight="1">
      <c r="A9" s="842"/>
      <c r="B9" s="839"/>
      <c r="C9" s="839"/>
      <c r="D9" s="839"/>
      <c r="E9" s="839"/>
      <c r="F9" s="839"/>
      <c r="G9" s="839"/>
      <c r="H9" s="839"/>
      <c r="I9" s="839"/>
      <c r="J9" s="839"/>
      <c r="K9" s="839"/>
      <c r="L9" s="839"/>
      <c r="M9" s="839"/>
      <c r="N9" s="839"/>
    </row>
    <row r="10" spans="1:14" ht="19.5" customHeight="1">
      <c r="A10" s="842"/>
      <c r="B10" s="839"/>
      <c r="C10" s="839"/>
      <c r="D10" s="839"/>
      <c r="E10" s="839" t="s">
        <v>8</v>
      </c>
      <c r="F10" s="839" t="s">
        <v>9</v>
      </c>
      <c r="G10" s="839"/>
      <c r="H10" s="839"/>
      <c r="I10" s="839"/>
      <c r="J10" s="839"/>
      <c r="K10" s="839"/>
      <c r="L10" s="839"/>
      <c r="M10" s="839"/>
      <c r="N10" s="839"/>
    </row>
    <row r="11" spans="1:14" ht="75.75" customHeight="1">
      <c r="A11" s="843"/>
      <c r="B11" s="839"/>
      <c r="C11" s="839"/>
      <c r="D11" s="839"/>
      <c r="E11" s="839"/>
      <c r="F11" s="100" t="s">
        <v>11</v>
      </c>
      <c r="G11" s="100" t="s">
        <v>12</v>
      </c>
      <c r="H11" s="839"/>
      <c r="I11" s="839"/>
      <c r="J11" s="839"/>
      <c r="K11" s="839"/>
      <c r="L11" s="839"/>
      <c r="M11" s="839"/>
      <c r="N11" s="839"/>
    </row>
    <row r="12" spans="1:14" s="109" customFormat="1" ht="23.25" customHeight="1">
      <c r="A12" s="111" t="s">
        <v>16</v>
      </c>
      <c r="B12" s="111" t="s">
        <v>17</v>
      </c>
      <c r="C12" s="111" t="s">
        <v>18</v>
      </c>
      <c r="D12" s="111" t="s">
        <v>19</v>
      </c>
      <c r="E12" s="111" t="s">
        <v>20</v>
      </c>
      <c r="F12" s="111" t="s">
        <v>21</v>
      </c>
      <c r="G12" s="111" t="s">
        <v>22</v>
      </c>
      <c r="H12" s="111" t="s">
        <v>23</v>
      </c>
      <c r="I12" s="111" t="s">
        <v>24</v>
      </c>
      <c r="J12" s="111" t="s">
        <v>25</v>
      </c>
      <c r="K12" s="111" t="s">
        <v>26</v>
      </c>
      <c r="L12" s="111" t="s">
        <v>27</v>
      </c>
      <c r="M12" s="111" t="s">
        <v>28</v>
      </c>
      <c r="N12" s="111" t="s">
        <v>29</v>
      </c>
    </row>
    <row r="13" spans="1:14" s="107" customFormat="1" ht="21" customHeight="1">
      <c r="A13" s="112"/>
      <c r="B13" s="108" t="s">
        <v>13</v>
      </c>
      <c r="C13" s="115">
        <f t="shared" ref="C13:E13" si="0">SUM(C17:C25)</f>
        <v>0</v>
      </c>
      <c r="D13" s="118">
        <f t="shared" si="0"/>
        <v>0</v>
      </c>
      <c r="E13" s="118">
        <f t="shared" si="0"/>
        <v>0</v>
      </c>
      <c r="F13" s="118">
        <f>F14+F16</f>
        <v>1520476</v>
      </c>
      <c r="G13" s="118">
        <f t="shared" ref="G13:L13" si="1">G14+G16</f>
        <v>1265401</v>
      </c>
      <c r="H13" s="115">
        <f t="shared" si="1"/>
        <v>349748.09</v>
      </c>
      <c r="I13" s="115">
        <f t="shared" si="1"/>
        <v>100000</v>
      </c>
      <c r="J13" s="115">
        <f t="shared" si="1"/>
        <v>11694.994000000001</v>
      </c>
      <c r="K13" s="115">
        <f t="shared" si="1"/>
        <v>7503.5370000000003</v>
      </c>
      <c r="L13" s="115">
        <f t="shared" si="1"/>
        <v>330550.55800000002</v>
      </c>
      <c r="M13" s="115">
        <f>M14+M16</f>
        <v>330550.55800000002</v>
      </c>
      <c r="N13" s="113"/>
    </row>
    <row r="14" spans="1:14" s="107" customFormat="1" ht="34.5" customHeight="1">
      <c r="A14" s="112" t="s">
        <v>58</v>
      </c>
      <c r="B14" s="108" t="s">
        <v>85</v>
      </c>
      <c r="C14" s="115"/>
      <c r="D14" s="118"/>
      <c r="E14" s="118"/>
      <c r="F14" s="118">
        <f>F15</f>
        <v>998117</v>
      </c>
      <c r="G14" s="118">
        <f t="shared" ref="G14:M14" si="2">G15</f>
        <v>898305</v>
      </c>
      <c r="H14" s="118">
        <f t="shared" si="2"/>
        <v>249999</v>
      </c>
      <c r="I14" s="118">
        <f t="shared" si="2"/>
        <v>0</v>
      </c>
      <c r="J14" s="118">
        <f t="shared" si="2"/>
        <v>0</v>
      </c>
      <c r="K14" s="118">
        <f t="shared" si="2"/>
        <v>0</v>
      </c>
      <c r="L14" s="115">
        <f t="shared" si="2"/>
        <v>249999.99900000001</v>
      </c>
      <c r="M14" s="115">
        <f t="shared" si="2"/>
        <v>249999.99900000001</v>
      </c>
      <c r="N14" s="113"/>
    </row>
    <row r="15" spans="1:14" ht="35.25" customHeight="1">
      <c r="A15" s="116" t="s">
        <v>96</v>
      </c>
      <c r="B15" s="46" t="s">
        <v>228</v>
      </c>
      <c r="C15" s="47" t="s">
        <v>59</v>
      </c>
      <c r="D15" s="47"/>
      <c r="E15" s="48" t="s">
        <v>115</v>
      </c>
      <c r="F15" s="301">
        <v>998117</v>
      </c>
      <c r="G15" s="301">
        <v>898305</v>
      </c>
      <c r="H15" s="300">
        <v>249999</v>
      </c>
      <c r="I15" s="300"/>
      <c r="J15" s="300"/>
      <c r="K15" s="300"/>
      <c r="L15" s="98">
        <v>249999.99900000001</v>
      </c>
      <c r="M15" s="98">
        <v>249999.99900000001</v>
      </c>
      <c r="N15" s="98"/>
    </row>
    <row r="16" spans="1:14" s="107" customFormat="1" ht="46.5" customHeight="1">
      <c r="A16" s="112" t="s">
        <v>61</v>
      </c>
      <c r="B16" s="108" t="s">
        <v>117</v>
      </c>
      <c r="C16" s="115">
        <f t="shared" ref="C16:E16" si="3">C13</f>
        <v>0</v>
      </c>
      <c r="D16" s="118">
        <f t="shared" si="3"/>
        <v>0</v>
      </c>
      <c r="E16" s="118">
        <f t="shared" si="3"/>
        <v>0</v>
      </c>
      <c r="F16" s="118">
        <f t="shared" ref="F16:H16" si="4">SUM(F17:F25)</f>
        <v>522359</v>
      </c>
      <c r="G16" s="118">
        <f t="shared" si="4"/>
        <v>367096</v>
      </c>
      <c r="H16" s="115">
        <f t="shared" si="4"/>
        <v>99749.090000000011</v>
      </c>
      <c r="I16" s="115">
        <f t="shared" ref="I16" si="5">SUM(I17:I25)</f>
        <v>100000</v>
      </c>
      <c r="J16" s="115">
        <f t="shared" ref="J16" si="6">SUM(J17:J25)</f>
        <v>11694.994000000001</v>
      </c>
      <c r="K16" s="115">
        <f t="shared" ref="K16" si="7">SUM(K17:K25)</f>
        <v>7503.5370000000003</v>
      </c>
      <c r="L16" s="115">
        <f t="shared" ref="L16" si="8">SUM(L17:L25)</f>
        <v>80550.558999999994</v>
      </c>
      <c r="M16" s="115">
        <f t="shared" ref="M16" si="9">SUM(M17:M25)</f>
        <v>80550.558999999994</v>
      </c>
      <c r="N16" s="113"/>
    </row>
    <row r="17" spans="1:14" ht="35.25" customHeight="1">
      <c r="A17" s="116">
        <v>1</v>
      </c>
      <c r="B17" s="46" t="s">
        <v>118</v>
      </c>
      <c r="C17" s="47" t="s">
        <v>119</v>
      </c>
      <c r="D17" s="47" t="s">
        <v>120</v>
      </c>
      <c r="E17" s="48" t="s">
        <v>121</v>
      </c>
      <c r="F17" s="49">
        <v>54430</v>
      </c>
      <c r="G17" s="49">
        <v>38101</v>
      </c>
      <c r="H17" s="98">
        <v>5999.8990000000003</v>
      </c>
      <c r="I17" s="98">
        <v>6000</v>
      </c>
      <c r="J17" s="98"/>
      <c r="K17" s="98"/>
      <c r="L17" s="98">
        <f>H17</f>
        <v>5999.8990000000003</v>
      </c>
      <c r="M17" s="98">
        <f>L17</f>
        <v>5999.8990000000003</v>
      </c>
      <c r="N17" s="98"/>
    </row>
    <row r="18" spans="1:14" ht="35.25" customHeight="1">
      <c r="A18" s="116">
        <v>2</v>
      </c>
      <c r="B18" s="46" t="s">
        <v>122</v>
      </c>
      <c r="C18" s="47" t="s">
        <v>89</v>
      </c>
      <c r="D18" s="47" t="s">
        <v>123</v>
      </c>
      <c r="E18" s="48" t="s">
        <v>124</v>
      </c>
      <c r="F18" s="49">
        <v>70930</v>
      </c>
      <c r="G18" s="49">
        <v>49651</v>
      </c>
      <c r="H18" s="98">
        <v>16829.884999999998</v>
      </c>
      <c r="I18" s="98">
        <v>17000</v>
      </c>
      <c r="J18" s="98"/>
      <c r="K18" s="98"/>
      <c r="L18" s="98">
        <f>H18</f>
        <v>16829.884999999998</v>
      </c>
      <c r="M18" s="98">
        <f t="shared" ref="M18:M25" si="10">L18</f>
        <v>16829.884999999998</v>
      </c>
      <c r="N18" s="98"/>
    </row>
    <row r="19" spans="1:14" ht="35.25" customHeight="1">
      <c r="A19" s="116">
        <v>3</v>
      </c>
      <c r="B19" s="46" t="s">
        <v>133</v>
      </c>
      <c r="C19" s="47" t="s">
        <v>134</v>
      </c>
      <c r="D19" s="47"/>
      <c r="E19" s="48" t="s">
        <v>135</v>
      </c>
      <c r="F19" s="49">
        <v>145000</v>
      </c>
      <c r="G19" s="49">
        <v>101500</v>
      </c>
      <c r="H19" s="98">
        <v>14000</v>
      </c>
      <c r="I19" s="98">
        <v>14000</v>
      </c>
      <c r="J19" s="98"/>
      <c r="K19" s="98">
        <f>2503.537+2000+7-0.99</f>
        <v>4509.5470000000005</v>
      </c>
      <c r="L19" s="98">
        <f>I19-K19</f>
        <v>9490.4529999999995</v>
      </c>
      <c r="M19" s="98">
        <f t="shared" si="10"/>
        <v>9490.4529999999995</v>
      </c>
      <c r="N19" s="98"/>
    </row>
    <row r="20" spans="1:14" ht="35.25" customHeight="1">
      <c r="A20" s="116">
        <v>4</v>
      </c>
      <c r="B20" s="46" t="s">
        <v>137</v>
      </c>
      <c r="C20" s="47" t="s">
        <v>134</v>
      </c>
      <c r="D20" s="47"/>
      <c r="E20" s="48" t="s">
        <v>138</v>
      </c>
      <c r="F20" s="49">
        <v>18960</v>
      </c>
      <c r="G20" s="49">
        <v>14717</v>
      </c>
      <c r="H20" s="98">
        <v>5976.2920000000004</v>
      </c>
      <c r="I20" s="98">
        <v>6000</v>
      </c>
      <c r="J20" s="98"/>
      <c r="K20" s="98"/>
      <c r="L20" s="98">
        <f>H20</f>
        <v>5976.2920000000004</v>
      </c>
      <c r="M20" s="98">
        <f t="shared" si="10"/>
        <v>5976.2920000000004</v>
      </c>
      <c r="N20" s="98"/>
    </row>
    <row r="21" spans="1:14" ht="35.25" customHeight="1">
      <c r="A21" s="116">
        <v>5</v>
      </c>
      <c r="B21" s="46" t="s">
        <v>140</v>
      </c>
      <c r="C21" s="47" t="s">
        <v>141</v>
      </c>
      <c r="D21" s="47"/>
      <c r="E21" s="48" t="s">
        <v>142</v>
      </c>
      <c r="F21" s="49">
        <v>75156</v>
      </c>
      <c r="G21" s="49">
        <v>52609</v>
      </c>
      <c r="H21" s="98">
        <v>29953.024000000001</v>
      </c>
      <c r="I21" s="98">
        <v>30000</v>
      </c>
      <c r="J21" s="98"/>
      <c r="K21" s="98"/>
      <c r="L21" s="98">
        <f>H21</f>
        <v>29953.024000000001</v>
      </c>
      <c r="M21" s="98">
        <f t="shared" si="10"/>
        <v>29953.024000000001</v>
      </c>
      <c r="N21" s="98"/>
    </row>
    <row r="22" spans="1:14" ht="35.25" customHeight="1">
      <c r="A22" s="116">
        <v>6</v>
      </c>
      <c r="B22" s="46" t="s">
        <v>144</v>
      </c>
      <c r="C22" s="47" t="s">
        <v>141</v>
      </c>
      <c r="D22" s="47"/>
      <c r="E22" s="48" t="s">
        <v>145</v>
      </c>
      <c r="F22" s="49">
        <v>35703</v>
      </c>
      <c r="G22" s="49">
        <v>24992</v>
      </c>
      <c r="H22" s="98">
        <v>7000</v>
      </c>
      <c r="I22" s="98">
        <v>7000</v>
      </c>
      <c r="J22" s="98"/>
      <c r="K22" s="98"/>
      <c r="L22" s="98">
        <f>H22</f>
        <v>7000</v>
      </c>
      <c r="M22" s="98">
        <f t="shared" si="10"/>
        <v>7000</v>
      </c>
      <c r="N22" s="98"/>
    </row>
    <row r="23" spans="1:14" ht="35.25" customHeight="1">
      <c r="A23" s="116">
        <v>7</v>
      </c>
      <c r="B23" s="46" t="s">
        <v>147</v>
      </c>
      <c r="C23" s="47" t="s">
        <v>134</v>
      </c>
      <c r="D23" s="47"/>
      <c r="E23" s="48" t="s">
        <v>148</v>
      </c>
      <c r="F23" s="49">
        <v>48192</v>
      </c>
      <c r="G23" s="49">
        <v>33734</v>
      </c>
      <c r="H23" s="98">
        <v>13996</v>
      </c>
      <c r="I23" s="98">
        <v>14000</v>
      </c>
      <c r="J23" s="98">
        <v>9554.9940000000006</v>
      </c>
      <c r="K23" s="98"/>
      <c r="L23" s="98">
        <f>H23-J23</f>
        <v>4441.0059999999994</v>
      </c>
      <c r="M23" s="98">
        <f t="shared" si="10"/>
        <v>4441.0059999999994</v>
      </c>
      <c r="N23" s="98"/>
    </row>
    <row r="24" spans="1:14" ht="42" customHeight="1">
      <c r="A24" s="116">
        <v>8</v>
      </c>
      <c r="B24" s="46" t="s">
        <v>150</v>
      </c>
      <c r="C24" s="47" t="s">
        <v>119</v>
      </c>
      <c r="D24" s="47"/>
      <c r="E24" s="48" t="s">
        <v>151</v>
      </c>
      <c r="F24" s="49">
        <v>49871</v>
      </c>
      <c r="G24" s="49">
        <v>34910</v>
      </c>
      <c r="H24" s="98">
        <v>2993.99</v>
      </c>
      <c r="I24" s="98">
        <v>3000</v>
      </c>
      <c r="J24" s="98"/>
      <c r="K24" s="98">
        <v>2993.99</v>
      </c>
      <c r="L24" s="98"/>
      <c r="M24" s="98">
        <f t="shared" si="10"/>
        <v>0</v>
      </c>
      <c r="N24" s="98"/>
    </row>
    <row r="25" spans="1:14" ht="35.25" customHeight="1">
      <c r="A25" s="117">
        <v>9</v>
      </c>
      <c r="B25" s="114" t="s">
        <v>153</v>
      </c>
      <c r="C25" s="47" t="s">
        <v>134</v>
      </c>
      <c r="D25" s="47"/>
      <c r="E25" s="48" t="s">
        <v>154</v>
      </c>
      <c r="F25" s="49">
        <v>24117</v>
      </c>
      <c r="G25" s="49">
        <v>16882</v>
      </c>
      <c r="H25" s="99">
        <v>3000</v>
      </c>
      <c r="I25" s="99">
        <v>3000</v>
      </c>
      <c r="J25" s="99">
        <v>2140</v>
      </c>
      <c r="K25" s="99"/>
      <c r="L25" s="99">
        <f>H25-J25</f>
        <v>860</v>
      </c>
      <c r="M25" s="99">
        <f t="shared" si="10"/>
        <v>860</v>
      </c>
      <c r="N25" s="99"/>
    </row>
    <row r="26" spans="1:14" ht="68.25" customHeight="1" outlineLevel="2">
      <c r="A26" s="840" t="s">
        <v>238</v>
      </c>
      <c r="B26" s="840"/>
      <c r="C26" s="840"/>
      <c r="D26" s="840"/>
      <c r="E26" s="840"/>
      <c r="F26" s="840"/>
      <c r="G26" s="840"/>
      <c r="H26" s="840"/>
      <c r="I26" s="840"/>
      <c r="J26" s="840"/>
      <c r="K26" s="840"/>
      <c r="L26" s="840"/>
      <c r="M26" s="840"/>
      <c r="N26" s="840"/>
    </row>
  </sheetData>
  <mergeCells count="21">
    <mergeCell ref="A1:N1"/>
    <mergeCell ref="A2:N2"/>
    <mergeCell ref="A3:N3"/>
    <mergeCell ref="A4:N4"/>
    <mergeCell ref="A5:N5"/>
    <mergeCell ref="A6:N6"/>
    <mergeCell ref="H7:H11"/>
    <mergeCell ref="A26:N26"/>
    <mergeCell ref="I7:I11"/>
    <mergeCell ref="J7:J11"/>
    <mergeCell ref="K7:K11"/>
    <mergeCell ref="L7:L11"/>
    <mergeCell ref="M7:M11"/>
    <mergeCell ref="E10:E11"/>
    <mergeCell ref="F10:G10"/>
    <mergeCell ref="N7:N11"/>
    <mergeCell ref="A7:A11"/>
    <mergeCell ref="B7:B11"/>
    <mergeCell ref="C7:C11"/>
    <mergeCell ref="D7:D11"/>
    <mergeCell ref="E7:G9"/>
  </mergeCells>
  <printOptions horizontalCentered="1"/>
  <pageMargins left="0.25" right="0.25" top="0.25" bottom="0.75" header="0.3" footer="0.3"/>
  <pageSetup paperSize="9" scale="80" fitToHeight="0" orientation="landscape" useFirstPageNumber="1" r:id="rId1"/>
  <headerFooter differentFirst="1">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N22"/>
  <sheetViews>
    <sheetView showZeros="0" view="pageBreakPreview" topLeftCell="A9" zoomScale="85" zoomScaleNormal="90" zoomScaleSheetLayoutView="85" workbookViewId="0">
      <selection activeCell="H14" sqref="H14:I21"/>
    </sheetView>
  </sheetViews>
  <sheetFormatPr defaultColWidth="8.85546875" defaultRowHeight="18.75" outlineLevelRow="2"/>
  <cols>
    <col min="1" max="1" width="5.42578125" style="12" customWidth="1"/>
    <col min="2" max="2" width="37.28515625" style="13" customWidth="1"/>
    <col min="3" max="4" width="20" style="14" customWidth="1"/>
    <col min="5" max="5" width="12.140625" style="14" customWidth="1"/>
    <col min="6" max="6" width="13.28515625" style="15" customWidth="1"/>
    <col min="7" max="7" width="15.28515625" style="15" customWidth="1"/>
    <col min="8" max="8" width="16.85546875" style="15" customWidth="1"/>
    <col min="9" max="9" width="13.28515625" style="15" customWidth="1"/>
    <col min="10" max="10" width="15.85546875" style="16" customWidth="1"/>
    <col min="11" max="16384" width="8.85546875" style="1"/>
  </cols>
  <sheetData>
    <row r="1" spans="1:14" hidden="1">
      <c r="A1" s="844" t="s">
        <v>46</v>
      </c>
      <c r="B1" s="844"/>
      <c r="C1" s="844"/>
      <c r="D1" s="844"/>
      <c r="E1" s="844"/>
      <c r="F1" s="844"/>
      <c r="G1" s="844"/>
      <c r="H1" s="844"/>
      <c r="I1" s="844"/>
      <c r="J1" s="844"/>
      <c r="K1" s="844"/>
      <c r="L1" s="844"/>
      <c r="M1" s="844"/>
      <c r="N1" s="844"/>
    </row>
    <row r="2" spans="1:14" ht="19.5">
      <c r="A2" s="855" t="s">
        <v>237</v>
      </c>
      <c r="B2" s="855"/>
      <c r="C2" s="855"/>
      <c r="D2" s="855"/>
      <c r="E2" s="855"/>
      <c r="F2" s="855"/>
      <c r="G2" s="855"/>
      <c r="H2" s="855"/>
      <c r="I2" s="855"/>
      <c r="J2" s="855"/>
    </row>
    <row r="3" spans="1:14" ht="23.45" customHeight="1">
      <c r="A3" s="846" t="s">
        <v>47</v>
      </c>
      <c r="B3" s="846"/>
      <c r="C3" s="846"/>
      <c r="D3" s="846"/>
      <c r="E3" s="846"/>
      <c r="F3" s="846"/>
      <c r="G3" s="846"/>
      <c r="H3" s="846"/>
      <c r="I3" s="846"/>
      <c r="J3" s="846"/>
    </row>
    <row r="4" spans="1:14" ht="36.75" customHeight="1">
      <c r="A4" s="847" t="s">
        <v>230</v>
      </c>
      <c r="B4" s="847"/>
      <c r="C4" s="847"/>
      <c r="D4" s="847"/>
      <c r="E4" s="847"/>
      <c r="F4" s="847"/>
      <c r="G4" s="847"/>
      <c r="H4" s="847"/>
      <c r="I4" s="847"/>
      <c r="J4" s="847"/>
    </row>
    <row r="5" spans="1:14" ht="23.45" customHeight="1">
      <c r="A5" s="848" t="str">
        <f>'II Ung da giao TH'!A5:N5</f>
        <v>TỔNG HỢP KẾ HOẠCH ĐẦU TƯ CÔNG NĂM 2022 NGUỒN VỐN NGÂN SÁCH TRUNG ƯƠNG</v>
      </c>
      <c r="B5" s="848"/>
      <c r="C5" s="848"/>
      <c r="D5" s="848"/>
      <c r="E5" s="848"/>
      <c r="F5" s="848"/>
      <c r="G5" s="848"/>
      <c r="H5" s="848"/>
      <c r="I5" s="848"/>
      <c r="J5" s="848"/>
    </row>
    <row r="6" spans="1:14" ht="23.45" customHeight="1">
      <c r="A6" s="849" t="s">
        <v>1</v>
      </c>
      <c r="B6" s="849"/>
      <c r="C6" s="849"/>
      <c r="D6" s="849"/>
      <c r="E6" s="849"/>
      <c r="F6" s="849"/>
      <c r="G6" s="849"/>
      <c r="H6" s="849"/>
      <c r="I6" s="849"/>
      <c r="J6" s="849"/>
    </row>
    <row r="7" spans="1:14" ht="18.75" customHeight="1">
      <c r="A7" s="852" t="s">
        <v>2</v>
      </c>
      <c r="B7" s="850" t="s">
        <v>3</v>
      </c>
      <c r="C7" s="850" t="s">
        <v>4</v>
      </c>
      <c r="D7" s="850" t="s">
        <v>5</v>
      </c>
      <c r="E7" s="850" t="s">
        <v>6</v>
      </c>
      <c r="F7" s="850"/>
      <c r="G7" s="850"/>
      <c r="H7" s="850" t="s">
        <v>38</v>
      </c>
      <c r="I7" s="850" t="s">
        <v>44</v>
      </c>
      <c r="J7" s="850" t="s">
        <v>7</v>
      </c>
    </row>
    <row r="8" spans="1:14" ht="18.75" customHeight="1">
      <c r="A8" s="853"/>
      <c r="B8" s="850"/>
      <c r="C8" s="850"/>
      <c r="D8" s="850"/>
      <c r="E8" s="850"/>
      <c r="F8" s="850"/>
      <c r="G8" s="850"/>
      <c r="H8" s="850"/>
      <c r="I8" s="850"/>
      <c r="J8" s="850"/>
    </row>
    <row r="9" spans="1:14" ht="18.75" customHeight="1">
      <c r="A9" s="853"/>
      <c r="B9" s="850"/>
      <c r="C9" s="850"/>
      <c r="D9" s="850"/>
      <c r="E9" s="850"/>
      <c r="F9" s="850"/>
      <c r="G9" s="850"/>
      <c r="H9" s="850"/>
      <c r="I9" s="850"/>
      <c r="J9" s="850"/>
    </row>
    <row r="10" spans="1:14" ht="30.6" customHeight="1">
      <c r="A10" s="853"/>
      <c r="B10" s="850"/>
      <c r="C10" s="850"/>
      <c r="D10" s="850"/>
      <c r="E10" s="850" t="s">
        <v>8</v>
      </c>
      <c r="F10" s="850" t="s">
        <v>9</v>
      </c>
      <c r="G10" s="850"/>
      <c r="H10" s="850"/>
      <c r="I10" s="850"/>
      <c r="J10" s="850"/>
    </row>
    <row r="11" spans="1:14" ht="27.75" customHeight="1">
      <c r="A11" s="854"/>
      <c r="B11" s="850"/>
      <c r="C11" s="850"/>
      <c r="D11" s="850"/>
      <c r="E11" s="850"/>
      <c r="F11" s="101" t="s">
        <v>11</v>
      </c>
      <c r="G11" s="101" t="s">
        <v>12</v>
      </c>
      <c r="H11" s="850"/>
      <c r="I11" s="850"/>
      <c r="J11" s="850"/>
    </row>
    <row r="12" spans="1:14" s="18" customFormat="1" ht="16.5" customHeight="1">
      <c r="A12" s="111" t="s">
        <v>16</v>
      </c>
      <c r="B12" s="111" t="s">
        <v>17</v>
      </c>
      <c r="C12" s="111" t="s">
        <v>18</v>
      </c>
      <c r="D12" s="111" t="s">
        <v>19</v>
      </c>
      <c r="E12" s="111" t="s">
        <v>20</v>
      </c>
      <c r="F12" s="111" t="s">
        <v>21</v>
      </c>
      <c r="G12" s="111" t="s">
        <v>22</v>
      </c>
      <c r="H12" s="111" t="s">
        <v>23</v>
      </c>
      <c r="I12" s="111" t="s">
        <v>24</v>
      </c>
      <c r="J12" s="111" t="s">
        <v>25</v>
      </c>
    </row>
    <row r="13" spans="1:14" ht="35.25" customHeight="1">
      <c r="A13" s="119"/>
      <c r="B13" s="120" t="s">
        <v>13</v>
      </c>
      <c r="C13" s="104"/>
      <c r="D13" s="104"/>
      <c r="E13" s="104"/>
      <c r="F13" s="121">
        <f>SUM(F15:F21)</f>
        <v>432833.09299999999</v>
      </c>
      <c r="G13" s="121">
        <f>SUM(G15:G21)</f>
        <v>432833.09299999999</v>
      </c>
      <c r="H13" s="122">
        <f>SUM(H14:H21)</f>
        <v>97492.125</v>
      </c>
      <c r="I13" s="122">
        <f>SUM(I14:I21)</f>
        <v>97492.125</v>
      </c>
      <c r="J13" s="105"/>
    </row>
    <row r="14" spans="1:14" ht="35.25" customHeight="1">
      <c r="A14" s="95">
        <v>1</v>
      </c>
      <c r="B14" s="96" t="s">
        <v>236</v>
      </c>
      <c r="C14" s="103" t="s">
        <v>199</v>
      </c>
      <c r="D14" s="104"/>
      <c r="E14" s="104"/>
      <c r="F14" s="97"/>
      <c r="G14" s="97"/>
      <c r="H14" s="106">
        <v>8030.2249999999985</v>
      </c>
      <c r="I14" s="106">
        <v>8030.2249999999985</v>
      </c>
      <c r="J14" s="105"/>
    </row>
    <row r="15" spans="1:14" s="361" customFormat="1" ht="35.25" customHeight="1">
      <c r="A15" s="354" t="s">
        <v>99</v>
      </c>
      <c r="B15" s="355" t="s">
        <v>220</v>
      </c>
      <c r="C15" s="356" t="s">
        <v>222</v>
      </c>
      <c r="D15" s="357"/>
      <c r="E15" s="357"/>
      <c r="F15" s="358">
        <v>8957</v>
      </c>
      <c r="G15" s="358">
        <v>8957</v>
      </c>
      <c r="H15" s="359">
        <v>8957</v>
      </c>
      <c r="I15" s="359">
        <v>8957</v>
      </c>
      <c r="J15" s="360"/>
    </row>
    <row r="16" spans="1:14" s="361" customFormat="1" ht="35.25" customHeight="1">
      <c r="A16" s="354" t="s">
        <v>102</v>
      </c>
      <c r="B16" s="355" t="s">
        <v>221</v>
      </c>
      <c r="C16" s="356" t="s">
        <v>126</v>
      </c>
      <c r="D16" s="357"/>
      <c r="E16" s="357"/>
      <c r="F16" s="358">
        <v>10000</v>
      </c>
      <c r="G16" s="358">
        <v>10000</v>
      </c>
      <c r="H16" s="359">
        <v>10000</v>
      </c>
      <c r="I16" s="359">
        <v>10000</v>
      </c>
      <c r="J16" s="360"/>
    </row>
    <row r="17" spans="1:10" s="361" customFormat="1" ht="35.25" customHeight="1">
      <c r="A17" s="354" t="s">
        <v>106</v>
      </c>
      <c r="B17" s="355" t="s">
        <v>223</v>
      </c>
      <c r="C17" s="356" t="s">
        <v>222</v>
      </c>
      <c r="D17" s="357"/>
      <c r="E17" s="356" t="s">
        <v>231</v>
      </c>
      <c r="F17" s="358">
        <v>29258.093000000001</v>
      </c>
      <c r="G17" s="358">
        <v>29258.093000000001</v>
      </c>
      <c r="H17" s="359">
        <v>2058</v>
      </c>
      <c r="I17" s="359">
        <v>2058</v>
      </c>
      <c r="J17" s="360"/>
    </row>
    <row r="18" spans="1:10" s="361" customFormat="1" ht="35.25" customHeight="1">
      <c r="A18" s="354" t="s">
        <v>130</v>
      </c>
      <c r="B18" s="355" t="s">
        <v>224</v>
      </c>
      <c r="C18" s="356" t="s">
        <v>89</v>
      </c>
      <c r="D18" s="357"/>
      <c r="E18" s="356" t="s">
        <v>232</v>
      </c>
      <c r="F18" s="358">
        <v>108598</v>
      </c>
      <c r="G18" s="358">
        <v>108598</v>
      </c>
      <c r="H18" s="359">
        <v>1476</v>
      </c>
      <c r="I18" s="359">
        <v>1476</v>
      </c>
      <c r="J18" s="360"/>
    </row>
    <row r="19" spans="1:10" s="361" customFormat="1" ht="35.25" customHeight="1">
      <c r="A19" s="354" t="s">
        <v>110</v>
      </c>
      <c r="B19" s="355" t="s">
        <v>225</v>
      </c>
      <c r="C19" s="356" t="s">
        <v>108</v>
      </c>
      <c r="D19" s="357"/>
      <c r="E19" s="356" t="s">
        <v>234</v>
      </c>
      <c r="F19" s="358">
        <v>73019</v>
      </c>
      <c r="G19" s="358">
        <v>73019</v>
      </c>
      <c r="H19" s="359">
        <v>40000</v>
      </c>
      <c r="I19" s="359">
        <v>40000</v>
      </c>
      <c r="J19" s="360"/>
    </row>
    <row r="20" spans="1:10" s="361" customFormat="1" ht="47.25" customHeight="1">
      <c r="A20" s="354" t="s">
        <v>136</v>
      </c>
      <c r="B20" s="355" t="s">
        <v>226</v>
      </c>
      <c r="C20" s="356" t="s">
        <v>129</v>
      </c>
      <c r="D20" s="357"/>
      <c r="E20" s="356" t="s">
        <v>233</v>
      </c>
      <c r="F20" s="358">
        <v>114068</v>
      </c>
      <c r="G20" s="358">
        <v>114068</v>
      </c>
      <c r="H20" s="359">
        <v>20000</v>
      </c>
      <c r="I20" s="359">
        <v>20000</v>
      </c>
      <c r="J20" s="360"/>
    </row>
    <row r="21" spans="1:10" s="361" customFormat="1" ht="35.25" customHeight="1">
      <c r="A21" s="354" t="s">
        <v>229</v>
      </c>
      <c r="B21" s="355" t="s">
        <v>227</v>
      </c>
      <c r="C21" s="356" t="s">
        <v>119</v>
      </c>
      <c r="D21" s="357"/>
      <c r="E21" s="356" t="s">
        <v>235</v>
      </c>
      <c r="F21" s="358">
        <v>88933</v>
      </c>
      <c r="G21" s="358">
        <v>88933</v>
      </c>
      <c r="H21" s="359">
        <v>6970.9</v>
      </c>
      <c r="I21" s="359">
        <v>6970.9</v>
      </c>
      <c r="J21" s="360"/>
    </row>
    <row r="22" spans="1:10" ht="58.5" customHeight="1" outlineLevel="2">
      <c r="A22" s="851" t="s">
        <v>32</v>
      </c>
      <c r="B22" s="851"/>
      <c r="C22" s="851"/>
      <c r="D22" s="851"/>
      <c r="E22" s="851"/>
      <c r="F22" s="851"/>
      <c r="G22" s="851"/>
      <c r="H22" s="851"/>
      <c r="I22" s="851"/>
      <c r="J22" s="851"/>
    </row>
  </sheetData>
  <mergeCells count="17">
    <mergeCell ref="A1:N1"/>
    <mergeCell ref="A2:J2"/>
    <mergeCell ref="A3:J3"/>
    <mergeCell ref="A4:J4"/>
    <mergeCell ref="A5:J5"/>
    <mergeCell ref="A6:J6"/>
    <mergeCell ref="J7:J11"/>
    <mergeCell ref="E10:E11"/>
    <mergeCell ref="F10:G10"/>
    <mergeCell ref="A22:J22"/>
    <mergeCell ref="H7:H11"/>
    <mergeCell ref="I7:I11"/>
    <mergeCell ref="A7:A11"/>
    <mergeCell ref="B7:B11"/>
    <mergeCell ref="C7:C11"/>
    <mergeCell ref="D7:D11"/>
    <mergeCell ref="E7:G9"/>
  </mergeCells>
  <printOptions horizontalCentered="1"/>
  <pageMargins left="0.25" right="0.25" top="0" bottom="0.75" header="0.3" footer="0.3"/>
  <pageSetup paperSize="9" scale="84" fitToHeight="0" orientation="landscape" useFirstPageNumber="1" r:id="rId1"/>
  <headerFooter differentFirst="1">
    <oddFooter>&amp;R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N17"/>
  <sheetViews>
    <sheetView showZeros="0" view="pageBreakPreview" zoomScale="85" zoomScaleNormal="90" zoomScaleSheetLayoutView="85" workbookViewId="0">
      <selection activeCell="D20" sqref="D20:D22"/>
    </sheetView>
  </sheetViews>
  <sheetFormatPr defaultColWidth="8.85546875" defaultRowHeight="18.75" outlineLevelRow="2"/>
  <cols>
    <col min="1" max="1" width="5.42578125" style="12" customWidth="1"/>
    <col min="2" max="2" width="37.28515625" style="13" customWidth="1"/>
    <col min="3" max="5" width="20" style="14" customWidth="1"/>
    <col min="6" max="9" width="20" style="15" customWidth="1"/>
    <col min="10" max="10" width="15.85546875" style="16" customWidth="1"/>
    <col min="11" max="16384" width="8.85546875" style="1"/>
  </cols>
  <sheetData>
    <row r="1" spans="1:14">
      <c r="A1" s="844" t="s">
        <v>46</v>
      </c>
      <c r="B1" s="844"/>
      <c r="C1" s="844"/>
      <c r="D1" s="844"/>
      <c r="E1" s="844"/>
      <c r="F1" s="844"/>
      <c r="G1" s="844"/>
      <c r="H1" s="844"/>
      <c r="I1" s="844"/>
      <c r="J1" s="844"/>
      <c r="K1" s="844"/>
      <c r="L1" s="844"/>
      <c r="M1" s="844"/>
      <c r="N1" s="844"/>
    </row>
    <row r="2" spans="1:14" ht="19.5">
      <c r="A2" s="855" t="s">
        <v>0</v>
      </c>
      <c r="B2" s="855"/>
      <c r="C2" s="855"/>
      <c r="D2" s="855"/>
      <c r="E2" s="855"/>
      <c r="F2" s="855"/>
      <c r="G2" s="855"/>
      <c r="H2" s="855"/>
      <c r="I2" s="855"/>
      <c r="J2" s="855"/>
    </row>
    <row r="3" spans="1:14" ht="23.45" customHeight="1">
      <c r="A3" s="846" t="s">
        <v>33</v>
      </c>
      <c r="B3" s="846"/>
      <c r="C3" s="846"/>
      <c r="D3" s="846"/>
      <c r="E3" s="846"/>
      <c r="F3" s="846"/>
      <c r="G3" s="846"/>
      <c r="H3" s="846"/>
      <c r="I3" s="846"/>
      <c r="J3" s="846"/>
    </row>
    <row r="4" spans="1:14" ht="48" customHeight="1">
      <c r="A4" s="846" t="s">
        <v>34</v>
      </c>
      <c r="B4" s="846"/>
      <c r="C4" s="846"/>
      <c r="D4" s="846"/>
      <c r="E4" s="846"/>
      <c r="F4" s="846"/>
      <c r="G4" s="846"/>
      <c r="H4" s="846"/>
      <c r="I4" s="846"/>
      <c r="J4" s="846"/>
    </row>
    <row r="5" spans="1:14" ht="23.45" customHeight="1">
      <c r="A5" s="848"/>
      <c r="B5" s="848"/>
      <c r="C5" s="848"/>
      <c r="D5" s="848"/>
      <c r="E5" s="848"/>
      <c r="F5" s="848"/>
      <c r="G5" s="848"/>
      <c r="H5" s="848"/>
      <c r="I5" s="848"/>
      <c r="J5" s="848"/>
    </row>
    <row r="6" spans="1:14" ht="23.45" customHeight="1">
      <c r="A6" s="849" t="s">
        <v>1</v>
      </c>
      <c r="B6" s="849"/>
      <c r="C6" s="849"/>
      <c r="D6" s="849"/>
      <c r="E6" s="849"/>
      <c r="F6" s="849"/>
      <c r="G6" s="849"/>
      <c r="H6" s="849"/>
      <c r="I6" s="849"/>
      <c r="J6" s="849"/>
    </row>
    <row r="7" spans="1:14" ht="18.75" customHeight="1">
      <c r="A7" s="856" t="s">
        <v>2</v>
      </c>
      <c r="B7" s="859" t="s">
        <v>3</v>
      </c>
      <c r="C7" s="859" t="s">
        <v>4</v>
      </c>
      <c r="D7" s="859" t="s">
        <v>5</v>
      </c>
      <c r="E7" s="859" t="s">
        <v>6</v>
      </c>
      <c r="F7" s="859"/>
      <c r="G7" s="859"/>
      <c r="H7" s="859" t="s">
        <v>36</v>
      </c>
      <c r="I7" s="859" t="s">
        <v>35</v>
      </c>
      <c r="J7" s="859" t="s">
        <v>7</v>
      </c>
    </row>
    <row r="8" spans="1:14" ht="18.75" customHeight="1">
      <c r="A8" s="857"/>
      <c r="B8" s="859"/>
      <c r="C8" s="859"/>
      <c r="D8" s="859"/>
      <c r="E8" s="859"/>
      <c r="F8" s="859"/>
      <c r="G8" s="859"/>
      <c r="H8" s="859"/>
      <c r="I8" s="859"/>
      <c r="J8" s="859"/>
    </row>
    <row r="9" spans="1:14" ht="18.75" customHeight="1">
      <c r="A9" s="857"/>
      <c r="B9" s="859"/>
      <c r="C9" s="859"/>
      <c r="D9" s="859"/>
      <c r="E9" s="859"/>
      <c r="F9" s="859"/>
      <c r="G9" s="859"/>
      <c r="H9" s="859"/>
      <c r="I9" s="859"/>
      <c r="J9" s="859"/>
    </row>
    <row r="10" spans="1:14" ht="30.6" customHeight="1">
      <c r="A10" s="857"/>
      <c r="B10" s="859"/>
      <c r="C10" s="859"/>
      <c r="D10" s="859"/>
      <c r="E10" s="859" t="s">
        <v>8</v>
      </c>
      <c r="F10" s="859" t="s">
        <v>9</v>
      </c>
      <c r="G10" s="859"/>
      <c r="H10" s="859"/>
      <c r="I10" s="859"/>
      <c r="J10" s="859"/>
    </row>
    <row r="11" spans="1:14" ht="58.5" customHeight="1">
      <c r="A11" s="858"/>
      <c r="B11" s="859"/>
      <c r="C11" s="859"/>
      <c r="D11" s="859"/>
      <c r="E11" s="859"/>
      <c r="F11" s="20" t="s">
        <v>11</v>
      </c>
      <c r="G11" s="20" t="s">
        <v>12</v>
      </c>
      <c r="H11" s="859"/>
      <c r="I11" s="859"/>
      <c r="J11" s="859"/>
    </row>
    <row r="12" spans="1:14" s="18" customFormat="1" ht="26.25" customHeight="1">
      <c r="A12" s="17" t="s">
        <v>16</v>
      </c>
      <c r="B12" s="19" t="s">
        <v>17</v>
      </c>
      <c r="C12" s="19" t="s">
        <v>18</v>
      </c>
      <c r="D12" s="19" t="s">
        <v>19</v>
      </c>
      <c r="E12" s="19" t="s">
        <v>20</v>
      </c>
      <c r="F12" s="19" t="s">
        <v>21</v>
      </c>
      <c r="G12" s="19" t="s">
        <v>22</v>
      </c>
      <c r="H12" s="19" t="s">
        <v>23</v>
      </c>
      <c r="I12" s="19" t="s">
        <v>24</v>
      </c>
      <c r="J12" s="19" t="s">
        <v>25</v>
      </c>
    </row>
    <row r="13" spans="1:14" ht="35.25" customHeight="1">
      <c r="A13" s="2"/>
      <c r="B13" s="3" t="s">
        <v>13</v>
      </c>
      <c r="C13" s="4"/>
      <c r="D13" s="4"/>
      <c r="E13" s="4"/>
      <c r="F13" s="5"/>
      <c r="G13" s="5"/>
      <c r="H13" s="5"/>
      <c r="I13" s="5"/>
      <c r="J13" s="20"/>
    </row>
    <row r="14" spans="1:14" ht="37.5" customHeight="1" outlineLevel="2">
      <c r="A14" s="2"/>
      <c r="B14" s="6" t="s">
        <v>30</v>
      </c>
      <c r="C14" s="4"/>
      <c r="D14" s="4"/>
      <c r="E14" s="4"/>
      <c r="F14" s="5"/>
      <c r="G14" s="5"/>
      <c r="H14" s="5"/>
      <c r="I14" s="5"/>
      <c r="J14" s="20"/>
    </row>
    <row r="15" spans="1:14" ht="36.75" customHeight="1" outlineLevel="2">
      <c r="A15" s="2"/>
      <c r="B15" s="6" t="s">
        <v>14</v>
      </c>
      <c r="C15" s="4"/>
      <c r="D15" s="4"/>
      <c r="E15" s="4"/>
      <c r="F15" s="5"/>
      <c r="G15" s="5"/>
      <c r="H15" s="5"/>
      <c r="I15" s="5"/>
      <c r="J15" s="20"/>
    </row>
    <row r="16" spans="1:14" ht="56.25" customHeight="1" outlineLevel="2">
      <c r="A16" s="7"/>
      <c r="B16" s="8" t="s">
        <v>15</v>
      </c>
      <c r="C16" s="9"/>
      <c r="D16" s="9"/>
      <c r="E16" s="9"/>
      <c r="F16" s="10"/>
      <c r="G16" s="10"/>
      <c r="H16" s="10"/>
      <c r="I16" s="11"/>
      <c r="J16" s="20"/>
    </row>
    <row r="17" spans="1:10" ht="58.5" customHeight="1" outlineLevel="2">
      <c r="A17" s="851" t="s">
        <v>32</v>
      </c>
      <c r="B17" s="851"/>
      <c r="C17" s="851"/>
      <c r="D17" s="851"/>
      <c r="E17" s="851"/>
      <c r="F17" s="851"/>
      <c r="G17" s="851"/>
      <c r="H17" s="851"/>
      <c r="I17" s="851"/>
      <c r="J17" s="851"/>
    </row>
  </sheetData>
  <mergeCells count="17">
    <mergeCell ref="F10:G10"/>
    <mergeCell ref="A1:N1"/>
    <mergeCell ref="A17:J17"/>
    <mergeCell ref="A2:J2"/>
    <mergeCell ref="A3:J3"/>
    <mergeCell ref="A4:J4"/>
    <mergeCell ref="A5:J5"/>
    <mergeCell ref="A6:J6"/>
    <mergeCell ref="A7:A11"/>
    <mergeCell ref="B7:B11"/>
    <mergeCell ref="C7:C11"/>
    <mergeCell ref="D7:D11"/>
    <mergeCell ref="E7:G9"/>
    <mergeCell ref="H7:H11"/>
    <mergeCell ref="I7:I11"/>
    <mergeCell ref="J7:J11"/>
    <mergeCell ref="E10:E11"/>
  </mergeCells>
  <printOptions horizontalCentered="1"/>
  <pageMargins left="0.39370078740157483" right="0.39370078740157483" top="0.78740157480314965" bottom="1.1811023622047245" header="0.31496062992125984" footer="0.9055118110236221"/>
  <pageSetup paperSize="9" scale="70" fitToHeight="0" orientation="landscape" useFirstPageNumber="1" r:id="rId1"/>
  <headerFooter differentFirst="1">
    <oddFooter>&amp;R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DN254"/>
  <sheetViews>
    <sheetView topLeftCell="A69" workbookViewId="0">
      <selection activeCell="H75" sqref="H75"/>
    </sheetView>
  </sheetViews>
  <sheetFormatPr defaultColWidth="8.7109375" defaultRowHeight="18.75"/>
  <cols>
    <col min="1" max="1" width="4.42578125" style="165" customWidth="1"/>
    <col min="2" max="2" width="25.85546875" style="164" customWidth="1"/>
    <col min="3" max="3" width="7.7109375" style="90" customWidth="1"/>
    <col min="4" max="4" width="6.42578125" style="166" customWidth="1"/>
    <col min="5" max="5" width="9.28515625" style="166" customWidth="1"/>
    <col min="6" max="6" width="11.42578125" style="94" customWidth="1"/>
    <col min="7" max="7" width="12.28515625" style="94" customWidth="1"/>
    <col min="8" max="8" width="11.28515625" style="94" customWidth="1"/>
    <col min="9" max="9" width="7.42578125" style="94" hidden="1" customWidth="1"/>
    <col min="10" max="10" width="9.85546875" style="94" hidden="1" customWidth="1"/>
    <col min="11" max="11" width="8" style="167" customWidth="1"/>
    <col min="12" max="12" width="7.85546875" style="167" customWidth="1"/>
    <col min="13" max="13" width="11.42578125" style="167" customWidth="1"/>
    <col min="14" max="14" width="12.42578125" style="167" customWidth="1"/>
    <col min="15" max="15" width="11.140625" style="167" customWidth="1"/>
    <col min="16" max="16" width="7.7109375" style="167" hidden="1" customWidth="1"/>
    <col min="17" max="17" width="9.5703125" style="167" hidden="1" customWidth="1"/>
    <col min="18" max="18" width="9.140625" style="168" customWidth="1"/>
    <col min="19" max="19" width="9" style="93" customWidth="1"/>
    <col min="20" max="20" width="7.7109375" style="93" customWidth="1"/>
    <col min="21" max="21" width="14.28515625" style="93" customWidth="1"/>
    <col min="22" max="22" width="16.85546875" style="93" bestFit="1" customWidth="1"/>
    <col min="23" max="23" width="10.85546875" style="93" customWidth="1"/>
    <col min="24" max="16384" width="8.7109375" style="93"/>
  </cols>
  <sheetData>
    <row r="1" spans="1:23" s="209" customFormat="1">
      <c r="A1" s="862" t="s">
        <v>512</v>
      </c>
      <c r="B1" s="862"/>
      <c r="C1" s="862"/>
      <c r="D1" s="862"/>
      <c r="E1" s="862"/>
      <c r="F1" s="862"/>
      <c r="G1" s="862"/>
      <c r="H1" s="862"/>
      <c r="I1" s="862"/>
      <c r="J1" s="862"/>
      <c r="K1" s="862"/>
      <c r="L1" s="862"/>
      <c r="M1" s="862"/>
      <c r="N1" s="862"/>
      <c r="O1" s="862"/>
      <c r="P1" s="862"/>
      <c r="Q1" s="862"/>
      <c r="R1" s="862"/>
      <c r="S1" s="862"/>
      <c r="T1" s="862"/>
    </row>
    <row r="2" spans="1:23">
      <c r="A2" s="863" t="s">
        <v>239</v>
      </c>
      <c r="B2" s="863"/>
      <c r="C2" s="863"/>
      <c r="D2" s="863"/>
      <c r="E2" s="863"/>
      <c r="F2" s="863"/>
      <c r="G2" s="863"/>
      <c r="H2" s="863"/>
      <c r="I2" s="863"/>
      <c r="J2" s="863"/>
      <c r="K2" s="863"/>
      <c r="L2" s="863"/>
      <c r="M2" s="863"/>
      <c r="N2" s="863"/>
      <c r="O2" s="863"/>
      <c r="P2" s="863"/>
      <c r="Q2" s="863"/>
      <c r="R2" s="863"/>
      <c r="S2" s="863"/>
      <c r="T2" s="863"/>
      <c r="U2" s="150" t="s">
        <v>240</v>
      </c>
      <c r="V2" s="172">
        <v>4913187</v>
      </c>
    </row>
    <row r="3" spans="1:23" s="123" customFormat="1" ht="15.75">
      <c r="A3" s="772" t="str">
        <f>'II Ung chua giao TH'!A5:J5</f>
        <v>TỔNG HỢP KẾ HOẠCH ĐẦU TƯ CÔNG NĂM 2022 NGUỒN VỐN NGÂN SÁCH TRUNG ƯƠNG</v>
      </c>
      <c r="B3" s="772"/>
      <c r="C3" s="772"/>
      <c r="D3" s="772"/>
      <c r="E3" s="772"/>
      <c r="F3" s="772"/>
      <c r="G3" s="772"/>
      <c r="H3" s="772"/>
      <c r="I3" s="772"/>
      <c r="J3" s="772"/>
      <c r="K3" s="772"/>
      <c r="L3" s="772"/>
      <c r="M3" s="772"/>
      <c r="N3" s="772"/>
      <c r="O3" s="772"/>
      <c r="P3" s="772"/>
      <c r="Q3" s="772"/>
      <c r="R3" s="772"/>
      <c r="S3" s="772"/>
      <c r="T3" s="772"/>
      <c r="U3" s="169" t="s">
        <v>241</v>
      </c>
      <c r="V3" s="170">
        <v>24100423</v>
      </c>
    </row>
    <row r="4" spans="1:23" s="124" customFormat="1" ht="15.75">
      <c r="A4" s="813" t="s">
        <v>242</v>
      </c>
      <c r="B4" s="813"/>
      <c r="C4" s="813"/>
      <c r="D4" s="813"/>
      <c r="E4" s="813"/>
      <c r="F4" s="813"/>
      <c r="G4" s="813"/>
      <c r="H4" s="813"/>
      <c r="I4" s="813"/>
      <c r="J4" s="813"/>
      <c r="K4" s="813"/>
      <c r="L4" s="813"/>
      <c r="M4" s="813"/>
      <c r="N4" s="813"/>
      <c r="O4" s="813"/>
      <c r="P4" s="813"/>
      <c r="Q4" s="813"/>
      <c r="R4" s="813"/>
      <c r="S4" s="813"/>
      <c r="T4" s="813"/>
      <c r="U4" s="150" t="s">
        <v>243</v>
      </c>
      <c r="V4" s="172">
        <v>175945</v>
      </c>
    </row>
    <row r="5" spans="1:23" s="125" customFormat="1" ht="14.25">
      <c r="A5" s="864" t="s">
        <v>74</v>
      </c>
      <c r="B5" s="865" t="s">
        <v>244</v>
      </c>
      <c r="C5" s="866" t="s">
        <v>245</v>
      </c>
      <c r="D5" s="867" t="s">
        <v>246</v>
      </c>
      <c r="E5" s="864" t="s">
        <v>247</v>
      </c>
      <c r="F5" s="861" t="s">
        <v>248</v>
      </c>
      <c r="G5" s="861"/>
      <c r="H5" s="861"/>
      <c r="I5" s="861"/>
      <c r="J5" s="861"/>
      <c r="K5" s="861"/>
      <c r="L5" s="861"/>
      <c r="M5" s="870" t="s">
        <v>249</v>
      </c>
      <c r="N5" s="870"/>
      <c r="O5" s="870"/>
      <c r="P5" s="870"/>
      <c r="Q5" s="870"/>
      <c r="R5" s="870"/>
      <c r="S5" s="870"/>
      <c r="T5" s="870" t="s">
        <v>7</v>
      </c>
      <c r="U5" s="171"/>
      <c r="V5" s="170">
        <f>SUM(V2:V4)</f>
        <v>29189555</v>
      </c>
      <c r="W5" s="181">
        <f>V5-O8</f>
        <v>648363.37799999863</v>
      </c>
    </row>
    <row r="6" spans="1:23" s="125" customFormat="1" ht="14.25">
      <c r="A6" s="864"/>
      <c r="B6" s="865"/>
      <c r="C6" s="866"/>
      <c r="D6" s="868"/>
      <c r="E6" s="864"/>
      <c r="F6" s="861" t="s">
        <v>250</v>
      </c>
      <c r="G6" s="860" t="s">
        <v>10</v>
      </c>
      <c r="H6" s="860"/>
      <c r="I6" s="860"/>
      <c r="J6" s="860"/>
      <c r="K6" s="860"/>
      <c r="L6" s="861" t="s">
        <v>251</v>
      </c>
      <c r="M6" s="861" t="s">
        <v>250</v>
      </c>
      <c r="N6" s="860" t="s">
        <v>10</v>
      </c>
      <c r="O6" s="860"/>
      <c r="P6" s="860"/>
      <c r="Q6" s="860"/>
      <c r="R6" s="860"/>
      <c r="S6" s="861" t="s">
        <v>251</v>
      </c>
      <c r="T6" s="870"/>
    </row>
    <row r="7" spans="1:23" s="127" customFormat="1" ht="14.25">
      <c r="A7" s="864"/>
      <c r="B7" s="865"/>
      <c r="C7" s="866"/>
      <c r="D7" s="869"/>
      <c r="E7" s="864"/>
      <c r="F7" s="861"/>
      <c r="G7" s="126" t="s">
        <v>81</v>
      </c>
      <c r="H7" s="126" t="s">
        <v>252</v>
      </c>
      <c r="I7" s="126" t="s">
        <v>253</v>
      </c>
      <c r="J7" s="126" t="s">
        <v>254</v>
      </c>
      <c r="K7" s="126" t="s">
        <v>255</v>
      </c>
      <c r="L7" s="861"/>
      <c r="M7" s="861"/>
      <c r="N7" s="126" t="s">
        <v>81</v>
      </c>
      <c r="O7" s="126" t="s">
        <v>252</v>
      </c>
      <c r="P7" s="126" t="s">
        <v>253</v>
      </c>
      <c r="Q7" s="126" t="s">
        <v>254</v>
      </c>
      <c r="R7" s="126" t="s">
        <v>255</v>
      </c>
      <c r="S7" s="861"/>
      <c r="T7" s="870"/>
    </row>
    <row r="8" spans="1:23" s="132" customFormat="1" ht="16.5" customHeight="1">
      <c r="A8" s="128"/>
      <c r="B8" s="129" t="s">
        <v>256</v>
      </c>
      <c r="C8" s="173"/>
      <c r="D8" s="130"/>
      <c r="E8" s="128"/>
      <c r="F8" s="131">
        <f t="shared" ref="F8:U8" si="0">F18+F43+F50+F54+F61+F64+F69+F71+F77+F85+F89+F94+F105+F109+F114+F107</f>
        <v>28586543.622000001</v>
      </c>
      <c r="G8" s="131">
        <f t="shared" si="0"/>
        <v>28541543.622000001</v>
      </c>
      <c r="H8" s="131">
        <f t="shared" si="0"/>
        <v>28541543.622000001</v>
      </c>
      <c r="I8" s="131">
        <f t="shared" si="0"/>
        <v>0</v>
      </c>
      <c r="J8" s="131">
        <f t="shared" si="0"/>
        <v>0</v>
      </c>
      <c r="K8" s="131">
        <f t="shared" si="0"/>
        <v>0</v>
      </c>
      <c r="L8" s="131">
        <f t="shared" si="0"/>
        <v>45000</v>
      </c>
      <c r="M8" s="131">
        <f t="shared" si="0"/>
        <v>28586191.622000001</v>
      </c>
      <c r="N8" s="131">
        <f t="shared" si="0"/>
        <v>28541191.622000001</v>
      </c>
      <c r="O8" s="131">
        <f t="shared" si="0"/>
        <v>28541191.622000001</v>
      </c>
      <c r="P8" s="131">
        <f t="shared" si="0"/>
        <v>0</v>
      </c>
      <c r="Q8" s="131">
        <f t="shared" si="0"/>
        <v>0</v>
      </c>
      <c r="R8" s="131">
        <f t="shared" si="0"/>
        <v>0</v>
      </c>
      <c r="S8" s="131">
        <f t="shared" si="0"/>
        <v>45000</v>
      </c>
      <c r="T8" s="131"/>
      <c r="U8" s="131">
        <f t="shared" si="0"/>
        <v>113</v>
      </c>
    </row>
    <row r="9" spans="1:23" s="132" customFormat="1" ht="12.75" hidden="1">
      <c r="A9" s="182" t="s">
        <v>58</v>
      </c>
      <c r="B9" s="183" t="s">
        <v>467</v>
      </c>
      <c r="C9" s="184"/>
      <c r="D9" s="185"/>
      <c r="E9" s="182"/>
      <c r="F9" s="134"/>
      <c r="G9" s="134"/>
      <c r="H9" s="134"/>
      <c r="I9" s="134"/>
      <c r="J9" s="134"/>
      <c r="K9" s="134"/>
      <c r="L9" s="134"/>
      <c r="M9" s="134"/>
      <c r="N9" s="134"/>
      <c r="O9" s="134"/>
      <c r="P9" s="134"/>
      <c r="Q9" s="134"/>
      <c r="R9" s="134"/>
      <c r="S9" s="134"/>
      <c r="T9" s="134"/>
      <c r="U9" s="196">
        <f t="shared" ref="U9:U17" si="1">M9-N9</f>
        <v>0</v>
      </c>
    </row>
    <row r="10" spans="1:23" s="132" customFormat="1" ht="12.75" hidden="1">
      <c r="A10" s="182" t="s">
        <v>61</v>
      </c>
      <c r="B10" s="183" t="s">
        <v>468</v>
      </c>
      <c r="C10" s="184"/>
      <c r="D10" s="185"/>
      <c r="E10" s="182"/>
      <c r="F10" s="134"/>
      <c r="G10" s="134"/>
      <c r="H10" s="134"/>
      <c r="I10" s="134"/>
      <c r="J10" s="134"/>
      <c r="K10" s="134"/>
      <c r="L10" s="134"/>
      <c r="M10" s="134"/>
      <c r="N10" s="134"/>
      <c r="O10" s="134"/>
      <c r="P10" s="134"/>
      <c r="Q10" s="134"/>
      <c r="R10" s="134"/>
      <c r="S10" s="134"/>
      <c r="T10" s="134"/>
      <c r="U10" s="196">
        <f t="shared" si="1"/>
        <v>0</v>
      </c>
    </row>
    <row r="11" spans="1:23" s="132" customFormat="1" ht="12.75" hidden="1">
      <c r="A11" s="182" t="s">
        <v>65</v>
      </c>
      <c r="B11" s="183" t="s">
        <v>469</v>
      </c>
      <c r="C11" s="184"/>
      <c r="D11" s="185"/>
      <c r="E11" s="182"/>
      <c r="F11" s="134"/>
      <c r="G11" s="134"/>
      <c r="H11" s="134"/>
      <c r="I11" s="134"/>
      <c r="J11" s="134"/>
      <c r="K11" s="134"/>
      <c r="L11" s="134"/>
      <c r="M11" s="134"/>
      <c r="N11" s="134"/>
      <c r="O11" s="134"/>
      <c r="P11" s="134"/>
      <c r="Q11" s="134"/>
      <c r="R11" s="134"/>
      <c r="S11" s="134"/>
      <c r="T11" s="134"/>
      <c r="U11" s="196">
        <f t="shared" si="1"/>
        <v>0</v>
      </c>
    </row>
    <row r="12" spans="1:23" s="132" customFormat="1" ht="12.75" hidden="1">
      <c r="A12" s="182" t="s">
        <v>66</v>
      </c>
      <c r="B12" s="183" t="s">
        <v>470</v>
      </c>
      <c r="C12" s="184"/>
      <c r="D12" s="185"/>
      <c r="E12" s="182"/>
      <c r="F12" s="134"/>
      <c r="G12" s="134"/>
      <c r="H12" s="134"/>
      <c r="I12" s="134"/>
      <c r="J12" s="134"/>
      <c r="K12" s="134"/>
      <c r="L12" s="134"/>
      <c r="M12" s="134"/>
      <c r="N12" s="134"/>
      <c r="O12" s="134"/>
      <c r="P12" s="134"/>
      <c r="Q12" s="134"/>
      <c r="R12" s="134"/>
      <c r="S12" s="134"/>
      <c r="T12" s="134"/>
      <c r="U12" s="196">
        <f t="shared" si="1"/>
        <v>0</v>
      </c>
    </row>
    <row r="13" spans="1:23" s="132" customFormat="1" ht="12.75" hidden="1">
      <c r="A13" s="182" t="s">
        <v>164</v>
      </c>
      <c r="B13" s="183" t="s">
        <v>471</v>
      </c>
      <c r="C13" s="184"/>
      <c r="D13" s="185"/>
      <c r="E13" s="182"/>
      <c r="F13" s="134"/>
      <c r="G13" s="134"/>
      <c r="H13" s="134"/>
      <c r="I13" s="134"/>
      <c r="J13" s="134"/>
      <c r="K13" s="134"/>
      <c r="L13" s="134"/>
      <c r="M13" s="134"/>
      <c r="N13" s="134"/>
      <c r="O13" s="134"/>
      <c r="P13" s="134"/>
      <c r="Q13" s="134"/>
      <c r="R13" s="134"/>
      <c r="S13" s="134"/>
      <c r="T13" s="134"/>
      <c r="U13" s="196">
        <f t="shared" si="1"/>
        <v>0</v>
      </c>
    </row>
    <row r="14" spans="1:23" s="132" customFormat="1" ht="12.75" hidden="1">
      <c r="A14" s="182" t="s">
        <v>173</v>
      </c>
      <c r="B14" s="183" t="s">
        <v>472</v>
      </c>
      <c r="C14" s="184"/>
      <c r="D14" s="185"/>
      <c r="E14" s="182"/>
      <c r="F14" s="134"/>
      <c r="G14" s="134"/>
      <c r="H14" s="134"/>
      <c r="I14" s="134"/>
      <c r="J14" s="134"/>
      <c r="K14" s="134"/>
      <c r="L14" s="134"/>
      <c r="M14" s="134"/>
      <c r="N14" s="134"/>
      <c r="O14" s="134"/>
      <c r="P14" s="134"/>
      <c r="Q14" s="134"/>
      <c r="R14" s="134"/>
      <c r="S14" s="134"/>
      <c r="T14" s="134"/>
      <c r="U14" s="196">
        <f t="shared" si="1"/>
        <v>0</v>
      </c>
    </row>
    <row r="15" spans="1:23" s="132" customFormat="1" ht="12.75" hidden="1">
      <c r="A15" s="182" t="s">
        <v>177</v>
      </c>
      <c r="B15" s="183" t="s">
        <v>473</v>
      </c>
      <c r="C15" s="184"/>
      <c r="D15" s="185"/>
      <c r="E15" s="182"/>
      <c r="F15" s="134"/>
      <c r="G15" s="134"/>
      <c r="H15" s="134"/>
      <c r="I15" s="134"/>
      <c r="J15" s="134"/>
      <c r="K15" s="134"/>
      <c r="L15" s="134"/>
      <c r="M15" s="134"/>
      <c r="N15" s="134"/>
      <c r="O15" s="134"/>
      <c r="P15" s="134"/>
      <c r="Q15" s="134"/>
      <c r="R15" s="134"/>
      <c r="S15" s="134"/>
      <c r="T15" s="134"/>
      <c r="U15" s="196">
        <f t="shared" si="1"/>
        <v>0</v>
      </c>
    </row>
    <row r="16" spans="1:23" s="132" customFormat="1" ht="12.75" hidden="1">
      <c r="A16" s="182"/>
      <c r="B16" s="183"/>
      <c r="C16" s="184"/>
      <c r="D16" s="185"/>
      <c r="E16" s="182"/>
      <c r="F16" s="134"/>
      <c r="G16" s="134"/>
      <c r="H16" s="134"/>
      <c r="I16" s="134"/>
      <c r="J16" s="134"/>
      <c r="K16" s="134"/>
      <c r="L16" s="134"/>
      <c r="M16" s="134"/>
      <c r="N16" s="134"/>
      <c r="O16" s="134"/>
      <c r="P16" s="134"/>
      <c r="Q16" s="134"/>
      <c r="R16" s="134"/>
      <c r="S16" s="134"/>
      <c r="T16" s="134"/>
      <c r="U16" s="196">
        <f t="shared" si="1"/>
        <v>0</v>
      </c>
    </row>
    <row r="17" spans="1:21" s="132" customFormat="1" ht="12.75" hidden="1">
      <c r="A17" s="182"/>
      <c r="B17" s="183"/>
      <c r="C17" s="184"/>
      <c r="D17" s="185"/>
      <c r="E17" s="182"/>
      <c r="F17" s="134"/>
      <c r="G17" s="134"/>
      <c r="H17" s="134"/>
      <c r="I17" s="134"/>
      <c r="J17" s="134"/>
      <c r="K17" s="134"/>
      <c r="L17" s="134"/>
      <c r="M17" s="134"/>
      <c r="N17" s="134"/>
      <c r="O17" s="134"/>
      <c r="P17" s="134"/>
      <c r="Q17" s="134"/>
      <c r="R17" s="134"/>
      <c r="S17" s="134"/>
      <c r="T17" s="134"/>
      <c r="U17" s="196">
        <f t="shared" si="1"/>
        <v>0</v>
      </c>
    </row>
    <row r="18" spans="1:21" s="132" customFormat="1" ht="12.75">
      <c r="A18" s="29" t="s">
        <v>257</v>
      </c>
      <c r="B18" s="29" t="s">
        <v>258</v>
      </c>
      <c r="C18" s="174"/>
      <c r="D18" s="133"/>
      <c r="E18" s="29"/>
      <c r="F18" s="134">
        <f>SUM(F19:F42)</f>
        <v>12268339</v>
      </c>
      <c r="G18" s="134">
        <f t="shared" ref="G18:U18" si="2">SUM(G19:G42)</f>
        <v>12268339</v>
      </c>
      <c r="H18" s="134">
        <f t="shared" si="2"/>
        <v>12268339</v>
      </c>
      <c r="I18" s="134">
        <f t="shared" si="2"/>
        <v>0</v>
      </c>
      <c r="J18" s="134">
        <f t="shared" si="2"/>
        <v>0</v>
      </c>
      <c r="K18" s="134">
        <f t="shared" si="2"/>
        <v>0</v>
      </c>
      <c r="L18" s="134">
        <f t="shared" si="2"/>
        <v>0</v>
      </c>
      <c r="M18" s="134">
        <f t="shared" si="2"/>
        <v>12268339</v>
      </c>
      <c r="N18" s="134">
        <f t="shared" si="2"/>
        <v>12268339</v>
      </c>
      <c r="O18" s="134">
        <f t="shared" si="2"/>
        <v>12268339</v>
      </c>
      <c r="P18" s="134">
        <f t="shared" si="2"/>
        <v>0</v>
      </c>
      <c r="Q18" s="134">
        <f t="shared" si="2"/>
        <v>0</v>
      </c>
      <c r="R18" s="134">
        <f t="shared" si="2"/>
        <v>0</v>
      </c>
      <c r="S18" s="134">
        <f t="shared" si="2"/>
        <v>0</v>
      </c>
      <c r="T18" s="134"/>
      <c r="U18" s="134">
        <f t="shared" si="2"/>
        <v>24</v>
      </c>
    </row>
    <row r="19" spans="1:21" s="139" customFormat="1" ht="45" customHeight="1">
      <c r="A19" s="135">
        <v>1</v>
      </c>
      <c r="B19" s="136" t="s">
        <v>259</v>
      </c>
      <c r="C19" s="175" t="s">
        <v>59</v>
      </c>
      <c r="D19" s="137" t="s">
        <v>67</v>
      </c>
      <c r="E19" s="175" t="s">
        <v>475</v>
      </c>
      <c r="F19" s="138">
        <f>G19+L19</f>
        <v>50000</v>
      </c>
      <c r="G19" s="138">
        <f t="shared" ref="G19:G21" si="3">SUM(H19:K19)</f>
        <v>50000</v>
      </c>
      <c r="H19" s="138">
        <v>50000</v>
      </c>
      <c r="I19" s="138"/>
      <c r="J19" s="138"/>
      <c r="K19" s="138"/>
      <c r="L19" s="138"/>
      <c r="M19" s="138">
        <f>N19+S19</f>
        <v>50000</v>
      </c>
      <c r="N19" s="138">
        <f>SUM(O19:R19)</f>
        <v>50000</v>
      </c>
      <c r="O19" s="138">
        <f t="shared" ref="O19:S21" si="4">H19</f>
        <v>50000</v>
      </c>
      <c r="P19" s="138">
        <f t="shared" si="4"/>
        <v>0</v>
      </c>
      <c r="Q19" s="138">
        <f t="shared" si="4"/>
        <v>0</v>
      </c>
      <c r="R19" s="138">
        <f t="shared" si="4"/>
        <v>0</v>
      </c>
      <c r="S19" s="138">
        <f>L19</f>
        <v>0</v>
      </c>
      <c r="T19" s="138"/>
      <c r="U19" s="196">
        <v>1</v>
      </c>
    </row>
    <row r="20" spans="1:21" s="139" customFormat="1" ht="38.25">
      <c r="A20" s="135">
        <v>2</v>
      </c>
      <c r="B20" s="136" t="s">
        <v>261</v>
      </c>
      <c r="C20" s="175" t="s">
        <v>59</v>
      </c>
      <c r="D20" s="137" t="s">
        <v>67</v>
      </c>
      <c r="E20" s="175" t="s">
        <v>475</v>
      </c>
      <c r="F20" s="138">
        <v>50000</v>
      </c>
      <c r="G20" s="138">
        <f t="shared" si="3"/>
        <v>50000</v>
      </c>
      <c r="H20" s="138">
        <v>50000</v>
      </c>
      <c r="I20" s="138"/>
      <c r="J20" s="138"/>
      <c r="K20" s="138"/>
      <c r="L20" s="138"/>
      <c r="M20" s="138">
        <f t="shared" ref="M20:M45" si="5">N20+S20</f>
        <v>50000</v>
      </c>
      <c r="N20" s="138">
        <f t="shared" ref="N20:N45" si="6">SUM(O20:R20)</f>
        <v>50000</v>
      </c>
      <c r="O20" s="138">
        <f t="shared" si="4"/>
        <v>50000</v>
      </c>
      <c r="P20" s="138">
        <f t="shared" si="4"/>
        <v>0</v>
      </c>
      <c r="Q20" s="138">
        <f t="shared" si="4"/>
        <v>0</v>
      </c>
      <c r="R20" s="138">
        <f t="shared" si="4"/>
        <v>0</v>
      </c>
      <c r="S20" s="138">
        <f t="shared" si="4"/>
        <v>0</v>
      </c>
      <c r="T20" s="138"/>
      <c r="U20" s="196">
        <v>1</v>
      </c>
    </row>
    <row r="21" spans="1:21" s="139" customFormat="1" ht="31.5" customHeight="1">
      <c r="A21" s="135">
        <v>3</v>
      </c>
      <c r="B21" s="136" t="s">
        <v>262</v>
      </c>
      <c r="C21" s="175" t="s">
        <v>59</v>
      </c>
      <c r="D21" s="137" t="s">
        <v>67</v>
      </c>
      <c r="E21" s="175" t="s">
        <v>475</v>
      </c>
      <c r="F21" s="138">
        <v>100000</v>
      </c>
      <c r="G21" s="138">
        <f t="shared" si="3"/>
        <v>100000</v>
      </c>
      <c r="H21" s="138">
        <v>100000</v>
      </c>
      <c r="I21" s="138"/>
      <c r="J21" s="138"/>
      <c r="K21" s="138"/>
      <c r="L21" s="138"/>
      <c r="M21" s="138">
        <f t="shared" si="5"/>
        <v>100000</v>
      </c>
      <c r="N21" s="138">
        <f t="shared" si="6"/>
        <v>100000</v>
      </c>
      <c r="O21" s="138">
        <f t="shared" si="4"/>
        <v>100000</v>
      </c>
      <c r="P21" s="138">
        <f t="shared" si="4"/>
        <v>0</v>
      </c>
      <c r="Q21" s="138">
        <f t="shared" si="4"/>
        <v>0</v>
      </c>
      <c r="R21" s="138">
        <f t="shared" si="4"/>
        <v>0</v>
      </c>
      <c r="S21" s="138">
        <f t="shared" si="4"/>
        <v>0</v>
      </c>
      <c r="T21" s="138"/>
      <c r="U21" s="196">
        <v>1</v>
      </c>
    </row>
    <row r="22" spans="1:21" ht="63.75">
      <c r="A22" s="135">
        <v>4</v>
      </c>
      <c r="B22" s="102" t="s">
        <v>263</v>
      </c>
      <c r="C22" s="175" t="s">
        <v>59</v>
      </c>
      <c r="D22" s="82" t="s">
        <v>67</v>
      </c>
      <c r="E22" s="175" t="s">
        <v>475</v>
      </c>
      <c r="F22" s="140">
        <v>700000</v>
      </c>
      <c r="G22" s="140">
        <v>700000</v>
      </c>
      <c r="H22" s="140">
        <v>700000</v>
      </c>
      <c r="I22" s="140"/>
      <c r="J22" s="140"/>
      <c r="K22" s="140"/>
      <c r="L22" s="140">
        <v>0</v>
      </c>
      <c r="M22" s="140">
        <v>700000</v>
      </c>
      <c r="N22" s="140">
        <v>700000</v>
      </c>
      <c r="O22" s="140">
        <v>700000</v>
      </c>
      <c r="P22" s="140">
        <v>0</v>
      </c>
      <c r="Q22" s="140">
        <v>0</v>
      </c>
      <c r="R22" s="140">
        <v>0</v>
      </c>
      <c r="S22" s="140">
        <v>0</v>
      </c>
      <c r="T22" s="141"/>
      <c r="U22" s="196">
        <v>1</v>
      </c>
    </row>
    <row r="23" spans="1:21" ht="25.5">
      <c r="A23" s="135">
        <v>5</v>
      </c>
      <c r="B23" s="102" t="s">
        <v>264</v>
      </c>
      <c r="C23" s="175" t="s">
        <v>59</v>
      </c>
      <c r="D23" s="82" t="s">
        <v>67</v>
      </c>
      <c r="E23" s="175" t="s">
        <v>475</v>
      </c>
      <c r="F23" s="140">
        <v>1100000</v>
      </c>
      <c r="G23" s="140">
        <v>1100000</v>
      </c>
      <c r="H23" s="140">
        <v>1100000</v>
      </c>
      <c r="I23" s="140"/>
      <c r="J23" s="140"/>
      <c r="K23" s="140"/>
      <c r="L23" s="140">
        <v>0</v>
      </c>
      <c r="M23" s="140">
        <v>1100000</v>
      </c>
      <c r="N23" s="140">
        <v>1100000</v>
      </c>
      <c r="O23" s="140">
        <v>1100000</v>
      </c>
      <c r="P23" s="140">
        <v>0</v>
      </c>
      <c r="Q23" s="140">
        <v>0</v>
      </c>
      <c r="R23" s="140">
        <v>0</v>
      </c>
      <c r="S23" s="140">
        <v>0</v>
      </c>
      <c r="T23" s="141"/>
      <c r="U23" s="196">
        <v>1</v>
      </c>
    </row>
    <row r="24" spans="1:21" ht="51">
      <c r="A24" s="135">
        <v>6</v>
      </c>
      <c r="B24" s="102" t="s">
        <v>265</v>
      </c>
      <c r="C24" s="175" t="s">
        <v>59</v>
      </c>
      <c r="D24" s="82" t="s">
        <v>56</v>
      </c>
      <c r="E24" s="175" t="s">
        <v>475</v>
      </c>
      <c r="F24" s="140">
        <v>2100000</v>
      </c>
      <c r="G24" s="140">
        <v>2100000</v>
      </c>
      <c r="H24" s="140">
        <v>2100000</v>
      </c>
      <c r="I24" s="140"/>
      <c r="J24" s="140"/>
      <c r="K24" s="140"/>
      <c r="L24" s="140">
        <v>0</v>
      </c>
      <c r="M24" s="140">
        <v>2100000</v>
      </c>
      <c r="N24" s="140">
        <v>2100000</v>
      </c>
      <c r="O24" s="140">
        <v>2100000</v>
      </c>
      <c r="P24" s="140">
        <v>0</v>
      </c>
      <c r="Q24" s="140">
        <v>0</v>
      </c>
      <c r="R24" s="140">
        <v>0</v>
      </c>
      <c r="S24" s="140">
        <v>0</v>
      </c>
      <c r="T24" s="141"/>
      <c r="U24" s="196">
        <v>1</v>
      </c>
    </row>
    <row r="25" spans="1:21" ht="25.5">
      <c r="A25" s="135">
        <v>7</v>
      </c>
      <c r="B25" s="102" t="s">
        <v>266</v>
      </c>
      <c r="C25" s="175" t="s">
        <v>59</v>
      </c>
      <c r="D25" s="82" t="s">
        <v>67</v>
      </c>
      <c r="E25" s="175" t="s">
        <v>475</v>
      </c>
      <c r="F25" s="140">
        <v>300000</v>
      </c>
      <c r="G25" s="140">
        <v>300000</v>
      </c>
      <c r="H25" s="140">
        <v>300000</v>
      </c>
      <c r="I25" s="140"/>
      <c r="J25" s="140"/>
      <c r="K25" s="140"/>
      <c r="L25" s="140">
        <v>0</v>
      </c>
      <c r="M25" s="140">
        <v>300000</v>
      </c>
      <c r="N25" s="140">
        <v>300000</v>
      </c>
      <c r="O25" s="140">
        <v>300000</v>
      </c>
      <c r="P25" s="140">
        <v>0</v>
      </c>
      <c r="Q25" s="140">
        <v>0</v>
      </c>
      <c r="R25" s="140">
        <v>0</v>
      </c>
      <c r="S25" s="140">
        <v>0</v>
      </c>
      <c r="T25" s="141"/>
      <c r="U25" s="196">
        <v>1</v>
      </c>
    </row>
    <row r="26" spans="1:21" ht="63.75">
      <c r="A26" s="135">
        <v>8</v>
      </c>
      <c r="B26" s="102" t="s">
        <v>267</v>
      </c>
      <c r="C26" s="175" t="s">
        <v>59</v>
      </c>
      <c r="D26" s="82" t="s">
        <v>67</v>
      </c>
      <c r="E26" s="175" t="s">
        <v>475</v>
      </c>
      <c r="F26" s="140">
        <v>280000</v>
      </c>
      <c r="G26" s="140">
        <v>280000</v>
      </c>
      <c r="H26" s="140">
        <v>280000</v>
      </c>
      <c r="I26" s="140"/>
      <c r="J26" s="140"/>
      <c r="K26" s="140"/>
      <c r="L26" s="140">
        <v>0</v>
      </c>
      <c r="M26" s="140">
        <v>280000</v>
      </c>
      <c r="N26" s="140">
        <v>280000</v>
      </c>
      <c r="O26" s="140">
        <v>280000</v>
      </c>
      <c r="P26" s="140">
        <v>0</v>
      </c>
      <c r="Q26" s="140">
        <v>0</v>
      </c>
      <c r="R26" s="140">
        <v>0</v>
      </c>
      <c r="S26" s="140">
        <v>0</v>
      </c>
      <c r="T26" s="141"/>
      <c r="U26" s="196">
        <v>1</v>
      </c>
    </row>
    <row r="27" spans="1:21" ht="38.25">
      <c r="A27" s="135">
        <v>9</v>
      </c>
      <c r="B27" s="102" t="s">
        <v>268</v>
      </c>
      <c r="C27" s="175" t="s">
        <v>59</v>
      </c>
      <c r="D27" s="82" t="s">
        <v>67</v>
      </c>
      <c r="E27" s="175" t="s">
        <v>475</v>
      </c>
      <c r="F27" s="140">
        <v>360000</v>
      </c>
      <c r="G27" s="140">
        <v>360000</v>
      </c>
      <c r="H27" s="140">
        <v>360000</v>
      </c>
      <c r="I27" s="140"/>
      <c r="J27" s="140"/>
      <c r="K27" s="140"/>
      <c r="L27" s="140">
        <v>0</v>
      </c>
      <c r="M27" s="140">
        <v>360000</v>
      </c>
      <c r="N27" s="140">
        <v>360000</v>
      </c>
      <c r="O27" s="140">
        <v>360000</v>
      </c>
      <c r="P27" s="140">
        <v>0</v>
      </c>
      <c r="Q27" s="140">
        <v>0</v>
      </c>
      <c r="R27" s="140">
        <v>0</v>
      </c>
      <c r="S27" s="140">
        <v>0</v>
      </c>
      <c r="T27" s="141"/>
      <c r="U27" s="196">
        <v>1</v>
      </c>
    </row>
    <row r="28" spans="1:21" ht="38.25">
      <c r="A28" s="135">
        <v>10</v>
      </c>
      <c r="B28" s="102" t="s">
        <v>269</v>
      </c>
      <c r="C28" s="175" t="s">
        <v>59</v>
      </c>
      <c r="D28" s="82" t="s">
        <v>67</v>
      </c>
      <c r="E28" s="175" t="s">
        <v>475</v>
      </c>
      <c r="F28" s="140">
        <v>180000</v>
      </c>
      <c r="G28" s="140">
        <v>180000</v>
      </c>
      <c r="H28" s="140">
        <v>180000</v>
      </c>
      <c r="I28" s="140"/>
      <c r="J28" s="140"/>
      <c r="K28" s="140"/>
      <c r="L28" s="140">
        <v>0</v>
      </c>
      <c r="M28" s="140">
        <v>180000</v>
      </c>
      <c r="N28" s="140">
        <v>180000</v>
      </c>
      <c r="O28" s="140">
        <v>180000</v>
      </c>
      <c r="P28" s="140">
        <v>0</v>
      </c>
      <c r="Q28" s="140">
        <v>0</v>
      </c>
      <c r="R28" s="140">
        <v>0</v>
      </c>
      <c r="S28" s="140">
        <v>0</v>
      </c>
      <c r="T28" s="141"/>
      <c r="U28" s="196">
        <v>1</v>
      </c>
    </row>
    <row r="29" spans="1:21" ht="38.25">
      <c r="A29" s="135">
        <v>11</v>
      </c>
      <c r="B29" s="102" t="s">
        <v>270</v>
      </c>
      <c r="C29" s="175" t="s">
        <v>59</v>
      </c>
      <c r="D29" s="82" t="s">
        <v>67</v>
      </c>
      <c r="E29" s="175" t="s">
        <v>475</v>
      </c>
      <c r="F29" s="140">
        <v>150000</v>
      </c>
      <c r="G29" s="140">
        <v>150000</v>
      </c>
      <c r="H29" s="140">
        <v>150000</v>
      </c>
      <c r="I29" s="140"/>
      <c r="J29" s="140"/>
      <c r="K29" s="140"/>
      <c r="L29" s="140">
        <v>0</v>
      </c>
      <c r="M29" s="140">
        <v>150000</v>
      </c>
      <c r="N29" s="140">
        <v>150000</v>
      </c>
      <c r="O29" s="140">
        <v>150000</v>
      </c>
      <c r="P29" s="140">
        <v>0</v>
      </c>
      <c r="Q29" s="140">
        <v>0</v>
      </c>
      <c r="R29" s="140">
        <v>0</v>
      </c>
      <c r="S29" s="140">
        <v>0</v>
      </c>
      <c r="T29" s="141"/>
      <c r="U29" s="196">
        <v>1</v>
      </c>
    </row>
    <row r="30" spans="1:21" ht="38.25">
      <c r="A30" s="135">
        <v>12</v>
      </c>
      <c r="B30" s="102" t="s">
        <v>271</v>
      </c>
      <c r="C30" s="175" t="s">
        <v>59</v>
      </c>
      <c r="D30" s="82" t="s">
        <v>67</v>
      </c>
      <c r="E30" s="175" t="s">
        <v>475</v>
      </c>
      <c r="F30" s="140">
        <v>180000</v>
      </c>
      <c r="G30" s="140">
        <v>180000</v>
      </c>
      <c r="H30" s="140">
        <v>180000</v>
      </c>
      <c r="I30" s="140"/>
      <c r="J30" s="140"/>
      <c r="K30" s="140"/>
      <c r="L30" s="140">
        <v>0</v>
      </c>
      <c r="M30" s="140">
        <v>180000</v>
      </c>
      <c r="N30" s="140">
        <v>180000</v>
      </c>
      <c r="O30" s="140">
        <v>180000</v>
      </c>
      <c r="P30" s="140">
        <v>0</v>
      </c>
      <c r="Q30" s="140">
        <v>0</v>
      </c>
      <c r="R30" s="140">
        <v>0</v>
      </c>
      <c r="S30" s="140">
        <v>0</v>
      </c>
      <c r="T30" s="141"/>
      <c r="U30" s="196">
        <v>1</v>
      </c>
    </row>
    <row r="31" spans="1:21" ht="38.25">
      <c r="A31" s="135">
        <v>13</v>
      </c>
      <c r="B31" s="102" t="s">
        <v>272</v>
      </c>
      <c r="C31" s="175" t="s">
        <v>59</v>
      </c>
      <c r="D31" s="82" t="s">
        <v>67</v>
      </c>
      <c r="E31" s="175" t="s">
        <v>475</v>
      </c>
      <c r="F31" s="140">
        <v>310000</v>
      </c>
      <c r="G31" s="140">
        <v>310000</v>
      </c>
      <c r="H31" s="140">
        <v>310000</v>
      </c>
      <c r="I31" s="140"/>
      <c r="J31" s="140"/>
      <c r="K31" s="140"/>
      <c r="L31" s="140">
        <v>0</v>
      </c>
      <c r="M31" s="140">
        <v>310000</v>
      </c>
      <c r="N31" s="140">
        <v>310000</v>
      </c>
      <c r="O31" s="140">
        <v>310000</v>
      </c>
      <c r="P31" s="140">
        <v>0</v>
      </c>
      <c r="Q31" s="140">
        <v>0</v>
      </c>
      <c r="R31" s="140">
        <v>0</v>
      </c>
      <c r="S31" s="140">
        <v>0</v>
      </c>
      <c r="T31" s="141"/>
      <c r="U31" s="196">
        <v>1</v>
      </c>
    </row>
    <row r="32" spans="1:21" ht="38.25">
      <c r="A32" s="135">
        <v>14</v>
      </c>
      <c r="B32" s="102" t="s">
        <v>273</v>
      </c>
      <c r="C32" s="175" t="s">
        <v>59</v>
      </c>
      <c r="D32" s="82" t="s">
        <v>67</v>
      </c>
      <c r="E32" s="175" t="s">
        <v>475</v>
      </c>
      <c r="F32" s="140">
        <v>220000</v>
      </c>
      <c r="G32" s="140">
        <v>220000</v>
      </c>
      <c r="H32" s="140">
        <v>220000</v>
      </c>
      <c r="I32" s="140"/>
      <c r="J32" s="140"/>
      <c r="K32" s="140"/>
      <c r="L32" s="140">
        <v>0</v>
      </c>
      <c r="M32" s="140">
        <v>220000</v>
      </c>
      <c r="N32" s="140">
        <v>220000</v>
      </c>
      <c r="O32" s="140">
        <v>220000</v>
      </c>
      <c r="P32" s="140">
        <v>0</v>
      </c>
      <c r="Q32" s="140">
        <v>0</v>
      </c>
      <c r="R32" s="140">
        <v>0</v>
      </c>
      <c r="S32" s="140">
        <v>0</v>
      </c>
      <c r="T32" s="141"/>
      <c r="U32" s="196">
        <v>1</v>
      </c>
    </row>
    <row r="33" spans="1:16342" ht="38.25">
      <c r="A33" s="135">
        <v>15</v>
      </c>
      <c r="B33" s="102" t="s">
        <v>274</v>
      </c>
      <c r="C33" s="175" t="s">
        <v>59</v>
      </c>
      <c r="D33" s="82" t="s">
        <v>67</v>
      </c>
      <c r="E33" s="175" t="s">
        <v>475</v>
      </c>
      <c r="F33" s="140">
        <v>130000</v>
      </c>
      <c r="G33" s="140">
        <v>130000</v>
      </c>
      <c r="H33" s="140">
        <v>130000</v>
      </c>
      <c r="I33" s="140"/>
      <c r="J33" s="140"/>
      <c r="K33" s="140"/>
      <c r="L33" s="140">
        <v>0</v>
      </c>
      <c r="M33" s="140">
        <v>130000</v>
      </c>
      <c r="N33" s="140">
        <v>130000</v>
      </c>
      <c r="O33" s="140">
        <v>130000</v>
      </c>
      <c r="P33" s="140">
        <v>0</v>
      </c>
      <c r="Q33" s="140">
        <v>0</v>
      </c>
      <c r="R33" s="140">
        <v>0</v>
      </c>
      <c r="S33" s="140">
        <v>0</v>
      </c>
      <c r="T33" s="141"/>
      <c r="U33" s="196">
        <v>1</v>
      </c>
    </row>
    <row r="34" spans="1:16342" ht="51">
      <c r="A34" s="135">
        <v>16</v>
      </c>
      <c r="B34" s="102" t="s">
        <v>275</v>
      </c>
      <c r="C34" s="175" t="s">
        <v>59</v>
      </c>
      <c r="D34" s="82" t="s">
        <v>67</v>
      </c>
      <c r="E34" s="175" t="s">
        <v>475</v>
      </c>
      <c r="F34" s="140">
        <v>230000</v>
      </c>
      <c r="G34" s="140">
        <v>230000</v>
      </c>
      <c r="H34" s="140">
        <v>230000</v>
      </c>
      <c r="I34" s="140"/>
      <c r="J34" s="140"/>
      <c r="K34" s="140"/>
      <c r="L34" s="140">
        <v>0</v>
      </c>
      <c r="M34" s="140">
        <v>230000</v>
      </c>
      <c r="N34" s="140">
        <v>230000</v>
      </c>
      <c r="O34" s="140">
        <v>230000</v>
      </c>
      <c r="P34" s="140">
        <v>0</v>
      </c>
      <c r="Q34" s="140">
        <v>0</v>
      </c>
      <c r="R34" s="140">
        <v>0</v>
      </c>
      <c r="S34" s="140">
        <v>0</v>
      </c>
      <c r="T34" s="141"/>
      <c r="U34" s="196">
        <v>1</v>
      </c>
    </row>
    <row r="35" spans="1:16342" ht="76.5">
      <c r="A35" s="135">
        <v>17</v>
      </c>
      <c r="B35" s="102" t="s">
        <v>276</v>
      </c>
      <c r="C35" s="175" t="s">
        <v>59</v>
      </c>
      <c r="D35" s="82" t="s">
        <v>67</v>
      </c>
      <c r="E35" s="175" t="s">
        <v>475</v>
      </c>
      <c r="F35" s="140">
        <v>180000</v>
      </c>
      <c r="G35" s="140">
        <v>180000</v>
      </c>
      <c r="H35" s="140">
        <v>180000</v>
      </c>
      <c r="I35" s="140"/>
      <c r="J35" s="140"/>
      <c r="K35" s="140"/>
      <c r="L35" s="140">
        <v>0</v>
      </c>
      <c r="M35" s="140">
        <v>180000</v>
      </c>
      <c r="N35" s="140">
        <v>180000</v>
      </c>
      <c r="O35" s="140">
        <v>180000</v>
      </c>
      <c r="P35" s="140">
        <v>0</v>
      </c>
      <c r="Q35" s="140">
        <v>0</v>
      </c>
      <c r="R35" s="140">
        <v>0</v>
      </c>
      <c r="S35" s="140">
        <v>0</v>
      </c>
      <c r="T35" s="141"/>
      <c r="U35" s="196">
        <v>1</v>
      </c>
    </row>
    <row r="36" spans="1:16342" ht="63.75">
      <c r="A36" s="135">
        <v>18</v>
      </c>
      <c r="B36" s="102" t="s">
        <v>277</v>
      </c>
      <c r="C36" s="175" t="s">
        <v>59</v>
      </c>
      <c r="D36" s="82" t="s">
        <v>67</v>
      </c>
      <c r="E36" s="175" t="s">
        <v>475</v>
      </c>
      <c r="F36" s="140">
        <v>130000</v>
      </c>
      <c r="G36" s="140">
        <v>130000</v>
      </c>
      <c r="H36" s="140">
        <v>130000</v>
      </c>
      <c r="I36" s="140"/>
      <c r="J36" s="140"/>
      <c r="K36" s="140"/>
      <c r="L36" s="140">
        <v>0</v>
      </c>
      <c r="M36" s="140">
        <v>130000</v>
      </c>
      <c r="N36" s="140">
        <v>130000</v>
      </c>
      <c r="O36" s="140">
        <v>130000</v>
      </c>
      <c r="P36" s="140">
        <v>0</v>
      </c>
      <c r="Q36" s="140">
        <v>0</v>
      </c>
      <c r="R36" s="140">
        <v>0</v>
      </c>
      <c r="S36" s="140">
        <v>0</v>
      </c>
      <c r="T36" s="141"/>
      <c r="U36" s="196">
        <v>1</v>
      </c>
    </row>
    <row r="37" spans="1:16342" ht="38.25">
      <c r="A37" s="135">
        <v>19</v>
      </c>
      <c r="B37" s="102" t="s">
        <v>278</v>
      </c>
      <c r="C37" s="175" t="s">
        <v>59</v>
      </c>
      <c r="D37" s="82" t="s">
        <v>67</v>
      </c>
      <c r="E37" s="175" t="s">
        <v>475</v>
      </c>
      <c r="F37" s="140">
        <v>198000</v>
      </c>
      <c r="G37" s="140">
        <v>198000</v>
      </c>
      <c r="H37" s="140">
        <v>198000</v>
      </c>
      <c r="I37" s="140"/>
      <c r="J37" s="140"/>
      <c r="K37" s="140"/>
      <c r="L37" s="140">
        <v>0</v>
      </c>
      <c r="M37" s="140">
        <v>198000</v>
      </c>
      <c r="N37" s="140">
        <v>198000</v>
      </c>
      <c r="O37" s="140">
        <v>198000</v>
      </c>
      <c r="P37" s="140">
        <v>0</v>
      </c>
      <c r="Q37" s="140">
        <v>0</v>
      </c>
      <c r="R37" s="140">
        <v>0</v>
      </c>
      <c r="S37" s="140">
        <v>0</v>
      </c>
      <c r="T37" s="141"/>
      <c r="U37" s="196">
        <v>1</v>
      </c>
    </row>
    <row r="38" spans="1:16342" ht="51">
      <c r="A38" s="135">
        <v>20</v>
      </c>
      <c r="B38" s="102" t="s">
        <v>279</v>
      </c>
      <c r="C38" s="175" t="s">
        <v>59</v>
      </c>
      <c r="D38" s="82" t="s">
        <v>56</v>
      </c>
      <c r="E38" s="175" t="s">
        <v>475</v>
      </c>
      <c r="F38" s="140">
        <v>1900000</v>
      </c>
      <c r="G38" s="140">
        <v>1900000</v>
      </c>
      <c r="H38" s="140">
        <v>1900000</v>
      </c>
      <c r="I38" s="140"/>
      <c r="J38" s="140"/>
      <c r="K38" s="140"/>
      <c r="L38" s="140">
        <v>0</v>
      </c>
      <c r="M38" s="140">
        <v>1900000</v>
      </c>
      <c r="N38" s="140">
        <v>1900000</v>
      </c>
      <c r="O38" s="140">
        <v>1900000</v>
      </c>
      <c r="P38" s="140">
        <v>0</v>
      </c>
      <c r="Q38" s="140">
        <v>0</v>
      </c>
      <c r="R38" s="140">
        <v>0</v>
      </c>
      <c r="S38" s="140">
        <v>0</v>
      </c>
      <c r="T38" s="141"/>
      <c r="U38" s="196">
        <v>1</v>
      </c>
    </row>
    <row r="39" spans="1:16342" ht="51">
      <c r="A39" s="135">
        <v>21</v>
      </c>
      <c r="B39" s="102" t="s">
        <v>280</v>
      </c>
      <c r="C39" s="175" t="s">
        <v>59</v>
      </c>
      <c r="D39" s="82" t="s">
        <v>67</v>
      </c>
      <c r="E39" s="175" t="s">
        <v>475</v>
      </c>
      <c r="F39" s="140">
        <v>1400000</v>
      </c>
      <c r="G39" s="140">
        <v>1400000</v>
      </c>
      <c r="H39" s="140">
        <v>1400000</v>
      </c>
      <c r="I39" s="140"/>
      <c r="J39" s="140"/>
      <c r="K39" s="140"/>
      <c r="L39" s="140">
        <v>0</v>
      </c>
      <c r="M39" s="140">
        <v>1400000</v>
      </c>
      <c r="N39" s="140">
        <v>1400000</v>
      </c>
      <c r="O39" s="140">
        <v>1400000</v>
      </c>
      <c r="P39" s="140">
        <v>0</v>
      </c>
      <c r="Q39" s="140">
        <v>0</v>
      </c>
      <c r="R39" s="140">
        <v>0</v>
      </c>
      <c r="S39" s="140">
        <v>0</v>
      </c>
      <c r="T39" s="141"/>
      <c r="U39" s="196">
        <v>1</v>
      </c>
    </row>
    <row r="40" spans="1:16342" ht="76.5">
      <c r="A40" s="135">
        <v>22</v>
      </c>
      <c r="B40" s="102" t="s">
        <v>281</v>
      </c>
      <c r="C40" s="175" t="s">
        <v>59</v>
      </c>
      <c r="D40" s="82" t="s">
        <v>67</v>
      </c>
      <c r="E40" s="175" t="s">
        <v>475</v>
      </c>
      <c r="F40" s="140">
        <v>1422747</v>
      </c>
      <c r="G40" s="140">
        <v>1422747</v>
      </c>
      <c r="H40" s="140">
        <v>1422747</v>
      </c>
      <c r="I40" s="140"/>
      <c r="J40" s="140"/>
      <c r="K40" s="140"/>
      <c r="L40" s="140">
        <v>0</v>
      </c>
      <c r="M40" s="140">
        <v>1422747</v>
      </c>
      <c r="N40" s="140">
        <v>1422747</v>
      </c>
      <c r="O40" s="140">
        <v>1422747</v>
      </c>
      <c r="P40" s="140">
        <v>0</v>
      </c>
      <c r="Q40" s="140">
        <v>0</v>
      </c>
      <c r="R40" s="140">
        <v>0</v>
      </c>
      <c r="S40" s="140">
        <v>0</v>
      </c>
      <c r="T40" s="141"/>
      <c r="U40" s="196">
        <v>1</v>
      </c>
    </row>
    <row r="41" spans="1:16342" ht="63.75">
      <c r="A41" s="135">
        <v>23</v>
      </c>
      <c r="B41" s="102" t="s">
        <v>282</v>
      </c>
      <c r="C41" s="175" t="s">
        <v>59</v>
      </c>
      <c r="D41" s="82" t="s">
        <v>67</v>
      </c>
      <c r="E41" s="175" t="s">
        <v>475</v>
      </c>
      <c r="F41" s="140">
        <v>149168</v>
      </c>
      <c r="G41" s="140">
        <v>149168</v>
      </c>
      <c r="H41" s="140">
        <v>149168</v>
      </c>
      <c r="I41" s="140"/>
      <c r="J41" s="140"/>
      <c r="K41" s="140"/>
      <c r="L41" s="140"/>
      <c r="M41" s="140">
        <v>149168</v>
      </c>
      <c r="N41" s="140">
        <v>149168</v>
      </c>
      <c r="O41" s="140">
        <v>149168</v>
      </c>
      <c r="P41" s="140">
        <v>0</v>
      </c>
      <c r="Q41" s="140">
        <v>0</v>
      </c>
      <c r="R41" s="140"/>
      <c r="S41" s="140">
        <v>0</v>
      </c>
      <c r="T41" s="141"/>
      <c r="U41" s="196">
        <v>1</v>
      </c>
    </row>
    <row r="42" spans="1:16342" s="144" customFormat="1" ht="29.25" customHeight="1">
      <c r="A42" s="135">
        <v>24</v>
      </c>
      <c r="B42" s="136" t="s">
        <v>284</v>
      </c>
      <c r="C42" s="175" t="s">
        <v>59</v>
      </c>
      <c r="D42" s="137"/>
      <c r="E42" s="175" t="s">
        <v>474</v>
      </c>
      <c r="F42" s="140">
        <v>448424</v>
      </c>
      <c r="G42" s="140">
        <v>448424</v>
      </c>
      <c r="H42" s="140">
        <v>448424</v>
      </c>
      <c r="I42" s="140"/>
      <c r="J42" s="142">
        <f>I42</f>
        <v>0</v>
      </c>
      <c r="K42" s="138"/>
      <c r="L42" s="138"/>
      <c r="M42" s="140">
        <v>448424</v>
      </c>
      <c r="N42" s="140">
        <v>448424</v>
      </c>
      <c r="O42" s="140">
        <v>448424</v>
      </c>
      <c r="P42" s="138"/>
      <c r="Q42" s="138"/>
      <c r="R42" s="138"/>
      <c r="S42" s="138"/>
      <c r="T42" s="138"/>
      <c r="U42" s="196">
        <v>1</v>
      </c>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c r="IE42" s="143"/>
      <c r="IF42" s="143"/>
      <c r="IG42" s="143"/>
      <c r="IH42" s="143"/>
      <c r="II42" s="143"/>
      <c r="IJ42" s="143"/>
      <c r="IK42" s="143"/>
      <c r="IL42" s="143"/>
      <c r="IM42" s="143"/>
      <c r="IN42" s="143"/>
      <c r="IO42" s="143"/>
      <c r="IP42" s="143"/>
      <c r="IQ42" s="143"/>
      <c r="IR42" s="143"/>
      <c r="IS42" s="143"/>
      <c r="IT42" s="143"/>
      <c r="IU42" s="143"/>
      <c r="IV42" s="143"/>
      <c r="IW42" s="143"/>
      <c r="IX42" s="143"/>
      <c r="IY42" s="143"/>
      <c r="IZ42" s="143"/>
      <c r="JA42" s="143"/>
      <c r="JB42" s="143"/>
      <c r="JC42" s="143"/>
      <c r="JD42" s="143"/>
      <c r="JE42" s="143"/>
      <c r="JF42" s="143"/>
      <c r="JG42" s="143"/>
      <c r="JH42" s="143"/>
      <c r="JI42" s="143"/>
      <c r="JJ42" s="143"/>
      <c r="JK42" s="143"/>
      <c r="JL42" s="143"/>
      <c r="JM42" s="143"/>
      <c r="JN42" s="143"/>
      <c r="JO42" s="143"/>
      <c r="JP42" s="143"/>
      <c r="JQ42" s="143"/>
      <c r="JR42" s="143"/>
      <c r="JS42" s="143"/>
      <c r="JT42" s="143"/>
      <c r="JU42" s="143"/>
      <c r="JV42" s="143"/>
      <c r="JW42" s="143"/>
      <c r="JX42" s="143"/>
      <c r="JY42" s="143"/>
      <c r="JZ42" s="143"/>
      <c r="KA42" s="143"/>
      <c r="KB42" s="143"/>
      <c r="KC42" s="143"/>
      <c r="KD42" s="143"/>
      <c r="KE42" s="143"/>
      <c r="KF42" s="143"/>
      <c r="KG42" s="143"/>
      <c r="KH42" s="143"/>
      <c r="KI42" s="143"/>
      <c r="KJ42" s="143"/>
      <c r="KK42" s="143"/>
      <c r="KL42" s="143"/>
      <c r="KM42" s="143"/>
      <c r="KN42" s="143"/>
      <c r="KO42" s="143"/>
      <c r="KP42" s="143"/>
      <c r="KQ42" s="143"/>
      <c r="KR42" s="143"/>
      <c r="KS42" s="143"/>
      <c r="KT42" s="143"/>
      <c r="KU42" s="143"/>
      <c r="KV42" s="143"/>
      <c r="KW42" s="143"/>
      <c r="KX42" s="143"/>
      <c r="KY42" s="143"/>
      <c r="KZ42" s="143"/>
      <c r="LA42" s="143"/>
      <c r="LB42" s="143"/>
      <c r="LC42" s="143"/>
      <c r="LD42" s="143"/>
      <c r="LE42" s="143"/>
      <c r="LF42" s="143"/>
      <c r="LG42" s="143"/>
      <c r="LH42" s="143"/>
      <c r="LI42" s="143"/>
      <c r="LJ42" s="143"/>
      <c r="LK42" s="143"/>
      <c r="LL42" s="143"/>
      <c r="LM42" s="143"/>
      <c r="LN42" s="143"/>
      <c r="LO42" s="143"/>
      <c r="LP42" s="143"/>
      <c r="LQ42" s="143"/>
      <c r="LR42" s="143"/>
      <c r="LS42" s="143"/>
      <c r="LT42" s="143"/>
      <c r="LU42" s="143"/>
      <c r="LV42" s="143"/>
      <c r="LW42" s="143"/>
      <c r="LX42" s="143"/>
      <c r="LY42" s="143"/>
      <c r="LZ42" s="143"/>
      <c r="MA42" s="143"/>
      <c r="MB42" s="143"/>
      <c r="MC42" s="143"/>
      <c r="MD42" s="143"/>
      <c r="ME42" s="143"/>
      <c r="MF42" s="143"/>
      <c r="MG42" s="143"/>
      <c r="MH42" s="143"/>
      <c r="MI42" s="143"/>
      <c r="MJ42" s="143"/>
      <c r="MK42" s="143"/>
      <c r="ML42" s="143"/>
      <c r="MM42" s="143"/>
      <c r="MN42" s="143"/>
      <c r="MO42" s="143"/>
      <c r="MP42" s="143"/>
      <c r="MQ42" s="143"/>
      <c r="MR42" s="143"/>
      <c r="MS42" s="143"/>
      <c r="MT42" s="143"/>
      <c r="MU42" s="143"/>
      <c r="MV42" s="143"/>
      <c r="MW42" s="143"/>
      <c r="MX42" s="143"/>
      <c r="MY42" s="143"/>
      <c r="MZ42" s="143"/>
      <c r="NA42" s="143"/>
      <c r="NB42" s="143"/>
      <c r="NC42" s="143"/>
      <c r="ND42" s="143"/>
      <c r="NE42" s="143"/>
      <c r="NF42" s="143"/>
      <c r="NG42" s="143"/>
      <c r="NH42" s="143"/>
      <c r="NI42" s="143"/>
      <c r="NJ42" s="143"/>
      <c r="NK42" s="143"/>
      <c r="NL42" s="143"/>
      <c r="NM42" s="143"/>
      <c r="NN42" s="143"/>
      <c r="NO42" s="143"/>
      <c r="NP42" s="143"/>
      <c r="NQ42" s="143"/>
      <c r="NR42" s="143"/>
      <c r="NS42" s="143"/>
      <c r="NT42" s="143"/>
      <c r="NU42" s="143"/>
      <c r="NV42" s="143"/>
      <c r="NW42" s="143"/>
      <c r="NX42" s="143"/>
      <c r="NY42" s="143"/>
      <c r="NZ42" s="143"/>
      <c r="OA42" s="143"/>
      <c r="OB42" s="143"/>
      <c r="OC42" s="143"/>
      <c r="OD42" s="143"/>
      <c r="OE42" s="143"/>
      <c r="OF42" s="143"/>
      <c r="OG42" s="143"/>
      <c r="OH42" s="143"/>
      <c r="OI42" s="143"/>
      <c r="OJ42" s="143"/>
      <c r="OK42" s="143"/>
      <c r="OL42" s="143"/>
      <c r="OM42" s="143"/>
      <c r="ON42" s="143"/>
      <c r="OO42" s="143"/>
      <c r="OP42" s="143"/>
      <c r="OQ42" s="143"/>
      <c r="OR42" s="143"/>
      <c r="OS42" s="143"/>
      <c r="OT42" s="143"/>
      <c r="OU42" s="143"/>
      <c r="OV42" s="143"/>
      <c r="OW42" s="143"/>
      <c r="OX42" s="143"/>
      <c r="OY42" s="143"/>
      <c r="OZ42" s="143"/>
      <c r="PA42" s="143"/>
      <c r="PB42" s="143"/>
      <c r="PC42" s="143"/>
      <c r="PD42" s="143"/>
      <c r="PE42" s="143"/>
      <c r="PF42" s="143"/>
      <c r="PG42" s="143"/>
      <c r="PH42" s="143"/>
      <c r="PI42" s="143"/>
      <c r="PJ42" s="143"/>
      <c r="PK42" s="143"/>
      <c r="PL42" s="143"/>
      <c r="PM42" s="143"/>
      <c r="PN42" s="143"/>
      <c r="PO42" s="143"/>
      <c r="PP42" s="143"/>
      <c r="PQ42" s="143"/>
      <c r="PR42" s="143"/>
      <c r="PS42" s="143"/>
      <c r="PT42" s="143"/>
      <c r="PU42" s="143"/>
      <c r="PV42" s="143"/>
      <c r="PW42" s="143"/>
      <c r="PX42" s="143"/>
      <c r="PY42" s="143"/>
      <c r="PZ42" s="143"/>
      <c r="QA42" s="143"/>
      <c r="QB42" s="143"/>
      <c r="QC42" s="143"/>
      <c r="QD42" s="143"/>
      <c r="QE42" s="143"/>
      <c r="QF42" s="143"/>
      <c r="QG42" s="143"/>
      <c r="QH42" s="143"/>
      <c r="QI42" s="143"/>
      <c r="QJ42" s="143"/>
      <c r="QK42" s="143"/>
      <c r="QL42" s="143"/>
      <c r="QM42" s="143"/>
      <c r="QN42" s="143"/>
      <c r="QO42" s="143"/>
      <c r="QP42" s="143"/>
      <c r="QQ42" s="143"/>
      <c r="QR42" s="143"/>
      <c r="QS42" s="143"/>
      <c r="QT42" s="143"/>
      <c r="QU42" s="143"/>
      <c r="QV42" s="143"/>
      <c r="QW42" s="143"/>
      <c r="QX42" s="143"/>
      <c r="QY42" s="143"/>
      <c r="QZ42" s="143"/>
      <c r="RA42" s="143"/>
      <c r="RB42" s="143"/>
      <c r="RC42" s="143"/>
      <c r="RD42" s="143"/>
      <c r="RE42" s="143"/>
      <c r="RF42" s="143"/>
      <c r="RG42" s="143"/>
      <c r="RH42" s="143"/>
      <c r="RI42" s="143"/>
      <c r="RJ42" s="143"/>
      <c r="RK42" s="143"/>
      <c r="RL42" s="143"/>
      <c r="RM42" s="143"/>
      <c r="RN42" s="143"/>
      <c r="RO42" s="143"/>
      <c r="RP42" s="143"/>
      <c r="RQ42" s="143"/>
      <c r="RR42" s="143"/>
      <c r="RS42" s="143"/>
      <c r="RT42" s="143"/>
      <c r="RU42" s="143"/>
      <c r="RV42" s="143"/>
      <c r="RW42" s="143"/>
      <c r="RX42" s="143"/>
      <c r="RY42" s="143"/>
      <c r="RZ42" s="143"/>
      <c r="SA42" s="143"/>
      <c r="SB42" s="143"/>
      <c r="SC42" s="143"/>
      <c r="SD42" s="143"/>
      <c r="SE42" s="143"/>
      <c r="SF42" s="143"/>
      <c r="SG42" s="143"/>
      <c r="SH42" s="143"/>
      <c r="SI42" s="143"/>
      <c r="SJ42" s="143"/>
      <c r="SK42" s="143"/>
      <c r="SL42" s="143"/>
      <c r="SM42" s="143"/>
      <c r="SN42" s="143"/>
      <c r="SO42" s="143"/>
      <c r="SP42" s="143"/>
      <c r="SQ42" s="143"/>
      <c r="SR42" s="143"/>
      <c r="SS42" s="143"/>
      <c r="ST42" s="143"/>
      <c r="SU42" s="143"/>
      <c r="SV42" s="143"/>
      <c r="SW42" s="143"/>
      <c r="SX42" s="143"/>
      <c r="SY42" s="143"/>
      <c r="SZ42" s="143"/>
      <c r="TA42" s="143"/>
      <c r="TB42" s="143"/>
      <c r="TC42" s="143"/>
      <c r="TD42" s="143"/>
      <c r="TE42" s="143"/>
      <c r="TF42" s="143"/>
      <c r="TG42" s="143"/>
      <c r="TH42" s="143"/>
      <c r="TI42" s="143"/>
      <c r="TJ42" s="143"/>
      <c r="TK42" s="143"/>
      <c r="TL42" s="143"/>
      <c r="TM42" s="143"/>
      <c r="TN42" s="143"/>
      <c r="TO42" s="143"/>
      <c r="TP42" s="143"/>
      <c r="TQ42" s="143"/>
      <c r="TR42" s="143"/>
      <c r="TS42" s="143"/>
      <c r="TT42" s="143"/>
      <c r="TU42" s="143"/>
      <c r="TV42" s="143"/>
      <c r="TW42" s="143"/>
      <c r="TX42" s="143"/>
      <c r="TY42" s="143"/>
      <c r="TZ42" s="143"/>
      <c r="UA42" s="143"/>
      <c r="UB42" s="143"/>
      <c r="UC42" s="143"/>
      <c r="UD42" s="143"/>
      <c r="UE42" s="143"/>
      <c r="UF42" s="143"/>
      <c r="UG42" s="143"/>
      <c r="UH42" s="143"/>
      <c r="UI42" s="143"/>
      <c r="UJ42" s="143"/>
      <c r="UK42" s="143"/>
      <c r="UL42" s="143"/>
      <c r="UM42" s="143"/>
      <c r="UN42" s="143"/>
      <c r="UO42" s="143"/>
      <c r="UP42" s="143"/>
      <c r="UQ42" s="143"/>
      <c r="UR42" s="143"/>
      <c r="US42" s="143"/>
      <c r="UT42" s="143"/>
      <c r="UU42" s="143"/>
      <c r="UV42" s="143"/>
      <c r="UW42" s="143"/>
      <c r="UX42" s="143"/>
      <c r="UY42" s="143"/>
      <c r="UZ42" s="143"/>
      <c r="VA42" s="143"/>
      <c r="VB42" s="143"/>
      <c r="VC42" s="143"/>
      <c r="VD42" s="143"/>
      <c r="VE42" s="143"/>
      <c r="VF42" s="143"/>
      <c r="VG42" s="143"/>
      <c r="VH42" s="143"/>
      <c r="VI42" s="143"/>
      <c r="VJ42" s="143"/>
      <c r="VK42" s="143"/>
      <c r="VL42" s="143"/>
      <c r="VM42" s="143"/>
      <c r="VN42" s="143"/>
      <c r="VO42" s="143"/>
      <c r="VP42" s="143"/>
      <c r="VQ42" s="143"/>
      <c r="VR42" s="143"/>
      <c r="VS42" s="143"/>
      <c r="VT42" s="143"/>
      <c r="VU42" s="143"/>
      <c r="VV42" s="143"/>
      <c r="VW42" s="143"/>
      <c r="VX42" s="143"/>
      <c r="VY42" s="143"/>
      <c r="VZ42" s="143"/>
      <c r="WA42" s="143"/>
      <c r="WB42" s="143"/>
      <c r="WC42" s="143"/>
      <c r="WD42" s="143"/>
      <c r="WE42" s="143"/>
      <c r="WF42" s="143"/>
      <c r="WG42" s="143"/>
      <c r="WH42" s="143"/>
      <c r="WI42" s="143"/>
      <c r="WJ42" s="143"/>
      <c r="WK42" s="143"/>
      <c r="WL42" s="143"/>
      <c r="WM42" s="143"/>
      <c r="WN42" s="143"/>
      <c r="WO42" s="143"/>
      <c r="WP42" s="143"/>
      <c r="WQ42" s="143"/>
      <c r="WR42" s="143"/>
      <c r="WS42" s="143"/>
      <c r="WT42" s="143"/>
      <c r="WU42" s="143"/>
      <c r="WV42" s="143"/>
      <c r="WW42" s="143"/>
      <c r="WX42" s="143"/>
      <c r="WY42" s="143"/>
      <c r="WZ42" s="143"/>
      <c r="XA42" s="143"/>
      <c r="XB42" s="143"/>
      <c r="XC42" s="143"/>
      <c r="XD42" s="143"/>
      <c r="XE42" s="143"/>
      <c r="XF42" s="143"/>
      <c r="XG42" s="143"/>
      <c r="XH42" s="143"/>
      <c r="XI42" s="143"/>
      <c r="XJ42" s="143"/>
      <c r="XK42" s="143"/>
      <c r="XL42" s="143"/>
      <c r="XM42" s="143"/>
      <c r="XN42" s="143"/>
      <c r="XO42" s="143"/>
      <c r="XP42" s="143"/>
      <c r="XQ42" s="143"/>
      <c r="XR42" s="143"/>
      <c r="XS42" s="143"/>
      <c r="XT42" s="143"/>
      <c r="XU42" s="143"/>
      <c r="XV42" s="143"/>
      <c r="XW42" s="143"/>
      <c r="XX42" s="143"/>
      <c r="XY42" s="143"/>
      <c r="XZ42" s="143"/>
      <c r="YA42" s="143"/>
      <c r="YB42" s="143"/>
      <c r="YC42" s="143"/>
      <c r="YD42" s="143"/>
      <c r="YE42" s="143"/>
      <c r="YF42" s="143"/>
      <c r="YG42" s="143"/>
      <c r="YH42" s="143"/>
      <c r="YI42" s="143"/>
      <c r="YJ42" s="143"/>
      <c r="YK42" s="143"/>
      <c r="YL42" s="143"/>
      <c r="YM42" s="143"/>
      <c r="YN42" s="143"/>
      <c r="YO42" s="143"/>
      <c r="YP42" s="143"/>
      <c r="YQ42" s="143"/>
      <c r="YR42" s="143"/>
      <c r="YS42" s="143"/>
      <c r="YT42" s="143"/>
      <c r="YU42" s="143"/>
      <c r="YV42" s="143"/>
      <c r="YW42" s="143"/>
      <c r="YX42" s="143"/>
      <c r="YY42" s="143"/>
      <c r="YZ42" s="143"/>
      <c r="ZA42" s="143"/>
      <c r="ZB42" s="143"/>
      <c r="ZC42" s="143"/>
      <c r="ZD42" s="143"/>
      <c r="ZE42" s="143"/>
      <c r="ZF42" s="143"/>
      <c r="ZG42" s="143"/>
      <c r="ZH42" s="143"/>
      <c r="ZI42" s="143"/>
      <c r="ZJ42" s="143"/>
      <c r="ZK42" s="143"/>
      <c r="ZL42" s="143"/>
      <c r="ZM42" s="143"/>
      <c r="ZN42" s="143"/>
      <c r="ZO42" s="143"/>
      <c r="ZP42" s="143"/>
      <c r="ZQ42" s="143"/>
      <c r="ZR42" s="143"/>
      <c r="ZS42" s="143"/>
      <c r="ZT42" s="143"/>
      <c r="ZU42" s="143"/>
      <c r="ZV42" s="143"/>
      <c r="ZW42" s="143"/>
      <c r="ZX42" s="143"/>
      <c r="ZY42" s="143"/>
      <c r="ZZ42" s="143"/>
      <c r="AAA42" s="143"/>
      <c r="AAB42" s="143"/>
      <c r="AAC42" s="143"/>
      <c r="AAD42" s="143"/>
      <c r="AAE42" s="143"/>
      <c r="AAF42" s="143"/>
      <c r="AAG42" s="143"/>
      <c r="AAH42" s="143"/>
      <c r="AAI42" s="143"/>
      <c r="AAJ42" s="143"/>
      <c r="AAK42" s="143"/>
      <c r="AAL42" s="143"/>
      <c r="AAM42" s="143"/>
      <c r="AAN42" s="143"/>
      <c r="AAO42" s="143"/>
      <c r="AAP42" s="143"/>
      <c r="AAQ42" s="143"/>
      <c r="AAR42" s="143"/>
      <c r="AAS42" s="143"/>
      <c r="AAT42" s="143"/>
      <c r="AAU42" s="143"/>
      <c r="AAV42" s="143"/>
      <c r="AAW42" s="143"/>
      <c r="AAX42" s="143"/>
      <c r="AAY42" s="143"/>
      <c r="AAZ42" s="143"/>
      <c r="ABA42" s="143"/>
      <c r="ABB42" s="143"/>
      <c r="ABC42" s="143"/>
      <c r="ABD42" s="143"/>
      <c r="ABE42" s="143"/>
      <c r="ABF42" s="143"/>
      <c r="ABG42" s="143"/>
      <c r="ABH42" s="143"/>
      <c r="ABI42" s="143"/>
      <c r="ABJ42" s="143"/>
      <c r="ABK42" s="143"/>
      <c r="ABL42" s="143"/>
      <c r="ABM42" s="143"/>
      <c r="ABN42" s="143"/>
      <c r="ABO42" s="143"/>
      <c r="ABP42" s="143"/>
      <c r="ABQ42" s="143"/>
      <c r="ABR42" s="143"/>
      <c r="ABS42" s="143"/>
      <c r="ABT42" s="143"/>
      <c r="ABU42" s="143"/>
      <c r="ABV42" s="143"/>
      <c r="ABW42" s="143"/>
      <c r="ABX42" s="143"/>
      <c r="ABY42" s="143"/>
      <c r="ABZ42" s="143"/>
      <c r="ACA42" s="143"/>
      <c r="ACB42" s="143"/>
      <c r="ACC42" s="143"/>
      <c r="ACD42" s="143"/>
      <c r="ACE42" s="143"/>
      <c r="ACF42" s="143"/>
      <c r="ACG42" s="143"/>
      <c r="ACH42" s="143"/>
      <c r="ACI42" s="143"/>
      <c r="ACJ42" s="143"/>
      <c r="ACK42" s="143"/>
      <c r="ACL42" s="143"/>
      <c r="ACM42" s="143"/>
      <c r="ACN42" s="143"/>
      <c r="ACO42" s="143"/>
      <c r="ACP42" s="143"/>
      <c r="ACQ42" s="143"/>
      <c r="ACR42" s="143"/>
      <c r="ACS42" s="143"/>
      <c r="ACT42" s="143"/>
      <c r="ACU42" s="143"/>
      <c r="ACV42" s="143"/>
      <c r="ACW42" s="143"/>
      <c r="ACX42" s="143"/>
      <c r="ACY42" s="143"/>
      <c r="ACZ42" s="143"/>
      <c r="ADA42" s="143"/>
      <c r="ADB42" s="143"/>
      <c r="ADC42" s="143"/>
      <c r="ADD42" s="143"/>
      <c r="ADE42" s="143"/>
      <c r="ADF42" s="143"/>
      <c r="ADG42" s="143"/>
      <c r="ADH42" s="143"/>
      <c r="ADI42" s="143"/>
      <c r="ADJ42" s="143"/>
      <c r="ADK42" s="143"/>
      <c r="ADL42" s="143"/>
      <c r="ADM42" s="143"/>
      <c r="ADN42" s="143"/>
      <c r="ADO42" s="143"/>
      <c r="ADP42" s="143"/>
      <c r="ADQ42" s="143"/>
      <c r="ADR42" s="143"/>
      <c r="ADS42" s="143"/>
      <c r="ADT42" s="143"/>
      <c r="ADU42" s="143"/>
      <c r="ADV42" s="143"/>
      <c r="ADW42" s="143"/>
      <c r="ADX42" s="143"/>
      <c r="ADY42" s="143"/>
      <c r="ADZ42" s="143"/>
      <c r="AEA42" s="143"/>
      <c r="AEB42" s="143"/>
      <c r="AEC42" s="143"/>
      <c r="AED42" s="143"/>
      <c r="AEE42" s="143"/>
      <c r="AEF42" s="143"/>
      <c r="AEG42" s="143"/>
      <c r="AEH42" s="143"/>
      <c r="AEI42" s="143"/>
      <c r="AEJ42" s="143"/>
      <c r="AEK42" s="143"/>
      <c r="AEL42" s="143"/>
      <c r="AEM42" s="143"/>
      <c r="AEN42" s="143"/>
      <c r="AEO42" s="143"/>
      <c r="AEP42" s="143"/>
      <c r="AEQ42" s="143"/>
      <c r="AER42" s="143"/>
      <c r="AES42" s="143"/>
      <c r="AET42" s="143"/>
      <c r="AEU42" s="143"/>
      <c r="AEV42" s="143"/>
      <c r="AEW42" s="143"/>
      <c r="AEX42" s="143"/>
      <c r="AEY42" s="143"/>
      <c r="AEZ42" s="143"/>
      <c r="AFA42" s="143"/>
      <c r="AFB42" s="143"/>
      <c r="AFC42" s="143"/>
      <c r="AFD42" s="143"/>
      <c r="AFE42" s="143"/>
      <c r="AFF42" s="143"/>
      <c r="AFG42" s="143"/>
      <c r="AFH42" s="143"/>
      <c r="AFI42" s="143"/>
      <c r="AFJ42" s="143"/>
      <c r="AFK42" s="143"/>
      <c r="AFL42" s="143"/>
      <c r="AFM42" s="143"/>
      <c r="AFN42" s="143"/>
      <c r="AFO42" s="143"/>
      <c r="AFP42" s="143"/>
      <c r="AFQ42" s="143"/>
      <c r="AFR42" s="143"/>
      <c r="AFS42" s="143"/>
      <c r="AFT42" s="143"/>
      <c r="AFU42" s="143"/>
      <c r="AFV42" s="143"/>
      <c r="AFW42" s="143"/>
      <c r="AFX42" s="143"/>
      <c r="AFY42" s="143"/>
      <c r="AFZ42" s="143"/>
      <c r="AGA42" s="143"/>
      <c r="AGB42" s="143"/>
      <c r="AGC42" s="143"/>
      <c r="AGD42" s="143"/>
      <c r="AGE42" s="143"/>
      <c r="AGF42" s="143"/>
      <c r="AGG42" s="143"/>
      <c r="AGH42" s="143"/>
      <c r="AGI42" s="143"/>
      <c r="AGJ42" s="143"/>
      <c r="AGK42" s="143"/>
      <c r="AGL42" s="143"/>
      <c r="AGM42" s="143"/>
      <c r="AGN42" s="143"/>
      <c r="AGO42" s="143"/>
      <c r="AGP42" s="143"/>
      <c r="AGQ42" s="143"/>
      <c r="AGR42" s="143"/>
      <c r="AGS42" s="143"/>
      <c r="AGT42" s="143"/>
      <c r="AGU42" s="143"/>
      <c r="AGV42" s="143"/>
      <c r="AGW42" s="143"/>
      <c r="AGX42" s="143"/>
      <c r="AGY42" s="143"/>
      <c r="AGZ42" s="143"/>
      <c r="AHA42" s="143"/>
      <c r="AHB42" s="143"/>
      <c r="AHC42" s="143"/>
      <c r="AHD42" s="143"/>
      <c r="AHE42" s="143"/>
      <c r="AHF42" s="143"/>
      <c r="AHG42" s="143"/>
      <c r="AHH42" s="143"/>
      <c r="AHI42" s="143"/>
      <c r="AHJ42" s="143"/>
      <c r="AHK42" s="143"/>
      <c r="AHL42" s="143"/>
      <c r="AHM42" s="143"/>
      <c r="AHN42" s="143"/>
      <c r="AHO42" s="143"/>
      <c r="AHP42" s="143"/>
      <c r="AHQ42" s="143"/>
      <c r="AHR42" s="143"/>
      <c r="AHS42" s="143"/>
      <c r="AHT42" s="143"/>
      <c r="AHU42" s="143"/>
      <c r="AHV42" s="143"/>
      <c r="AHW42" s="143"/>
      <c r="AHX42" s="143"/>
      <c r="AHY42" s="143"/>
      <c r="AHZ42" s="143"/>
      <c r="AIA42" s="143"/>
      <c r="AIB42" s="143"/>
      <c r="AIC42" s="143"/>
      <c r="AID42" s="143"/>
      <c r="AIE42" s="143"/>
      <c r="AIF42" s="143"/>
      <c r="AIG42" s="143"/>
      <c r="AIH42" s="143"/>
      <c r="AII42" s="143"/>
      <c r="AIJ42" s="143"/>
      <c r="AIK42" s="143"/>
      <c r="AIL42" s="143"/>
      <c r="AIM42" s="143"/>
      <c r="AIN42" s="143"/>
      <c r="AIO42" s="143"/>
      <c r="AIP42" s="143"/>
      <c r="AIQ42" s="143"/>
      <c r="AIR42" s="143"/>
      <c r="AIS42" s="143"/>
      <c r="AIT42" s="143"/>
      <c r="AIU42" s="143"/>
      <c r="AIV42" s="143"/>
      <c r="AIW42" s="143"/>
      <c r="AIX42" s="143"/>
      <c r="AIY42" s="143"/>
      <c r="AIZ42" s="143"/>
      <c r="AJA42" s="143"/>
      <c r="AJB42" s="143"/>
      <c r="AJC42" s="143"/>
      <c r="AJD42" s="143"/>
      <c r="AJE42" s="143"/>
      <c r="AJF42" s="143"/>
      <c r="AJG42" s="143"/>
      <c r="AJH42" s="143"/>
      <c r="AJI42" s="143"/>
      <c r="AJJ42" s="143"/>
      <c r="AJK42" s="143"/>
      <c r="AJL42" s="143"/>
      <c r="AJM42" s="143"/>
      <c r="AJN42" s="143"/>
      <c r="AJO42" s="143"/>
      <c r="AJP42" s="143"/>
      <c r="AJQ42" s="143"/>
      <c r="AJR42" s="143"/>
      <c r="AJS42" s="143"/>
      <c r="AJT42" s="143"/>
      <c r="AJU42" s="143"/>
      <c r="AJV42" s="143"/>
      <c r="AJW42" s="143"/>
      <c r="AJX42" s="143"/>
      <c r="AJY42" s="143"/>
      <c r="AJZ42" s="143"/>
      <c r="AKA42" s="143"/>
      <c r="AKB42" s="143"/>
      <c r="AKC42" s="143"/>
      <c r="AKD42" s="143"/>
      <c r="AKE42" s="143"/>
      <c r="AKF42" s="143"/>
      <c r="AKG42" s="143"/>
      <c r="AKH42" s="143"/>
      <c r="AKI42" s="143"/>
      <c r="AKJ42" s="143"/>
      <c r="AKK42" s="143"/>
      <c r="AKL42" s="143"/>
      <c r="AKM42" s="143"/>
      <c r="AKN42" s="143"/>
      <c r="AKO42" s="143"/>
      <c r="AKP42" s="143"/>
      <c r="AKQ42" s="143"/>
      <c r="AKR42" s="143"/>
      <c r="AKS42" s="143"/>
      <c r="AKT42" s="143"/>
      <c r="AKU42" s="143"/>
      <c r="AKV42" s="143"/>
      <c r="AKW42" s="143"/>
      <c r="AKX42" s="143"/>
      <c r="AKY42" s="143"/>
      <c r="AKZ42" s="143"/>
      <c r="ALA42" s="143"/>
      <c r="ALB42" s="143"/>
      <c r="ALC42" s="143"/>
      <c r="ALD42" s="143"/>
      <c r="ALE42" s="143"/>
      <c r="ALF42" s="143"/>
      <c r="ALG42" s="143"/>
      <c r="ALH42" s="143"/>
      <c r="ALI42" s="143"/>
      <c r="ALJ42" s="143"/>
      <c r="ALK42" s="143"/>
      <c r="ALL42" s="143"/>
      <c r="ALM42" s="143"/>
      <c r="ALN42" s="143"/>
      <c r="ALO42" s="143"/>
      <c r="ALP42" s="143"/>
      <c r="ALQ42" s="143"/>
      <c r="ALR42" s="143"/>
      <c r="ALS42" s="143"/>
      <c r="ALT42" s="143"/>
      <c r="ALU42" s="143"/>
      <c r="ALV42" s="143"/>
      <c r="ALW42" s="143"/>
      <c r="ALX42" s="143"/>
      <c r="ALY42" s="143"/>
      <c r="ALZ42" s="143"/>
      <c r="AMA42" s="143"/>
      <c r="AMB42" s="143"/>
      <c r="AMC42" s="143"/>
      <c r="AMD42" s="143"/>
      <c r="AME42" s="143"/>
      <c r="AMF42" s="143"/>
      <c r="AMG42" s="143"/>
      <c r="AMH42" s="143"/>
      <c r="AMI42" s="143"/>
      <c r="AMJ42" s="143"/>
      <c r="AMK42" s="143"/>
      <c r="AML42" s="143"/>
      <c r="AMM42" s="143"/>
      <c r="AMN42" s="143"/>
      <c r="AMO42" s="143"/>
      <c r="AMP42" s="143"/>
      <c r="AMQ42" s="143"/>
      <c r="AMR42" s="143"/>
      <c r="AMS42" s="143"/>
      <c r="AMT42" s="143"/>
      <c r="AMU42" s="143"/>
      <c r="AMV42" s="143"/>
      <c r="AMW42" s="143"/>
      <c r="AMX42" s="143"/>
      <c r="AMY42" s="143"/>
      <c r="AMZ42" s="143"/>
      <c r="ANA42" s="143"/>
      <c r="ANB42" s="143"/>
      <c r="ANC42" s="143"/>
      <c r="AND42" s="143"/>
      <c r="ANE42" s="143"/>
      <c r="ANF42" s="143"/>
      <c r="ANG42" s="143"/>
      <c r="ANH42" s="143"/>
      <c r="ANI42" s="143"/>
      <c r="ANJ42" s="143"/>
      <c r="ANK42" s="143"/>
      <c r="ANL42" s="143"/>
      <c r="ANM42" s="143"/>
      <c r="ANN42" s="143"/>
      <c r="ANO42" s="143"/>
      <c r="ANP42" s="143"/>
      <c r="ANQ42" s="143"/>
      <c r="ANR42" s="143"/>
      <c r="ANS42" s="143"/>
      <c r="ANT42" s="143"/>
      <c r="ANU42" s="143"/>
      <c r="ANV42" s="143"/>
      <c r="ANW42" s="143"/>
      <c r="ANX42" s="143"/>
      <c r="ANY42" s="143"/>
      <c r="ANZ42" s="143"/>
      <c r="AOA42" s="143"/>
      <c r="AOB42" s="143"/>
      <c r="AOC42" s="143"/>
      <c r="AOD42" s="143"/>
      <c r="AOE42" s="143"/>
      <c r="AOF42" s="143"/>
      <c r="AOG42" s="143"/>
      <c r="AOH42" s="143"/>
      <c r="AOI42" s="143"/>
      <c r="AOJ42" s="143"/>
      <c r="AOK42" s="143"/>
      <c r="AOL42" s="143"/>
      <c r="AOM42" s="143"/>
      <c r="AON42" s="143"/>
      <c r="AOO42" s="143"/>
      <c r="AOP42" s="143"/>
      <c r="AOQ42" s="143"/>
      <c r="AOR42" s="143"/>
      <c r="AOS42" s="143"/>
      <c r="AOT42" s="143"/>
      <c r="AOU42" s="143"/>
      <c r="AOV42" s="143"/>
      <c r="AOW42" s="143"/>
      <c r="AOX42" s="143"/>
      <c r="AOY42" s="143"/>
      <c r="AOZ42" s="143"/>
      <c r="APA42" s="143"/>
      <c r="APB42" s="143"/>
      <c r="APC42" s="143"/>
      <c r="APD42" s="143"/>
      <c r="APE42" s="143"/>
      <c r="APF42" s="143"/>
      <c r="APG42" s="143"/>
      <c r="APH42" s="143"/>
      <c r="API42" s="143"/>
      <c r="APJ42" s="143"/>
      <c r="APK42" s="143"/>
      <c r="APL42" s="143"/>
      <c r="APM42" s="143"/>
      <c r="APN42" s="143"/>
      <c r="APO42" s="143"/>
      <c r="APP42" s="143"/>
      <c r="APQ42" s="143"/>
      <c r="APR42" s="143"/>
      <c r="APS42" s="143"/>
      <c r="APT42" s="143"/>
      <c r="APU42" s="143"/>
      <c r="APV42" s="143"/>
      <c r="APW42" s="143"/>
      <c r="APX42" s="143"/>
      <c r="APY42" s="143"/>
      <c r="APZ42" s="143"/>
      <c r="AQA42" s="143"/>
      <c r="AQB42" s="143"/>
      <c r="AQC42" s="143"/>
      <c r="AQD42" s="143"/>
      <c r="AQE42" s="143"/>
      <c r="AQF42" s="143"/>
      <c r="AQG42" s="143"/>
      <c r="AQH42" s="143"/>
      <c r="AQI42" s="143"/>
      <c r="AQJ42" s="143"/>
      <c r="AQK42" s="143"/>
      <c r="AQL42" s="143"/>
      <c r="AQM42" s="143"/>
      <c r="AQN42" s="143"/>
      <c r="AQO42" s="143"/>
      <c r="AQP42" s="143"/>
      <c r="AQQ42" s="143"/>
      <c r="AQR42" s="143"/>
      <c r="AQS42" s="143"/>
      <c r="AQT42" s="143"/>
      <c r="AQU42" s="143"/>
      <c r="AQV42" s="143"/>
      <c r="AQW42" s="143"/>
      <c r="AQX42" s="143"/>
      <c r="AQY42" s="143"/>
      <c r="AQZ42" s="143"/>
      <c r="ARA42" s="143"/>
      <c r="ARB42" s="143"/>
      <c r="ARC42" s="143"/>
      <c r="ARD42" s="143"/>
      <c r="ARE42" s="143"/>
      <c r="ARF42" s="143"/>
      <c r="ARG42" s="143"/>
      <c r="ARH42" s="143"/>
      <c r="ARI42" s="143"/>
      <c r="ARJ42" s="143"/>
      <c r="ARK42" s="143"/>
      <c r="ARL42" s="143"/>
      <c r="ARM42" s="143"/>
      <c r="ARN42" s="143"/>
      <c r="ARO42" s="143"/>
      <c r="ARP42" s="143"/>
      <c r="ARQ42" s="143"/>
      <c r="ARR42" s="143"/>
      <c r="ARS42" s="143"/>
      <c r="ART42" s="143"/>
      <c r="ARU42" s="143"/>
      <c r="ARV42" s="143"/>
      <c r="ARW42" s="143"/>
      <c r="ARX42" s="143"/>
      <c r="ARY42" s="143"/>
      <c r="ARZ42" s="143"/>
      <c r="ASA42" s="143"/>
      <c r="ASB42" s="143"/>
      <c r="ASC42" s="143"/>
      <c r="ASD42" s="143"/>
      <c r="ASE42" s="143"/>
      <c r="ASF42" s="143"/>
      <c r="ASG42" s="143"/>
      <c r="ASH42" s="143"/>
      <c r="ASI42" s="143"/>
      <c r="ASJ42" s="143"/>
      <c r="ASK42" s="143"/>
      <c r="ASL42" s="143"/>
      <c r="ASM42" s="143"/>
      <c r="ASN42" s="143"/>
      <c r="ASO42" s="143"/>
      <c r="ASP42" s="143"/>
      <c r="ASQ42" s="143"/>
      <c r="ASR42" s="143"/>
      <c r="ASS42" s="143"/>
      <c r="AST42" s="143"/>
      <c r="ASU42" s="143"/>
      <c r="ASV42" s="143"/>
      <c r="ASW42" s="143"/>
      <c r="ASX42" s="143"/>
      <c r="ASY42" s="143"/>
      <c r="ASZ42" s="143"/>
      <c r="ATA42" s="143"/>
      <c r="ATB42" s="143"/>
      <c r="ATC42" s="143"/>
      <c r="ATD42" s="143"/>
      <c r="ATE42" s="143"/>
      <c r="ATF42" s="143"/>
      <c r="ATG42" s="143"/>
      <c r="ATH42" s="143"/>
      <c r="ATI42" s="143"/>
      <c r="ATJ42" s="143"/>
      <c r="ATK42" s="143"/>
      <c r="ATL42" s="143"/>
      <c r="ATM42" s="143"/>
      <c r="ATN42" s="143"/>
      <c r="ATO42" s="143"/>
      <c r="ATP42" s="143"/>
      <c r="ATQ42" s="143"/>
      <c r="ATR42" s="143"/>
      <c r="ATS42" s="143"/>
      <c r="ATT42" s="143"/>
      <c r="ATU42" s="143"/>
      <c r="ATV42" s="143"/>
      <c r="ATW42" s="143"/>
      <c r="ATX42" s="143"/>
      <c r="ATY42" s="143"/>
      <c r="ATZ42" s="143"/>
      <c r="AUA42" s="143"/>
      <c r="AUB42" s="143"/>
      <c r="AUC42" s="143"/>
      <c r="AUD42" s="143"/>
      <c r="AUE42" s="143"/>
      <c r="AUF42" s="143"/>
      <c r="AUG42" s="143"/>
      <c r="AUH42" s="143"/>
      <c r="AUI42" s="143"/>
      <c r="AUJ42" s="143"/>
      <c r="AUK42" s="143"/>
      <c r="AUL42" s="143"/>
      <c r="AUM42" s="143"/>
      <c r="AUN42" s="143"/>
      <c r="AUO42" s="143"/>
      <c r="AUP42" s="143"/>
      <c r="AUQ42" s="143"/>
      <c r="AUR42" s="143"/>
      <c r="AUS42" s="143"/>
      <c r="AUT42" s="143"/>
      <c r="AUU42" s="143"/>
      <c r="AUV42" s="143"/>
      <c r="AUW42" s="143"/>
      <c r="AUX42" s="143"/>
      <c r="AUY42" s="143"/>
      <c r="AUZ42" s="143"/>
      <c r="AVA42" s="143"/>
      <c r="AVB42" s="143"/>
      <c r="AVC42" s="143"/>
      <c r="AVD42" s="143"/>
      <c r="AVE42" s="143"/>
      <c r="AVF42" s="143"/>
      <c r="AVG42" s="143"/>
      <c r="AVH42" s="143"/>
      <c r="AVI42" s="143"/>
      <c r="AVJ42" s="143"/>
      <c r="AVK42" s="143"/>
      <c r="AVL42" s="143"/>
      <c r="AVM42" s="143"/>
      <c r="AVN42" s="143"/>
      <c r="AVO42" s="143"/>
      <c r="AVP42" s="143"/>
      <c r="AVQ42" s="143"/>
      <c r="AVR42" s="143"/>
      <c r="AVS42" s="143"/>
      <c r="AVT42" s="143"/>
      <c r="AVU42" s="143"/>
      <c r="AVV42" s="143"/>
      <c r="AVW42" s="143"/>
      <c r="AVX42" s="143"/>
      <c r="AVY42" s="143"/>
      <c r="AVZ42" s="143"/>
      <c r="AWA42" s="143"/>
      <c r="AWB42" s="143"/>
      <c r="AWC42" s="143"/>
      <c r="AWD42" s="143"/>
      <c r="AWE42" s="143"/>
      <c r="AWF42" s="143"/>
      <c r="AWG42" s="143"/>
      <c r="AWH42" s="143"/>
      <c r="AWI42" s="143"/>
      <c r="AWJ42" s="143"/>
      <c r="AWK42" s="143"/>
      <c r="AWL42" s="143"/>
      <c r="AWM42" s="143"/>
      <c r="AWN42" s="143"/>
      <c r="AWO42" s="143"/>
      <c r="AWP42" s="143"/>
      <c r="AWQ42" s="143"/>
      <c r="AWR42" s="143"/>
      <c r="AWS42" s="143"/>
      <c r="AWT42" s="143"/>
      <c r="AWU42" s="143"/>
      <c r="AWV42" s="143"/>
      <c r="AWW42" s="143"/>
      <c r="AWX42" s="143"/>
      <c r="AWY42" s="143"/>
      <c r="AWZ42" s="143"/>
      <c r="AXA42" s="143"/>
      <c r="AXB42" s="143"/>
      <c r="AXC42" s="143"/>
      <c r="AXD42" s="143"/>
      <c r="AXE42" s="143"/>
      <c r="AXF42" s="143"/>
      <c r="AXG42" s="143"/>
      <c r="AXH42" s="143"/>
      <c r="AXI42" s="143"/>
      <c r="AXJ42" s="143"/>
      <c r="AXK42" s="143"/>
      <c r="AXL42" s="143"/>
      <c r="AXM42" s="143"/>
      <c r="AXN42" s="143"/>
      <c r="AXO42" s="143"/>
      <c r="AXP42" s="143"/>
      <c r="AXQ42" s="143"/>
      <c r="AXR42" s="143"/>
      <c r="AXS42" s="143"/>
      <c r="AXT42" s="143"/>
      <c r="AXU42" s="143"/>
      <c r="AXV42" s="143"/>
      <c r="AXW42" s="143"/>
      <c r="AXX42" s="143"/>
      <c r="AXY42" s="143"/>
      <c r="AXZ42" s="143"/>
      <c r="AYA42" s="143"/>
      <c r="AYB42" s="143"/>
      <c r="AYC42" s="143"/>
      <c r="AYD42" s="143"/>
      <c r="AYE42" s="143"/>
      <c r="AYF42" s="143"/>
      <c r="AYG42" s="143"/>
      <c r="AYH42" s="143"/>
      <c r="AYI42" s="143"/>
      <c r="AYJ42" s="143"/>
      <c r="AYK42" s="143"/>
      <c r="AYL42" s="143"/>
      <c r="AYM42" s="143"/>
      <c r="AYN42" s="143"/>
      <c r="AYO42" s="143"/>
      <c r="AYP42" s="143"/>
      <c r="AYQ42" s="143"/>
      <c r="AYR42" s="143"/>
      <c r="AYS42" s="143"/>
      <c r="AYT42" s="143"/>
      <c r="AYU42" s="143"/>
      <c r="AYV42" s="143"/>
      <c r="AYW42" s="143"/>
      <c r="AYX42" s="143"/>
      <c r="AYY42" s="143"/>
      <c r="AYZ42" s="143"/>
      <c r="AZA42" s="143"/>
      <c r="AZB42" s="143"/>
      <c r="AZC42" s="143"/>
      <c r="AZD42" s="143"/>
      <c r="AZE42" s="143"/>
      <c r="AZF42" s="143"/>
      <c r="AZG42" s="143"/>
      <c r="AZH42" s="143"/>
      <c r="AZI42" s="143"/>
      <c r="AZJ42" s="143"/>
      <c r="AZK42" s="143"/>
      <c r="AZL42" s="143"/>
      <c r="AZM42" s="143"/>
      <c r="AZN42" s="143"/>
      <c r="AZO42" s="143"/>
      <c r="AZP42" s="143"/>
      <c r="AZQ42" s="143"/>
      <c r="AZR42" s="143"/>
      <c r="AZS42" s="143"/>
      <c r="AZT42" s="143"/>
      <c r="AZU42" s="143"/>
      <c r="AZV42" s="143"/>
      <c r="AZW42" s="143"/>
      <c r="AZX42" s="143"/>
      <c r="AZY42" s="143"/>
      <c r="AZZ42" s="143"/>
      <c r="BAA42" s="143"/>
      <c r="BAB42" s="143"/>
      <c r="BAC42" s="143"/>
      <c r="BAD42" s="143"/>
      <c r="BAE42" s="143"/>
      <c r="BAF42" s="143"/>
      <c r="BAG42" s="143"/>
      <c r="BAH42" s="143"/>
      <c r="BAI42" s="143"/>
      <c r="BAJ42" s="143"/>
      <c r="BAK42" s="143"/>
      <c r="BAL42" s="143"/>
      <c r="BAM42" s="143"/>
      <c r="BAN42" s="143"/>
      <c r="BAO42" s="143"/>
      <c r="BAP42" s="143"/>
      <c r="BAQ42" s="143"/>
      <c r="BAR42" s="143"/>
      <c r="BAS42" s="143"/>
      <c r="BAT42" s="143"/>
      <c r="BAU42" s="143"/>
      <c r="BAV42" s="143"/>
      <c r="BAW42" s="143"/>
      <c r="BAX42" s="143"/>
      <c r="BAY42" s="143"/>
      <c r="BAZ42" s="143"/>
      <c r="BBA42" s="143"/>
      <c r="BBB42" s="143"/>
      <c r="BBC42" s="143"/>
      <c r="BBD42" s="143"/>
      <c r="BBE42" s="143"/>
      <c r="BBF42" s="143"/>
      <c r="BBG42" s="143"/>
      <c r="BBH42" s="143"/>
      <c r="BBI42" s="143"/>
      <c r="BBJ42" s="143"/>
      <c r="BBK42" s="143"/>
      <c r="BBL42" s="143"/>
      <c r="BBM42" s="143"/>
      <c r="BBN42" s="143"/>
      <c r="BBO42" s="143"/>
      <c r="BBP42" s="143"/>
      <c r="BBQ42" s="143"/>
      <c r="BBR42" s="143"/>
      <c r="BBS42" s="143"/>
      <c r="BBT42" s="143"/>
      <c r="BBU42" s="143"/>
      <c r="BBV42" s="143"/>
      <c r="BBW42" s="143"/>
      <c r="BBX42" s="143"/>
      <c r="BBY42" s="143"/>
      <c r="BBZ42" s="143"/>
      <c r="BCA42" s="143"/>
      <c r="BCB42" s="143"/>
      <c r="BCC42" s="143"/>
      <c r="BCD42" s="143"/>
      <c r="BCE42" s="143"/>
      <c r="BCF42" s="143"/>
      <c r="BCG42" s="143"/>
      <c r="BCH42" s="143"/>
      <c r="BCI42" s="143"/>
      <c r="BCJ42" s="143"/>
      <c r="BCK42" s="143"/>
      <c r="BCL42" s="143"/>
      <c r="BCM42" s="143"/>
      <c r="BCN42" s="143"/>
      <c r="BCO42" s="143"/>
      <c r="BCP42" s="143"/>
      <c r="BCQ42" s="143"/>
      <c r="BCR42" s="143"/>
      <c r="BCS42" s="143"/>
      <c r="BCT42" s="143"/>
      <c r="BCU42" s="143"/>
      <c r="BCV42" s="143"/>
      <c r="BCW42" s="143"/>
      <c r="BCX42" s="143"/>
      <c r="BCY42" s="143"/>
      <c r="BCZ42" s="143"/>
      <c r="BDA42" s="143"/>
      <c r="BDB42" s="143"/>
      <c r="BDC42" s="143"/>
      <c r="BDD42" s="143"/>
      <c r="BDE42" s="143"/>
      <c r="BDF42" s="143"/>
      <c r="BDG42" s="143"/>
      <c r="BDH42" s="143"/>
      <c r="BDI42" s="143"/>
      <c r="BDJ42" s="143"/>
      <c r="BDK42" s="143"/>
      <c r="BDL42" s="143"/>
      <c r="BDM42" s="143"/>
      <c r="BDN42" s="143"/>
      <c r="BDO42" s="143"/>
      <c r="BDP42" s="143"/>
      <c r="BDQ42" s="143"/>
      <c r="BDR42" s="143"/>
      <c r="BDS42" s="143"/>
      <c r="BDT42" s="143"/>
      <c r="BDU42" s="143"/>
      <c r="BDV42" s="143"/>
      <c r="BDW42" s="143"/>
      <c r="BDX42" s="143"/>
      <c r="BDY42" s="143"/>
      <c r="BDZ42" s="143"/>
      <c r="BEA42" s="143"/>
      <c r="BEB42" s="143"/>
      <c r="BEC42" s="143"/>
      <c r="BED42" s="143"/>
      <c r="BEE42" s="143"/>
      <c r="BEF42" s="143"/>
      <c r="BEG42" s="143"/>
      <c r="BEH42" s="143"/>
      <c r="BEI42" s="143"/>
      <c r="BEJ42" s="143"/>
      <c r="BEK42" s="143"/>
      <c r="BEL42" s="143"/>
      <c r="BEM42" s="143"/>
      <c r="BEN42" s="143"/>
      <c r="BEO42" s="143"/>
      <c r="BEP42" s="143"/>
      <c r="BEQ42" s="143"/>
      <c r="BER42" s="143"/>
      <c r="BES42" s="143"/>
      <c r="BET42" s="143"/>
      <c r="BEU42" s="143"/>
      <c r="BEV42" s="143"/>
      <c r="BEW42" s="143"/>
      <c r="BEX42" s="143"/>
      <c r="BEY42" s="143"/>
      <c r="BEZ42" s="143"/>
      <c r="BFA42" s="143"/>
      <c r="BFB42" s="143"/>
      <c r="BFC42" s="143"/>
      <c r="BFD42" s="143"/>
      <c r="BFE42" s="143"/>
      <c r="BFF42" s="143"/>
      <c r="BFG42" s="143"/>
      <c r="BFH42" s="143"/>
      <c r="BFI42" s="143"/>
      <c r="BFJ42" s="143"/>
      <c r="BFK42" s="143"/>
      <c r="BFL42" s="143"/>
      <c r="BFM42" s="143"/>
      <c r="BFN42" s="143"/>
      <c r="BFO42" s="143"/>
      <c r="BFP42" s="143"/>
      <c r="BFQ42" s="143"/>
      <c r="BFR42" s="143"/>
      <c r="BFS42" s="143"/>
      <c r="BFT42" s="143"/>
      <c r="BFU42" s="143"/>
      <c r="BFV42" s="143"/>
      <c r="BFW42" s="143"/>
      <c r="BFX42" s="143"/>
      <c r="BFY42" s="143"/>
      <c r="BFZ42" s="143"/>
      <c r="BGA42" s="143"/>
      <c r="BGB42" s="143"/>
      <c r="BGC42" s="143"/>
      <c r="BGD42" s="143"/>
      <c r="BGE42" s="143"/>
      <c r="BGF42" s="143"/>
      <c r="BGG42" s="143"/>
      <c r="BGH42" s="143"/>
      <c r="BGI42" s="143"/>
      <c r="BGJ42" s="143"/>
      <c r="BGK42" s="143"/>
      <c r="BGL42" s="143"/>
      <c r="BGM42" s="143"/>
      <c r="BGN42" s="143"/>
      <c r="BGO42" s="143"/>
      <c r="BGP42" s="143"/>
      <c r="BGQ42" s="143"/>
      <c r="BGR42" s="143"/>
      <c r="BGS42" s="143"/>
      <c r="BGT42" s="143"/>
      <c r="BGU42" s="143"/>
      <c r="BGV42" s="143"/>
      <c r="BGW42" s="143"/>
      <c r="BGX42" s="143"/>
      <c r="BGY42" s="143"/>
      <c r="BGZ42" s="143"/>
      <c r="BHA42" s="143"/>
      <c r="BHB42" s="143"/>
      <c r="BHC42" s="143"/>
      <c r="BHD42" s="143"/>
      <c r="BHE42" s="143"/>
      <c r="BHF42" s="143"/>
      <c r="BHG42" s="143"/>
      <c r="BHH42" s="143"/>
      <c r="BHI42" s="143"/>
      <c r="BHJ42" s="143"/>
      <c r="BHK42" s="143"/>
      <c r="BHL42" s="143"/>
      <c r="BHM42" s="143"/>
      <c r="BHN42" s="143"/>
      <c r="BHO42" s="143"/>
      <c r="BHP42" s="143"/>
      <c r="BHQ42" s="143"/>
      <c r="BHR42" s="143"/>
      <c r="BHS42" s="143"/>
      <c r="BHT42" s="143"/>
      <c r="BHU42" s="143"/>
      <c r="BHV42" s="143"/>
      <c r="BHW42" s="143"/>
      <c r="BHX42" s="143"/>
      <c r="BHY42" s="143"/>
      <c r="BHZ42" s="143"/>
      <c r="BIA42" s="143"/>
      <c r="BIB42" s="143"/>
      <c r="BIC42" s="143"/>
      <c r="BID42" s="143"/>
      <c r="BIE42" s="143"/>
      <c r="BIF42" s="143"/>
      <c r="BIG42" s="143"/>
      <c r="BIH42" s="143"/>
      <c r="BII42" s="143"/>
      <c r="BIJ42" s="143"/>
      <c r="BIK42" s="143"/>
      <c r="BIL42" s="143"/>
      <c r="BIM42" s="143"/>
      <c r="BIN42" s="143"/>
      <c r="BIO42" s="143"/>
      <c r="BIP42" s="143"/>
      <c r="BIQ42" s="143"/>
      <c r="BIR42" s="143"/>
      <c r="BIS42" s="143"/>
      <c r="BIT42" s="143"/>
      <c r="BIU42" s="143"/>
      <c r="BIV42" s="143"/>
      <c r="BIW42" s="143"/>
      <c r="BIX42" s="143"/>
      <c r="BIY42" s="143"/>
      <c r="BIZ42" s="143"/>
      <c r="BJA42" s="143"/>
      <c r="BJB42" s="143"/>
      <c r="BJC42" s="143"/>
      <c r="BJD42" s="143"/>
      <c r="BJE42" s="143"/>
      <c r="BJF42" s="143"/>
      <c r="BJG42" s="143"/>
      <c r="BJH42" s="143"/>
      <c r="BJI42" s="143"/>
      <c r="BJJ42" s="143"/>
      <c r="BJK42" s="143"/>
      <c r="BJL42" s="143"/>
      <c r="BJM42" s="143"/>
      <c r="BJN42" s="143"/>
      <c r="BJO42" s="143"/>
      <c r="BJP42" s="143"/>
      <c r="BJQ42" s="143"/>
      <c r="BJR42" s="143"/>
      <c r="BJS42" s="143"/>
      <c r="BJT42" s="143"/>
      <c r="BJU42" s="143"/>
      <c r="BJV42" s="143"/>
      <c r="BJW42" s="143"/>
      <c r="BJX42" s="143"/>
      <c r="BJY42" s="143"/>
      <c r="BJZ42" s="143"/>
      <c r="BKA42" s="143"/>
      <c r="BKB42" s="143"/>
      <c r="BKC42" s="143"/>
      <c r="BKD42" s="143"/>
      <c r="BKE42" s="143"/>
      <c r="BKF42" s="143"/>
      <c r="BKG42" s="143"/>
      <c r="BKH42" s="143"/>
      <c r="BKI42" s="143"/>
      <c r="BKJ42" s="143"/>
      <c r="BKK42" s="143"/>
      <c r="BKL42" s="143"/>
      <c r="BKM42" s="143"/>
      <c r="BKN42" s="143"/>
      <c r="BKO42" s="143"/>
      <c r="BKP42" s="143"/>
      <c r="BKQ42" s="143"/>
      <c r="BKR42" s="143"/>
      <c r="BKS42" s="143"/>
      <c r="BKT42" s="143"/>
      <c r="BKU42" s="143"/>
      <c r="BKV42" s="143"/>
      <c r="BKW42" s="143"/>
      <c r="BKX42" s="143"/>
      <c r="BKY42" s="143"/>
      <c r="BKZ42" s="143"/>
      <c r="BLA42" s="143"/>
      <c r="BLB42" s="143"/>
      <c r="BLC42" s="143"/>
      <c r="BLD42" s="143"/>
      <c r="BLE42" s="143"/>
      <c r="BLF42" s="143"/>
      <c r="BLG42" s="143"/>
      <c r="BLH42" s="143"/>
      <c r="BLI42" s="143"/>
      <c r="BLJ42" s="143"/>
      <c r="BLK42" s="143"/>
      <c r="BLL42" s="143"/>
      <c r="BLM42" s="143"/>
      <c r="BLN42" s="143"/>
      <c r="BLO42" s="143"/>
      <c r="BLP42" s="143"/>
      <c r="BLQ42" s="143"/>
      <c r="BLR42" s="143"/>
      <c r="BLS42" s="143"/>
      <c r="BLT42" s="143"/>
      <c r="BLU42" s="143"/>
      <c r="BLV42" s="143"/>
      <c r="BLW42" s="143"/>
      <c r="BLX42" s="143"/>
      <c r="BLY42" s="143"/>
      <c r="BLZ42" s="143"/>
      <c r="BMA42" s="143"/>
      <c r="BMB42" s="143"/>
      <c r="BMC42" s="143"/>
      <c r="BMD42" s="143"/>
      <c r="BME42" s="143"/>
      <c r="BMF42" s="143"/>
      <c r="BMG42" s="143"/>
      <c r="BMH42" s="143"/>
      <c r="BMI42" s="143"/>
      <c r="BMJ42" s="143"/>
      <c r="BMK42" s="143"/>
      <c r="BML42" s="143"/>
      <c r="BMM42" s="143"/>
      <c r="BMN42" s="143"/>
      <c r="BMO42" s="143"/>
      <c r="BMP42" s="143"/>
      <c r="BMQ42" s="143"/>
      <c r="BMR42" s="143"/>
      <c r="BMS42" s="143"/>
      <c r="BMT42" s="143"/>
      <c r="BMU42" s="143"/>
      <c r="BMV42" s="143"/>
      <c r="BMW42" s="143"/>
      <c r="BMX42" s="143"/>
      <c r="BMY42" s="143"/>
      <c r="BMZ42" s="143"/>
      <c r="BNA42" s="143"/>
      <c r="BNB42" s="143"/>
      <c r="BNC42" s="143"/>
      <c r="BND42" s="143"/>
      <c r="BNE42" s="143"/>
      <c r="BNF42" s="143"/>
      <c r="BNG42" s="143"/>
      <c r="BNH42" s="143"/>
      <c r="BNI42" s="143"/>
      <c r="BNJ42" s="143"/>
      <c r="BNK42" s="143"/>
      <c r="BNL42" s="143"/>
      <c r="BNM42" s="143"/>
      <c r="BNN42" s="143"/>
      <c r="BNO42" s="143"/>
      <c r="BNP42" s="143"/>
      <c r="BNQ42" s="143"/>
      <c r="BNR42" s="143"/>
      <c r="BNS42" s="143"/>
      <c r="BNT42" s="143"/>
      <c r="BNU42" s="143"/>
      <c r="BNV42" s="143"/>
      <c r="BNW42" s="143"/>
      <c r="BNX42" s="143"/>
      <c r="BNY42" s="143"/>
      <c r="BNZ42" s="143"/>
      <c r="BOA42" s="143"/>
      <c r="BOB42" s="143"/>
      <c r="BOC42" s="143"/>
      <c r="BOD42" s="143"/>
      <c r="BOE42" s="143"/>
      <c r="BOF42" s="143"/>
      <c r="BOG42" s="143"/>
      <c r="BOH42" s="143"/>
      <c r="BOI42" s="143"/>
      <c r="BOJ42" s="143"/>
      <c r="BOK42" s="143"/>
      <c r="BOL42" s="143"/>
      <c r="BOM42" s="143"/>
      <c r="BON42" s="143"/>
      <c r="BOO42" s="143"/>
      <c r="BOP42" s="143"/>
      <c r="BOQ42" s="143"/>
      <c r="BOR42" s="143"/>
      <c r="BOS42" s="143"/>
      <c r="BOT42" s="143"/>
      <c r="BOU42" s="143"/>
      <c r="BOV42" s="143"/>
      <c r="BOW42" s="143"/>
      <c r="BOX42" s="143"/>
      <c r="BOY42" s="143"/>
      <c r="BOZ42" s="143"/>
      <c r="BPA42" s="143"/>
      <c r="BPB42" s="143"/>
      <c r="BPC42" s="143"/>
      <c r="BPD42" s="143"/>
      <c r="BPE42" s="143"/>
      <c r="BPF42" s="143"/>
      <c r="BPG42" s="143"/>
      <c r="BPH42" s="143"/>
      <c r="BPI42" s="143"/>
      <c r="BPJ42" s="143"/>
      <c r="BPK42" s="143"/>
      <c r="BPL42" s="143"/>
      <c r="BPM42" s="143"/>
      <c r="BPN42" s="143"/>
      <c r="BPO42" s="143"/>
      <c r="BPP42" s="143"/>
      <c r="BPQ42" s="143"/>
      <c r="BPR42" s="143"/>
      <c r="BPS42" s="143"/>
      <c r="BPT42" s="143"/>
      <c r="BPU42" s="143"/>
      <c r="BPV42" s="143"/>
      <c r="BPW42" s="143"/>
      <c r="BPX42" s="143"/>
      <c r="BPY42" s="143"/>
      <c r="BPZ42" s="143"/>
      <c r="BQA42" s="143"/>
      <c r="BQB42" s="143"/>
      <c r="BQC42" s="143"/>
      <c r="BQD42" s="143"/>
      <c r="BQE42" s="143"/>
      <c r="BQF42" s="143"/>
      <c r="BQG42" s="143"/>
      <c r="BQH42" s="143"/>
      <c r="BQI42" s="143"/>
      <c r="BQJ42" s="143"/>
      <c r="BQK42" s="143"/>
      <c r="BQL42" s="143"/>
      <c r="BQM42" s="143"/>
      <c r="BQN42" s="143"/>
      <c r="BQO42" s="143"/>
      <c r="BQP42" s="143"/>
      <c r="BQQ42" s="143"/>
      <c r="BQR42" s="143"/>
      <c r="BQS42" s="143"/>
      <c r="BQT42" s="143"/>
      <c r="BQU42" s="143"/>
      <c r="BQV42" s="143"/>
      <c r="BQW42" s="143"/>
      <c r="BQX42" s="143"/>
      <c r="BQY42" s="143"/>
      <c r="BQZ42" s="143"/>
      <c r="BRA42" s="143"/>
      <c r="BRB42" s="143"/>
      <c r="BRC42" s="143"/>
      <c r="BRD42" s="143"/>
      <c r="BRE42" s="143"/>
      <c r="BRF42" s="143"/>
      <c r="BRG42" s="143"/>
      <c r="BRH42" s="143"/>
      <c r="BRI42" s="143"/>
      <c r="BRJ42" s="143"/>
      <c r="BRK42" s="143"/>
      <c r="BRL42" s="143"/>
      <c r="BRM42" s="143"/>
      <c r="BRN42" s="143"/>
      <c r="BRO42" s="143"/>
      <c r="BRP42" s="143"/>
      <c r="BRQ42" s="143"/>
      <c r="BRR42" s="143"/>
      <c r="BRS42" s="143"/>
      <c r="BRT42" s="143"/>
      <c r="BRU42" s="143"/>
      <c r="BRV42" s="143"/>
      <c r="BRW42" s="143"/>
      <c r="BRX42" s="143"/>
      <c r="BRY42" s="143"/>
      <c r="BRZ42" s="143"/>
      <c r="BSA42" s="143"/>
      <c r="BSB42" s="143"/>
      <c r="BSC42" s="143"/>
      <c r="BSD42" s="143"/>
      <c r="BSE42" s="143"/>
      <c r="BSF42" s="143"/>
      <c r="BSG42" s="143"/>
      <c r="BSH42" s="143"/>
      <c r="BSI42" s="143"/>
      <c r="BSJ42" s="143"/>
      <c r="BSK42" s="143"/>
      <c r="BSL42" s="143"/>
      <c r="BSM42" s="143"/>
      <c r="BSN42" s="143"/>
      <c r="BSO42" s="143"/>
      <c r="BSP42" s="143"/>
      <c r="BSQ42" s="143"/>
      <c r="BSR42" s="143"/>
      <c r="BSS42" s="143"/>
      <c r="BST42" s="143"/>
      <c r="BSU42" s="143"/>
      <c r="BSV42" s="143"/>
      <c r="BSW42" s="143"/>
      <c r="BSX42" s="143"/>
      <c r="BSY42" s="143"/>
      <c r="BSZ42" s="143"/>
      <c r="BTA42" s="143"/>
      <c r="BTB42" s="143"/>
      <c r="BTC42" s="143"/>
      <c r="BTD42" s="143"/>
      <c r="BTE42" s="143"/>
      <c r="BTF42" s="143"/>
      <c r="BTG42" s="143"/>
      <c r="BTH42" s="143"/>
      <c r="BTI42" s="143"/>
      <c r="BTJ42" s="143"/>
      <c r="BTK42" s="143"/>
      <c r="BTL42" s="143"/>
      <c r="BTM42" s="143"/>
      <c r="BTN42" s="143"/>
      <c r="BTO42" s="143"/>
      <c r="BTP42" s="143"/>
      <c r="BTQ42" s="143"/>
      <c r="BTR42" s="143"/>
      <c r="BTS42" s="143"/>
      <c r="BTT42" s="143"/>
      <c r="BTU42" s="143"/>
      <c r="BTV42" s="143"/>
      <c r="BTW42" s="143"/>
      <c r="BTX42" s="143"/>
      <c r="BTY42" s="143"/>
      <c r="BTZ42" s="143"/>
      <c r="BUA42" s="143"/>
      <c r="BUB42" s="143"/>
      <c r="BUC42" s="143"/>
      <c r="BUD42" s="143"/>
      <c r="BUE42" s="143"/>
      <c r="BUF42" s="143"/>
      <c r="BUG42" s="143"/>
      <c r="BUH42" s="143"/>
      <c r="BUI42" s="143"/>
      <c r="BUJ42" s="143"/>
      <c r="BUK42" s="143"/>
      <c r="BUL42" s="143"/>
      <c r="BUM42" s="143"/>
      <c r="BUN42" s="143"/>
      <c r="BUO42" s="143"/>
      <c r="BUP42" s="143"/>
      <c r="BUQ42" s="143"/>
      <c r="BUR42" s="143"/>
      <c r="BUS42" s="143"/>
      <c r="BUT42" s="143"/>
      <c r="BUU42" s="143"/>
      <c r="BUV42" s="143"/>
      <c r="BUW42" s="143"/>
      <c r="BUX42" s="143"/>
      <c r="BUY42" s="143"/>
      <c r="BUZ42" s="143"/>
      <c r="BVA42" s="143"/>
      <c r="BVB42" s="143"/>
      <c r="BVC42" s="143"/>
      <c r="BVD42" s="143"/>
      <c r="BVE42" s="143"/>
      <c r="BVF42" s="143"/>
      <c r="BVG42" s="143"/>
      <c r="BVH42" s="143"/>
      <c r="BVI42" s="143"/>
      <c r="BVJ42" s="143"/>
      <c r="BVK42" s="143"/>
      <c r="BVL42" s="143"/>
      <c r="BVM42" s="143"/>
      <c r="BVN42" s="143"/>
      <c r="BVO42" s="143"/>
      <c r="BVP42" s="143"/>
      <c r="BVQ42" s="143"/>
      <c r="BVR42" s="143"/>
      <c r="BVS42" s="143"/>
      <c r="BVT42" s="143"/>
      <c r="BVU42" s="143"/>
      <c r="BVV42" s="143"/>
      <c r="BVW42" s="143"/>
      <c r="BVX42" s="143"/>
      <c r="BVY42" s="143"/>
      <c r="BVZ42" s="143"/>
      <c r="BWA42" s="143"/>
      <c r="BWB42" s="143"/>
      <c r="BWC42" s="143"/>
      <c r="BWD42" s="143"/>
      <c r="BWE42" s="143"/>
      <c r="BWF42" s="143"/>
      <c r="BWG42" s="143"/>
      <c r="BWH42" s="143"/>
      <c r="BWI42" s="143"/>
      <c r="BWJ42" s="143"/>
      <c r="BWK42" s="143"/>
      <c r="BWL42" s="143"/>
      <c r="BWM42" s="143"/>
      <c r="BWN42" s="143"/>
      <c r="BWO42" s="143"/>
      <c r="BWP42" s="143"/>
      <c r="BWQ42" s="143"/>
      <c r="BWR42" s="143"/>
      <c r="BWS42" s="143"/>
      <c r="BWT42" s="143"/>
      <c r="BWU42" s="143"/>
      <c r="BWV42" s="143"/>
      <c r="BWW42" s="143"/>
      <c r="BWX42" s="143"/>
      <c r="BWY42" s="143"/>
      <c r="BWZ42" s="143"/>
      <c r="BXA42" s="143"/>
      <c r="BXB42" s="143"/>
      <c r="BXC42" s="143"/>
      <c r="BXD42" s="143"/>
      <c r="BXE42" s="143"/>
      <c r="BXF42" s="143"/>
      <c r="BXG42" s="143"/>
      <c r="BXH42" s="143"/>
      <c r="BXI42" s="143"/>
      <c r="BXJ42" s="143"/>
      <c r="BXK42" s="143"/>
      <c r="BXL42" s="143"/>
      <c r="BXM42" s="143"/>
      <c r="BXN42" s="143"/>
      <c r="BXO42" s="143"/>
      <c r="BXP42" s="143"/>
      <c r="BXQ42" s="143"/>
      <c r="BXR42" s="143"/>
      <c r="BXS42" s="143"/>
      <c r="BXT42" s="143"/>
      <c r="BXU42" s="143"/>
      <c r="BXV42" s="143"/>
      <c r="BXW42" s="143"/>
      <c r="BXX42" s="143"/>
      <c r="BXY42" s="143"/>
      <c r="BXZ42" s="143"/>
      <c r="BYA42" s="143"/>
      <c r="BYB42" s="143"/>
      <c r="BYC42" s="143"/>
      <c r="BYD42" s="143"/>
      <c r="BYE42" s="143"/>
      <c r="BYF42" s="143"/>
      <c r="BYG42" s="143"/>
      <c r="BYH42" s="143"/>
      <c r="BYI42" s="143"/>
      <c r="BYJ42" s="143"/>
      <c r="BYK42" s="143"/>
      <c r="BYL42" s="143"/>
      <c r="BYM42" s="143"/>
      <c r="BYN42" s="143"/>
      <c r="BYO42" s="143"/>
      <c r="BYP42" s="143"/>
      <c r="BYQ42" s="143"/>
      <c r="BYR42" s="143"/>
      <c r="BYS42" s="143"/>
      <c r="BYT42" s="143"/>
      <c r="BYU42" s="143"/>
      <c r="BYV42" s="143"/>
      <c r="BYW42" s="143"/>
      <c r="BYX42" s="143"/>
      <c r="BYY42" s="143"/>
      <c r="BYZ42" s="143"/>
      <c r="BZA42" s="143"/>
      <c r="BZB42" s="143"/>
      <c r="BZC42" s="143"/>
      <c r="BZD42" s="143"/>
      <c r="BZE42" s="143"/>
      <c r="BZF42" s="143"/>
      <c r="BZG42" s="143"/>
      <c r="BZH42" s="143"/>
      <c r="BZI42" s="143"/>
      <c r="BZJ42" s="143"/>
      <c r="BZK42" s="143"/>
      <c r="BZL42" s="143"/>
      <c r="BZM42" s="143"/>
      <c r="BZN42" s="143"/>
      <c r="BZO42" s="143"/>
      <c r="BZP42" s="143"/>
      <c r="BZQ42" s="143"/>
      <c r="BZR42" s="143"/>
      <c r="BZS42" s="143"/>
      <c r="BZT42" s="143"/>
      <c r="BZU42" s="143"/>
      <c r="BZV42" s="143"/>
      <c r="BZW42" s="143"/>
      <c r="BZX42" s="143"/>
      <c r="BZY42" s="143"/>
      <c r="BZZ42" s="143"/>
      <c r="CAA42" s="143"/>
      <c r="CAB42" s="143"/>
      <c r="CAC42" s="143"/>
      <c r="CAD42" s="143"/>
      <c r="CAE42" s="143"/>
      <c r="CAF42" s="143"/>
      <c r="CAG42" s="143"/>
      <c r="CAH42" s="143"/>
      <c r="CAI42" s="143"/>
      <c r="CAJ42" s="143"/>
      <c r="CAK42" s="143"/>
      <c r="CAL42" s="143"/>
      <c r="CAM42" s="143"/>
      <c r="CAN42" s="143"/>
      <c r="CAO42" s="143"/>
      <c r="CAP42" s="143"/>
      <c r="CAQ42" s="143"/>
      <c r="CAR42" s="143"/>
      <c r="CAS42" s="143"/>
      <c r="CAT42" s="143"/>
      <c r="CAU42" s="143"/>
      <c r="CAV42" s="143"/>
      <c r="CAW42" s="143"/>
      <c r="CAX42" s="143"/>
      <c r="CAY42" s="143"/>
      <c r="CAZ42" s="143"/>
      <c r="CBA42" s="143"/>
      <c r="CBB42" s="143"/>
      <c r="CBC42" s="143"/>
      <c r="CBD42" s="143"/>
      <c r="CBE42" s="143"/>
      <c r="CBF42" s="143"/>
      <c r="CBG42" s="143"/>
      <c r="CBH42" s="143"/>
      <c r="CBI42" s="143"/>
      <c r="CBJ42" s="143"/>
      <c r="CBK42" s="143"/>
      <c r="CBL42" s="143"/>
      <c r="CBM42" s="143"/>
      <c r="CBN42" s="143"/>
      <c r="CBO42" s="143"/>
      <c r="CBP42" s="143"/>
      <c r="CBQ42" s="143"/>
      <c r="CBR42" s="143"/>
      <c r="CBS42" s="143"/>
      <c r="CBT42" s="143"/>
      <c r="CBU42" s="143"/>
      <c r="CBV42" s="143"/>
      <c r="CBW42" s="143"/>
      <c r="CBX42" s="143"/>
      <c r="CBY42" s="143"/>
      <c r="CBZ42" s="143"/>
      <c r="CCA42" s="143"/>
      <c r="CCB42" s="143"/>
      <c r="CCC42" s="143"/>
      <c r="CCD42" s="143"/>
      <c r="CCE42" s="143"/>
      <c r="CCF42" s="143"/>
      <c r="CCG42" s="143"/>
      <c r="CCH42" s="143"/>
      <c r="CCI42" s="143"/>
      <c r="CCJ42" s="143"/>
      <c r="CCK42" s="143"/>
      <c r="CCL42" s="143"/>
      <c r="CCM42" s="143"/>
      <c r="CCN42" s="143"/>
      <c r="CCO42" s="143"/>
      <c r="CCP42" s="143"/>
      <c r="CCQ42" s="143"/>
      <c r="CCR42" s="143"/>
      <c r="CCS42" s="143"/>
      <c r="CCT42" s="143"/>
      <c r="CCU42" s="143"/>
      <c r="CCV42" s="143"/>
      <c r="CCW42" s="143"/>
      <c r="CCX42" s="143"/>
      <c r="CCY42" s="143"/>
      <c r="CCZ42" s="143"/>
      <c r="CDA42" s="143"/>
      <c r="CDB42" s="143"/>
      <c r="CDC42" s="143"/>
      <c r="CDD42" s="143"/>
      <c r="CDE42" s="143"/>
      <c r="CDF42" s="143"/>
      <c r="CDG42" s="143"/>
      <c r="CDH42" s="143"/>
      <c r="CDI42" s="143"/>
      <c r="CDJ42" s="143"/>
      <c r="CDK42" s="143"/>
      <c r="CDL42" s="143"/>
      <c r="CDM42" s="143"/>
      <c r="CDN42" s="143"/>
      <c r="CDO42" s="143"/>
      <c r="CDP42" s="143"/>
      <c r="CDQ42" s="143"/>
      <c r="CDR42" s="143"/>
      <c r="CDS42" s="143"/>
      <c r="CDT42" s="143"/>
      <c r="CDU42" s="143"/>
      <c r="CDV42" s="143"/>
      <c r="CDW42" s="143"/>
      <c r="CDX42" s="143"/>
      <c r="CDY42" s="143"/>
      <c r="CDZ42" s="143"/>
      <c r="CEA42" s="143"/>
      <c r="CEB42" s="143"/>
      <c r="CEC42" s="143"/>
      <c r="CED42" s="143"/>
      <c r="CEE42" s="143"/>
      <c r="CEF42" s="143"/>
      <c r="CEG42" s="143"/>
      <c r="CEH42" s="143"/>
      <c r="CEI42" s="143"/>
      <c r="CEJ42" s="143"/>
      <c r="CEK42" s="143"/>
      <c r="CEL42" s="143"/>
      <c r="CEM42" s="143"/>
      <c r="CEN42" s="143"/>
      <c r="CEO42" s="143"/>
      <c r="CEP42" s="143"/>
      <c r="CEQ42" s="143"/>
      <c r="CER42" s="143"/>
      <c r="CES42" s="143"/>
      <c r="CET42" s="143"/>
      <c r="CEU42" s="143"/>
      <c r="CEV42" s="143"/>
      <c r="CEW42" s="143"/>
      <c r="CEX42" s="143"/>
      <c r="CEY42" s="143"/>
      <c r="CEZ42" s="143"/>
      <c r="CFA42" s="143"/>
      <c r="CFB42" s="143"/>
      <c r="CFC42" s="143"/>
      <c r="CFD42" s="143"/>
      <c r="CFE42" s="143"/>
      <c r="CFF42" s="143"/>
      <c r="CFG42" s="143"/>
      <c r="CFH42" s="143"/>
      <c r="CFI42" s="143"/>
      <c r="CFJ42" s="143"/>
      <c r="CFK42" s="143"/>
      <c r="CFL42" s="143"/>
      <c r="CFM42" s="143"/>
      <c r="CFN42" s="143"/>
      <c r="CFO42" s="143"/>
      <c r="CFP42" s="143"/>
      <c r="CFQ42" s="143"/>
      <c r="CFR42" s="143"/>
      <c r="CFS42" s="143"/>
      <c r="CFT42" s="143"/>
      <c r="CFU42" s="143"/>
      <c r="CFV42" s="143"/>
      <c r="CFW42" s="143"/>
      <c r="CFX42" s="143"/>
      <c r="CFY42" s="143"/>
      <c r="CFZ42" s="143"/>
      <c r="CGA42" s="143"/>
      <c r="CGB42" s="143"/>
      <c r="CGC42" s="143"/>
      <c r="CGD42" s="143"/>
      <c r="CGE42" s="143"/>
      <c r="CGF42" s="143"/>
      <c r="CGG42" s="143"/>
      <c r="CGH42" s="143"/>
      <c r="CGI42" s="143"/>
      <c r="CGJ42" s="143"/>
      <c r="CGK42" s="143"/>
      <c r="CGL42" s="143"/>
      <c r="CGM42" s="143"/>
      <c r="CGN42" s="143"/>
      <c r="CGO42" s="143"/>
      <c r="CGP42" s="143"/>
      <c r="CGQ42" s="143"/>
      <c r="CGR42" s="143"/>
      <c r="CGS42" s="143"/>
      <c r="CGT42" s="143"/>
      <c r="CGU42" s="143"/>
      <c r="CGV42" s="143"/>
      <c r="CGW42" s="143"/>
      <c r="CGX42" s="143"/>
      <c r="CGY42" s="143"/>
      <c r="CGZ42" s="143"/>
      <c r="CHA42" s="143"/>
      <c r="CHB42" s="143"/>
      <c r="CHC42" s="143"/>
      <c r="CHD42" s="143"/>
      <c r="CHE42" s="143"/>
      <c r="CHF42" s="143"/>
      <c r="CHG42" s="143"/>
      <c r="CHH42" s="143"/>
      <c r="CHI42" s="143"/>
      <c r="CHJ42" s="143"/>
      <c r="CHK42" s="143"/>
      <c r="CHL42" s="143"/>
      <c r="CHM42" s="143"/>
      <c r="CHN42" s="143"/>
      <c r="CHO42" s="143"/>
      <c r="CHP42" s="143"/>
      <c r="CHQ42" s="143"/>
      <c r="CHR42" s="143"/>
      <c r="CHS42" s="143"/>
      <c r="CHT42" s="143"/>
      <c r="CHU42" s="143"/>
      <c r="CHV42" s="143"/>
      <c r="CHW42" s="143"/>
      <c r="CHX42" s="143"/>
      <c r="CHY42" s="143"/>
      <c r="CHZ42" s="143"/>
      <c r="CIA42" s="143"/>
      <c r="CIB42" s="143"/>
      <c r="CIC42" s="143"/>
      <c r="CID42" s="143"/>
      <c r="CIE42" s="143"/>
      <c r="CIF42" s="143"/>
      <c r="CIG42" s="143"/>
      <c r="CIH42" s="143"/>
      <c r="CII42" s="143"/>
      <c r="CIJ42" s="143"/>
      <c r="CIK42" s="143"/>
      <c r="CIL42" s="143"/>
      <c r="CIM42" s="143"/>
      <c r="CIN42" s="143"/>
      <c r="CIO42" s="143"/>
      <c r="CIP42" s="143"/>
      <c r="CIQ42" s="143"/>
      <c r="CIR42" s="143"/>
      <c r="CIS42" s="143"/>
      <c r="CIT42" s="143"/>
      <c r="CIU42" s="143"/>
      <c r="CIV42" s="143"/>
      <c r="CIW42" s="143"/>
      <c r="CIX42" s="143"/>
      <c r="CIY42" s="143"/>
      <c r="CIZ42" s="143"/>
      <c r="CJA42" s="143"/>
      <c r="CJB42" s="143"/>
      <c r="CJC42" s="143"/>
      <c r="CJD42" s="143"/>
      <c r="CJE42" s="143"/>
      <c r="CJF42" s="143"/>
      <c r="CJG42" s="143"/>
      <c r="CJH42" s="143"/>
      <c r="CJI42" s="143"/>
      <c r="CJJ42" s="143"/>
      <c r="CJK42" s="143"/>
      <c r="CJL42" s="143"/>
      <c r="CJM42" s="143"/>
      <c r="CJN42" s="143"/>
      <c r="CJO42" s="143"/>
      <c r="CJP42" s="143"/>
      <c r="CJQ42" s="143"/>
      <c r="CJR42" s="143"/>
      <c r="CJS42" s="143"/>
      <c r="CJT42" s="143"/>
      <c r="CJU42" s="143"/>
      <c r="CJV42" s="143"/>
      <c r="CJW42" s="143"/>
      <c r="CJX42" s="143"/>
      <c r="CJY42" s="143"/>
      <c r="CJZ42" s="143"/>
      <c r="CKA42" s="143"/>
      <c r="CKB42" s="143"/>
      <c r="CKC42" s="143"/>
      <c r="CKD42" s="143"/>
      <c r="CKE42" s="143"/>
      <c r="CKF42" s="143"/>
      <c r="CKG42" s="143"/>
      <c r="CKH42" s="143"/>
      <c r="CKI42" s="143"/>
      <c r="CKJ42" s="143"/>
      <c r="CKK42" s="143"/>
      <c r="CKL42" s="143"/>
      <c r="CKM42" s="143"/>
      <c r="CKN42" s="143"/>
      <c r="CKO42" s="143"/>
      <c r="CKP42" s="143"/>
      <c r="CKQ42" s="143"/>
      <c r="CKR42" s="143"/>
      <c r="CKS42" s="143"/>
      <c r="CKT42" s="143"/>
      <c r="CKU42" s="143"/>
      <c r="CKV42" s="143"/>
      <c r="CKW42" s="143"/>
      <c r="CKX42" s="143"/>
      <c r="CKY42" s="143"/>
      <c r="CKZ42" s="143"/>
      <c r="CLA42" s="143"/>
      <c r="CLB42" s="143"/>
      <c r="CLC42" s="143"/>
      <c r="CLD42" s="143"/>
      <c r="CLE42" s="143"/>
      <c r="CLF42" s="143"/>
      <c r="CLG42" s="143"/>
      <c r="CLH42" s="143"/>
      <c r="CLI42" s="143"/>
      <c r="CLJ42" s="143"/>
      <c r="CLK42" s="143"/>
      <c r="CLL42" s="143"/>
      <c r="CLM42" s="143"/>
      <c r="CLN42" s="143"/>
      <c r="CLO42" s="143"/>
      <c r="CLP42" s="143"/>
      <c r="CLQ42" s="143"/>
      <c r="CLR42" s="143"/>
      <c r="CLS42" s="143"/>
      <c r="CLT42" s="143"/>
      <c r="CLU42" s="143"/>
      <c r="CLV42" s="143"/>
      <c r="CLW42" s="143"/>
      <c r="CLX42" s="143"/>
      <c r="CLY42" s="143"/>
      <c r="CLZ42" s="143"/>
      <c r="CMA42" s="143"/>
      <c r="CMB42" s="143"/>
      <c r="CMC42" s="143"/>
      <c r="CMD42" s="143"/>
      <c r="CME42" s="143"/>
      <c r="CMF42" s="143"/>
      <c r="CMG42" s="143"/>
      <c r="CMH42" s="143"/>
      <c r="CMI42" s="143"/>
      <c r="CMJ42" s="143"/>
      <c r="CMK42" s="143"/>
      <c r="CML42" s="143"/>
      <c r="CMM42" s="143"/>
      <c r="CMN42" s="143"/>
      <c r="CMO42" s="143"/>
      <c r="CMP42" s="143"/>
      <c r="CMQ42" s="143"/>
      <c r="CMR42" s="143"/>
      <c r="CMS42" s="143"/>
      <c r="CMT42" s="143"/>
      <c r="CMU42" s="143"/>
      <c r="CMV42" s="143"/>
      <c r="CMW42" s="143"/>
      <c r="CMX42" s="143"/>
      <c r="CMY42" s="143"/>
      <c r="CMZ42" s="143"/>
      <c r="CNA42" s="143"/>
      <c r="CNB42" s="143"/>
      <c r="CNC42" s="143"/>
      <c r="CND42" s="143"/>
      <c r="CNE42" s="143"/>
      <c r="CNF42" s="143"/>
      <c r="CNG42" s="143"/>
      <c r="CNH42" s="143"/>
      <c r="CNI42" s="143"/>
      <c r="CNJ42" s="143"/>
      <c r="CNK42" s="143"/>
      <c r="CNL42" s="143"/>
      <c r="CNM42" s="143"/>
      <c r="CNN42" s="143"/>
      <c r="CNO42" s="143"/>
      <c r="CNP42" s="143"/>
      <c r="CNQ42" s="143"/>
      <c r="CNR42" s="143"/>
      <c r="CNS42" s="143"/>
      <c r="CNT42" s="143"/>
      <c r="CNU42" s="143"/>
      <c r="CNV42" s="143"/>
      <c r="CNW42" s="143"/>
      <c r="CNX42" s="143"/>
      <c r="CNY42" s="143"/>
      <c r="CNZ42" s="143"/>
      <c r="COA42" s="143"/>
      <c r="COB42" s="143"/>
      <c r="COC42" s="143"/>
      <c r="COD42" s="143"/>
      <c r="COE42" s="143"/>
      <c r="COF42" s="143"/>
      <c r="COG42" s="143"/>
      <c r="COH42" s="143"/>
      <c r="COI42" s="143"/>
      <c r="COJ42" s="143"/>
      <c r="COK42" s="143"/>
      <c r="COL42" s="143"/>
      <c r="COM42" s="143"/>
      <c r="CON42" s="143"/>
      <c r="COO42" s="143"/>
      <c r="COP42" s="143"/>
      <c r="COQ42" s="143"/>
      <c r="COR42" s="143"/>
      <c r="COS42" s="143"/>
      <c r="COT42" s="143"/>
      <c r="COU42" s="143"/>
      <c r="COV42" s="143"/>
      <c r="COW42" s="143"/>
      <c r="COX42" s="143"/>
      <c r="COY42" s="143"/>
      <c r="COZ42" s="143"/>
      <c r="CPA42" s="143"/>
      <c r="CPB42" s="143"/>
      <c r="CPC42" s="143"/>
      <c r="CPD42" s="143"/>
      <c r="CPE42" s="143"/>
      <c r="CPF42" s="143"/>
      <c r="CPG42" s="143"/>
      <c r="CPH42" s="143"/>
      <c r="CPI42" s="143"/>
      <c r="CPJ42" s="143"/>
      <c r="CPK42" s="143"/>
      <c r="CPL42" s="143"/>
      <c r="CPM42" s="143"/>
      <c r="CPN42" s="143"/>
      <c r="CPO42" s="143"/>
      <c r="CPP42" s="143"/>
      <c r="CPQ42" s="143"/>
      <c r="CPR42" s="143"/>
      <c r="CPS42" s="143"/>
      <c r="CPT42" s="143"/>
      <c r="CPU42" s="143"/>
      <c r="CPV42" s="143"/>
      <c r="CPW42" s="143"/>
      <c r="CPX42" s="143"/>
      <c r="CPY42" s="143"/>
      <c r="CPZ42" s="143"/>
      <c r="CQA42" s="143"/>
      <c r="CQB42" s="143"/>
      <c r="CQC42" s="143"/>
      <c r="CQD42" s="143"/>
      <c r="CQE42" s="143"/>
      <c r="CQF42" s="143"/>
      <c r="CQG42" s="143"/>
      <c r="CQH42" s="143"/>
      <c r="CQI42" s="143"/>
      <c r="CQJ42" s="143"/>
      <c r="CQK42" s="143"/>
      <c r="CQL42" s="143"/>
      <c r="CQM42" s="143"/>
      <c r="CQN42" s="143"/>
      <c r="CQO42" s="143"/>
      <c r="CQP42" s="143"/>
      <c r="CQQ42" s="143"/>
      <c r="CQR42" s="143"/>
      <c r="CQS42" s="143"/>
      <c r="CQT42" s="143"/>
      <c r="CQU42" s="143"/>
      <c r="CQV42" s="143"/>
      <c r="CQW42" s="143"/>
      <c r="CQX42" s="143"/>
      <c r="CQY42" s="143"/>
      <c r="CQZ42" s="143"/>
      <c r="CRA42" s="143"/>
      <c r="CRB42" s="143"/>
      <c r="CRC42" s="143"/>
      <c r="CRD42" s="143"/>
      <c r="CRE42" s="143"/>
      <c r="CRF42" s="143"/>
      <c r="CRG42" s="143"/>
      <c r="CRH42" s="143"/>
      <c r="CRI42" s="143"/>
      <c r="CRJ42" s="143"/>
      <c r="CRK42" s="143"/>
      <c r="CRL42" s="143"/>
      <c r="CRM42" s="143"/>
      <c r="CRN42" s="143"/>
      <c r="CRO42" s="143"/>
      <c r="CRP42" s="143"/>
      <c r="CRQ42" s="143"/>
      <c r="CRR42" s="143"/>
      <c r="CRS42" s="143"/>
      <c r="CRT42" s="143"/>
      <c r="CRU42" s="143"/>
      <c r="CRV42" s="143"/>
      <c r="CRW42" s="143"/>
      <c r="CRX42" s="143"/>
      <c r="CRY42" s="143"/>
      <c r="CRZ42" s="143"/>
      <c r="CSA42" s="143"/>
      <c r="CSB42" s="143"/>
      <c r="CSC42" s="143"/>
      <c r="CSD42" s="143"/>
      <c r="CSE42" s="143"/>
      <c r="CSF42" s="143"/>
      <c r="CSG42" s="143"/>
      <c r="CSH42" s="143"/>
      <c r="CSI42" s="143"/>
      <c r="CSJ42" s="143"/>
      <c r="CSK42" s="143"/>
      <c r="CSL42" s="143"/>
      <c r="CSM42" s="143"/>
      <c r="CSN42" s="143"/>
      <c r="CSO42" s="143"/>
      <c r="CSP42" s="143"/>
      <c r="CSQ42" s="143"/>
      <c r="CSR42" s="143"/>
      <c r="CSS42" s="143"/>
      <c r="CST42" s="143"/>
      <c r="CSU42" s="143"/>
      <c r="CSV42" s="143"/>
      <c r="CSW42" s="143"/>
      <c r="CSX42" s="143"/>
      <c r="CSY42" s="143"/>
      <c r="CSZ42" s="143"/>
      <c r="CTA42" s="143"/>
      <c r="CTB42" s="143"/>
      <c r="CTC42" s="143"/>
      <c r="CTD42" s="143"/>
      <c r="CTE42" s="143"/>
      <c r="CTF42" s="143"/>
      <c r="CTG42" s="143"/>
      <c r="CTH42" s="143"/>
      <c r="CTI42" s="143"/>
      <c r="CTJ42" s="143"/>
      <c r="CTK42" s="143"/>
      <c r="CTL42" s="143"/>
      <c r="CTM42" s="143"/>
      <c r="CTN42" s="143"/>
      <c r="CTO42" s="143"/>
      <c r="CTP42" s="143"/>
      <c r="CTQ42" s="143"/>
      <c r="CTR42" s="143"/>
      <c r="CTS42" s="143"/>
      <c r="CTT42" s="143"/>
      <c r="CTU42" s="143"/>
      <c r="CTV42" s="143"/>
      <c r="CTW42" s="143"/>
      <c r="CTX42" s="143"/>
      <c r="CTY42" s="143"/>
      <c r="CTZ42" s="143"/>
      <c r="CUA42" s="143"/>
      <c r="CUB42" s="143"/>
      <c r="CUC42" s="143"/>
      <c r="CUD42" s="143"/>
      <c r="CUE42" s="143"/>
      <c r="CUF42" s="143"/>
      <c r="CUG42" s="143"/>
      <c r="CUH42" s="143"/>
      <c r="CUI42" s="143"/>
      <c r="CUJ42" s="143"/>
      <c r="CUK42" s="143"/>
      <c r="CUL42" s="143"/>
      <c r="CUM42" s="143"/>
      <c r="CUN42" s="143"/>
      <c r="CUO42" s="143"/>
      <c r="CUP42" s="143"/>
      <c r="CUQ42" s="143"/>
      <c r="CUR42" s="143"/>
      <c r="CUS42" s="143"/>
      <c r="CUT42" s="143"/>
      <c r="CUU42" s="143"/>
      <c r="CUV42" s="143"/>
      <c r="CUW42" s="143"/>
      <c r="CUX42" s="143"/>
      <c r="CUY42" s="143"/>
      <c r="CUZ42" s="143"/>
      <c r="CVA42" s="143"/>
      <c r="CVB42" s="143"/>
      <c r="CVC42" s="143"/>
      <c r="CVD42" s="143"/>
      <c r="CVE42" s="143"/>
      <c r="CVF42" s="143"/>
      <c r="CVG42" s="143"/>
      <c r="CVH42" s="143"/>
      <c r="CVI42" s="143"/>
      <c r="CVJ42" s="143"/>
      <c r="CVK42" s="143"/>
      <c r="CVL42" s="143"/>
      <c r="CVM42" s="143"/>
      <c r="CVN42" s="143"/>
      <c r="CVO42" s="143"/>
      <c r="CVP42" s="143"/>
      <c r="CVQ42" s="143"/>
      <c r="CVR42" s="143"/>
      <c r="CVS42" s="143"/>
      <c r="CVT42" s="143"/>
      <c r="CVU42" s="143"/>
      <c r="CVV42" s="143"/>
      <c r="CVW42" s="143"/>
      <c r="CVX42" s="143"/>
      <c r="CVY42" s="143"/>
      <c r="CVZ42" s="143"/>
      <c r="CWA42" s="143"/>
      <c r="CWB42" s="143"/>
      <c r="CWC42" s="143"/>
      <c r="CWD42" s="143"/>
      <c r="CWE42" s="143"/>
      <c r="CWF42" s="143"/>
      <c r="CWG42" s="143"/>
      <c r="CWH42" s="143"/>
      <c r="CWI42" s="143"/>
      <c r="CWJ42" s="143"/>
      <c r="CWK42" s="143"/>
      <c r="CWL42" s="143"/>
      <c r="CWM42" s="143"/>
      <c r="CWN42" s="143"/>
      <c r="CWO42" s="143"/>
      <c r="CWP42" s="143"/>
      <c r="CWQ42" s="143"/>
      <c r="CWR42" s="143"/>
      <c r="CWS42" s="143"/>
      <c r="CWT42" s="143"/>
      <c r="CWU42" s="143"/>
      <c r="CWV42" s="143"/>
      <c r="CWW42" s="143"/>
      <c r="CWX42" s="143"/>
      <c r="CWY42" s="143"/>
      <c r="CWZ42" s="143"/>
      <c r="CXA42" s="143"/>
      <c r="CXB42" s="143"/>
      <c r="CXC42" s="143"/>
      <c r="CXD42" s="143"/>
      <c r="CXE42" s="143"/>
      <c r="CXF42" s="143"/>
      <c r="CXG42" s="143"/>
      <c r="CXH42" s="143"/>
      <c r="CXI42" s="143"/>
      <c r="CXJ42" s="143"/>
      <c r="CXK42" s="143"/>
      <c r="CXL42" s="143"/>
      <c r="CXM42" s="143"/>
      <c r="CXN42" s="143"/>
      <c r="CXO42" s="143"/>
      <c r="CXP42" s="143"/>
      <c r="CXQ42" s="143"/>
      <c r="CXR42" s="143"/>
      <c r="CXS42" s="143"/>
      <c r="CXT42" s="143"/>
      <c r="CXU42" s="143"/>
      <c r="CXV42" s="143"/>
      <c r="CXW42" s="143"/>
      <c r="CXX42" s="143"/>
      <c r="CXY42" s="143"/>
      <c r="CXZ42" s="143"/>
      <c r="CYA42" s="143"/>
      <c r="CYB42" s="143"/>
      <c r="CYC42" s="143"/>
      <c r="CYD42" s="143"/>
      <c r="CYE42" s="143"/>
      <c r="CYF42" s="143"/>
      <c r="CYG42" s="143"/>
      <c r="CYH42" s="143"/>
      <c r="CYI42" s="143"/>
      <c r="CYJ42" s="143"/>
      <c r="CYK42" s="143"/>
      <c r="CYL42" s="143"/>
      <c r="CYM42" s="143"/>
      <c r="CYN42" s="143"/>
      <c r="CYO42" s="143"/>
      <c r="CYP42" s="143"/>
      <c r="CYQ42" s="143"/>
      <c r="CYR42" s="143"/>
      <c r="CYS42" s="143"/>
      <c r="CYT42" s="143"/>
      <c r="CYU42" s="143"/>
      <c r="CYV42" s="143"/>
      <c r="CYW42" s="143"/>
      <c r="CYX42" s="143"/>
      <c r="CYY42" s="143"/>
      <c r="CYZ42" s="143"/>
      <c r="CZA42" s="143"/>
      <c r="CZB42" s="143"/>
      <c r="CZC42" s="143"/>
      <c r="CZD42" s="143"/>
      <c r="CZE42" s="143"/>
      <c r="CZF42" s="143"/>
      <c r="CZG42" s="143"/>
      <c r="CZH42" s="143"/>
      <c r="CZI42" s="143"/>
      <c r="CZJ42" s="143"/>
      <c r="CZK42" s="143"/>
      <c r="CZL42" s="143"/>
      <c r="CZM42" s="143"/>
      <c r="CZN42" s="143"/>
      <c r="CZO42" s="143"/>
      <c r="CZP42" s="143"/>
      <c r="CZQ42" s="143"/>
      <c r="CZR42" s="143"/>
      <c r="CZS42" s="143"/>
      <c r="CZT42" s="143"/>
      <c r="CZU42" s="143"/>
      <c r="CZV42" s="143"/>
      <c r="CZW42" s="143"/>
      <c r="CZX42" s="143"/>
      <c r="CZY42" s="143"/>
      <c r="CZZ42" s="143"/>
      <c r="DAA42" s="143"/>
      <c r="DAB42" s="143"/>
      <c r="DAC42" s="143"/>
      <c r="DAD42" s="143"/>
      <c r="DAE42" s="143"/>
      <c r="DAF42" s="143"/>
      <c r="DAG42" s="143"/>
      <c r="DAH42" s="143"/>
      <c r="DAI42" s="143"/>
      <c r="DAJ42" s="143"/>
      <c r="DAK42" s="143"/>
      <c r="DAL42" s="143"/>
      <c r="DAM42" s="143"/>
      <c r="DAN42" s="143"/>
      <c r="DAO42" s="143"/>
      <c r="DAP42" s="143"/>
      <c r="DAQ42" s="143"/>
      <c r="DAR42" s="143"/>
      <c r="DAS42" s="143"/>
      <c r="DAT42" s="143"/>
      <c r="DAU42" s="143"/>
      <c r="DAV42" s="143"/>
      <c r="DAW42" s="143"/>
      <c r="DAX42" s="143"/>
      <c r="DAY42" s="143"/>
      <c r="DAZ42" s="143"/>
      <c r="DBA42" s="143"/>
      <c r="DBB42" s="143"/>
      <c r="DBC42" s="143"/>
      <c r="DBD42" s="143"/>
      <c r="DBE42" s="143"/>
      <c r="DBF42" s="143"/>
      <c r="DBG42" s="143"/>
      <c r="DBH42" s="143"/>
      <c r="DBI42" s="143"/>
      <c r="DBJ42" s="143"/>
      <c r="DBK42" s="143"/>
      <c r="DBL42" s="143"/>
      <c r="DBM42" s="143"/>
      <c r="DBN42" s="143"/>
      <c r="DBO42" s="143"/>
      <c r="DBP42" s="143"/>
      <c r="DBQ42" s="143"/>
      <c r="DBR42" s="143"/>
      <c r="DBS42" s="143"/>
      <c r="DBT42" s="143"/>
      <c r="DBU42" s="143"/>
      <c r="DBV42" s="143"/>
      <c r="DBW42" s="143"/>
      <c r="DBX42" s="143"/>
      <c r="DBY42" s="143"/>
      <c r="DBZ42" s="143"/>
      <c r="DCA42" s="143"/>
      <c r="DCB42" s="143"/>
      <c r="DCC42" s="143"/>
      <c r="DCD42" s="143"/>
      <c r="DCE42" s="143"/>
      <c r="DCF42" s="143"/>
      <c r="DCG42" s="143"/>
      <c r="DCH42" s="143"/>
      <c r="DCI42" s="143"/>
      <c r="DCJ42" s="143"/>
      <c r="DCK42" s="143"/>
      <c r="DCL42" s="143"/>
      <c r="DCM42" s="143"/>
      <c r="DCN42" s="143"/>
      <c r="DCO42" s="143"/>
      <c r="DCP42" s="143"/>
      <c r="DCQ42" s="143"/>
      <c r="DCR42" s="143"/>
      <c r="DCS42" s="143"/>
      <c r="DCT42" s="143"/>
      <c r="DCU42" s="143"/>
      <c r="DCV42" s="143"/>
      <c r="DCW42" s="143"/>
      <c r="DCX42" s="143"/>
      <c r="DCY42" s="143"/>
      <c r="DCZ42" s="143"/>
      <c r="DDA42" s="143"/>
      <c r="DDB42" s="143"/>
      <c r="DDC42" s="143"/>
      <c r="DDD42" s="143"/>
      <c r="DDE42" s="143"/>
      <c r="DDF42" s="143"/>
      <c r="DDG42" s="143"/>
      <c r="DDH42" s="143"/>
      <c r="DDI42" s="143"/>
      <c r="DDJ42" s="143"/>
      <c r="DDK42" s="143"/>
      <c r="DDL42" s="143"/>
      <c r="DDM42" s="143"/>
      <c r="DDN42" s="143"/>
      <c r="DDO42" s="143"/>
      <c r="DDP42" s="143"/>
      <c r="DDQ42" s="143"/>
      <c r="DDR42" s="143"/>
      <c r="DDS42" s="143"/>
      <c r="DDT42" s="143"/>
      <c r="DDU42" s="143"/>
      <c r="DDV42" s="143"/>
      <c r="DDW42" s="143"/>
      <c r="DDX42" s="143"/>
      <c r="DDY42" s="143"/>
      <c r="DDZ42" s="143"/>
      <c r="DEA42" s="143"/>
      <c r="DEB42" s="143"/>
      <c r="DEC42" s="143"/>
      <c r="DED42" s="143"/>
      <c r="DEE42" s="143"/>
      <c r="DEF42" s="143"/>
      <c r="DEG42" s="143"/>
      <c r="DEH42" s="143"/>
      <c r="DEI42" s="143"/>
      <c r="DEJ42" s="143"/>
      <c r="DEK42" s="143"/>
      <c r="DEL42" s="143"/>
      <c r="DEM42" s="143"/>
      <c r="DEN42" s="143"/>
      <c r="DEO42" s="143"/>
      <c r="DEP42" s="143"/>
      <c r="DEQ42" s="143"/>
      <c r="DER42" s="143"/>
      <c r="DES42" s="143"/>
      <c r="DET42" s="143"/>
      <c r="DEU42" s="143"/>
      <c r="DEV42" s="143"/>
      <c r="DEW42" s="143"/>
      <c r="DEX42" s="143"/>
      <c r="DEY42" s="143"/>
      <c r="DEZ42" s="143"/>
      <c r="DFA42" s="143"/>
      <c r="DFB42" s="143"/>
      <c r="DFC42" s="143"/>
      <c r="DFD42" s="143"/>
      <c r="DFE42" s="143"/>
      <c r="DFF42" s="143"/>
      <c r="DFG42" s="143"/>
      <c r="DFH42" s="143"/>
      <c r="DFI42" s="143"/>
      <c r="DFJ42" s="143"/>
      <c r="DFK42" s="143"/>
      <c r="DFL42" s="143"/>
      <c r="DFM42" s="143"/>
      <c r="DFN42" s="143"/>
      <c r="DFO42" s="143"/>
      <c r="DFP42" s="143"/>
      <c r="DFQ42" s="143"/>
      <c r="DFR42" s="143"/>
      <c r="DFS42" s="143"/>
      <c r="DFT42" s="143"/>
      <c r="DFU42" s="143"/>
      <c r="DFV42" s="143"/>
      <c r="DFW42" s="143"/>
      <c r="DFX42" s="143"/>
      <c r="DFY42" s="143"/>
      <c r="DFZ42" s="143"/>
      <c r="DGA42" s="143"/>
      <c r="DGB42" s="143"/>
      <c r="DGC42" s="143"/>
      <c r="DGD42" s="143"/>
      <c r="DGE42" s="143"/>
      <c r="DGF42" s="143"/>
      <c r="DGG42" s="143"/>
      <c r="DGH42" s="143"/>
      <c r="DGI42" s="143"/>
      <c r="DGJ42" s="143"/>
      <c r="DGK42" s="143"/>
      <c r="DGL42" s="143"/>
      <c r="DGM42" s="143"/>
      <c r="DGN42" s="143"/>
      <c r="DGO42" s="143"/>
      <c r="DGP42" s="143"/>
      <c r="DGQ42" s="143"/>
      <c r="DGR42" s="143"/>
      <c r="DGS42" s="143"/>
      <c r="DGT42" s="143"/>
      <c r="DGU42" s="143"/>
      <c r="DGV42" s="143"/>
      <c r="DGW42" s="143"/>
      <c r="DGX42" s="143"/>
      <c r="DGY42" s="143"/>
      <c r="DGZ42" s="143"/>
      <c r="DHA42" s="143"/>
      <c r="DHB42" s="143"/>
      <c r="DHC42" s="143"/>
      <c r="DHD42" s="143"/>
      <c r="DHE42" s="143"/>
      <c r="DHF42" s="143"/>
      <c r="DHG42" s="143"/>
      <c r="DHH42" s="143"/>
      <c r="DHI42" s="143"/>
      <c r="DHJ42" s="143"/>
      <c r="DHK42" s="143"/>
      <c r="DHL42" s="143"/>
      <c r="DHM42" s="143"/>
      <c r="DHN42" s="143"/>
      <c r="DHO42" s="143"/>
      <c r="DHP42" s="143"/>
      <c r="DHQ42" s="143"/>
      <c r="DHR42" s="143"/>
      <c r="DHS42" s="143"/>
      <c r="DHT42" s="143"/>
      <c r="DHU42" s="143"/>
      <c r="DHV42" s="143"/>
      <c r="DHW42" s="143"/>
      <c r="DHX42" s="143"/>
      <c r="DHY42" s="143"/>
      <c r="DHZ42" s="143"/>
      <c r="DIA42" s="143"/>
      <c r="DIB42" s="143"/>
      <c r="DIC42" s="143"/>
      <c r="DID42" s="143"/>
      <c r="DIE42" s="143"/>
      <c r="DIF42" s="143"/>
      <c r="DIG42" s="143"/>
      <c r="DIH42" s="143"/>
      <c r="DII42" s="143"/>
      <c r="DIJ42" s="143"/>
      <c r="DIK42" s="143"/>
      <c r="DIL42" s="143"/>
      <c r="DIM42" s="143"/>
      <c r="DIN42" s="143"/>
      <c r="DIO42" s="143"/>
      <c r="DIP42" s="143"/>
      <c r="DIQ42" s="143"/>
      <c r="DIR42" s="143"/>
      <c r="DIS42" s="143"/>
      <c r="DIT42" s="143"/>
      <c r="DIU42" s="143"/>
      <c r="DIV42" s="143"/>
      <c r="DIW42" s="143"/>
      <c r="DIX42" s="143"/>
      <c r="DIY42" s="143"/>
      <c r="DIZ42" s="143"/>
      <c r="DJA42" s="143"/>
      <c r="DJB42" s="143"/>
      <c r="DJC42" s="143"/>
      <c r="DJD42" s="143"/>
      <c r="DJE42" s="143"/>
      <c r="DJF42" s="143"/>
      <c r="DJG42" s="143"/>
      <c r="DJH42" s="143"/>
      <c r="DJI42" s="143"/>
      <c r="DJJ42" s="143"/>
      <c r="DJK42" s="143"/>
      <c r="DJL42" s="143"/>
      <c r="DJM42" s="143"/>
      <c r="DJN42" s="143"/>
      <c r="DJO42" s="143"/>
      <c r="DJP42" s="143"/>
      <c r="DJQ42" s="143"/>
      <c r="DJR42" s="143"/>
      <c r="DJS42" s="143"/>
      <c r="DJT42" s="143"/>
      <c r="DJU42" s="143"/>
      <c r="DJV42" s="143"/>
      <c r="DJW42" s="143"/>
      <c r="DJX42" s="143"/>
      <c r="DJY42" s="143"/>
      <c r="DJZ42" s="143"/>
      <c r="DKA42" s="143"/>
      <c r="DKB42" s="143"/>
      <c r="DKC42" s="143"/>
      <c r="DKD42" s="143"/>
      <c r="DKE42" s="143"/>
      <c r="DKF42" s="143"/>
      <c r="DKG42" s="143"/>
      <c r="DKH42" s="143"/>
      <c r="DKI42" s="143"/>
      <c r="DKJ42" s="143"/>
      <c r="DKK42" s="143"/>
      <c r="DKL42" s="143"/>
      <c r="DKM42" s="143"/>
      <c r="DKN42" s="143"/>
      <c r="DKO42" s="143"/>
      <c r="DKP42" s="143"/>
      <c r="DKQ42" s="143"/>
      <c r="DKR42" s="143"/>
      <c r="DKS42" s="143"/>
      <c r="DKT42" s="143"/>
      <c r="DKU42" s="143"/>
      <c r="DKV42" s="143"/>
      <c r="DKW42" s="143"/>
      <c r="DKX42" s="143"/>
      <c r="DKY42" s="143"/>
      <c r="DKZ42" s="143"/>
      <c r="DLA42" s="143"/>
      <c r="DLB42" s="143"/>
      <c r="DLC42" s="143"/>
      <c r="DLD42" s="143"/>
      <c r="DLE42" s="143"/>
      <c r="DLF42" s="143"/>
      <c r="DLG42" s="143"/>
      <c r="DLH42" s="143"/>
      <c r="DLI42" s="143"/>
      <c r="DLJ42" s="143"/>
      <c r="DLK42" s="143"/>
      <c r="DLL42" s="143"/>
      <c r="DLM42" s="143"/>
      <c r="DLN42" s="143"/>
      <c r="DLO42" s="143"/>
      <c r="DLP42" s="143"/>
      <c r="DLQ42" s="143"/>
      <c r="DLR42" s="143"/>
      <c r="DLS42" s="143"/>
      <c r="DLT42" s="143"/>
      <c r="DLU42" s="143"/>
      <c r="DLV42" s="143"/>
      <c r="DLW42" s="143"/>
      <c r="DLX42" s="143"/>
      <c r="DLY42" s="143"/>
      <c r="DLZ42" s="143"/>
      <c r="DMA42" s="143"/>
      <c r="DMB42" s="143"/>
      <c r="DMC42" s="143"/>
      <c r="DMD42" s="143"/>
      <c r="DME42" s="143"/>
      <c r="DMF42" s="143"/>
      <c r="DMG42" s="143"/>
      <c r="DMH42" s="143"/>
      <c r="DMI42" s="143"/>
      <c r="DMJ42" s="143"/>
      <c r="DMK42" s="143"/>
      <c r="DML42" s="143"/>
      <c r="DMM42" s="143"/>
      <c r="DMN42" s="143"/>
      <c r="DMO42" s="143"/>
      <c r="DMP42" s="143"/>
      <c r="DMQ42" s="143"/>
      <c r="DMR42" s="143"/>
      <c r="DMS42" s="143"/>
      <c r="DMT42" s="143"/>
      <c r="DMU42" s="143"/>
      <c r="DMV42" s="143"/>
      <c r="DMW42" s="143"/>
      <c r="DMX42" s="143"/>
      <c r="DMY42" s="143"/>
      <c r="DMZ42" s="143"/>
      <c r="DNA42" s="143"/>
      <c r="DNB42" s="143"/>
      <c r="DNC42" s="143"/>
      <c r="DND42" s="143"/>
      <c r="DNE42" s="143"/>
      <c r="DNF42" s="143"/>
      <c r="DNG42" s="143"/>
      <c r="DNH42" s="143"/>
      <c r="DNI42" s="143"/>
      <c r="DNJ42" s="143"/>
      <c r="DNK42" s="143"/>
      <c r="DNL42" s="143"/>
      <c r="DNM42" s="143"/>
      <c r="DNN42" s="143"/>
      <c r="DNO42" s="143"/>
      <c r="DNP42" s="143"/>
      <c r="DNQ42" s="143"/>
      <c r="DNR42" s="143"/>
      <c r="DNS42" s="143"/>
      <c r="DNT42" s="143"/>
      <c r="DNU42" s="143"/>
      <c r="DNV42" s="143"/>
      <c r="DNW42" s="143"/>
      <c r="DNX42" s="143"/>
      <c r="DNY42" s="143"/>
      <c r="DNZ42" s="143"/>
      <c r="DOA42" s="143"/>
      <c r="DOB42" s="143"/>
      <c r="DOC42" s="143"/>
      <c r="DOD42" s="143"/>
      <c r="DOE42" s="143"/>
      <c r="DOF42" s="143"/>
      <c r="DOG42" s="143"/>
      <c r="DOH42" s="143"/>
      <c r="DOI42" s="143"/>
      <c r="DOJ42" s="143"/>
      <c r="DOK42" s="143"/>
      <c r="DOL42" s="143"/>
      <c r="DOM42" s="143"/>
      <c r="DON42" s="143"/>
      <c r="DOO42" s="143"/>
      <c r="DOP42" s="143"/>
      <c r="DOQ42" s="143"/>
      <c r="DOR42" s="143"/>
      <c r="DOS42" s="143"/>
      <c r="DOT42" s="143"/>
      <c r="DOU42" s="143"/>
      <c r="DOV42" s="143"/>
      <c r="DOW42" s="143"/>
      <c r="DOX42" s="143"/>
      <c r="DOY42" s="143"/>
      <c r="DOZ42" s="143"/>
      <c r="DPA42" s="143"/>
      <c r="DPB42" s="143"/>
      <c r="DPC42" s="143"/>
      <c r="DPD42" s="143"/>
      <c r="DPE42" s="143"/>
      <c r="DPF42" s="143"/>
      <c r="DPG42" s="143"/>
      <c r="DPH42" s="143"/>
      <c r="DPI42" s="143"/>
      <c r="DPJ42" s="143"/>
      <c r="DPK42" s="143"/>
      <c r="DPL42" s="143"/>
      <c r="DPM42" s="143"/>
      <c r="DPN42" s="143"/>
      <c r="DPO42" s="143"/>
      <c r="DPP42" s="143"/>
      <c r="DPQ42" s="143"/>
      <c r="DPR42" s="143"/>
      <c r="DPS42" s="143"/>
      <c r="DPT42" s="143"/>
      <c r="DPU42" s="143"/>
      <c r="DPV42" s="143"/>
      <c r="DPW42" s="143"/>
      <c r="DPX42" s="143"/>
      <c r="DPY42" s="143"/>
      <c r="DPZ42" s="143"/>
      <c r="DQA42" s="143"/>
      <c r="DQB42" s="143"/>
      <c r="DQC42" s="143"/>
      <c r="DQD42" s="143"/>
      <c r="DQE42" s="143"/>
      <c r="DQF42" s="143"/>
      <c r="DQG42" s="143"/>
      <c r="DQH42" s="143"/>
      <c r="DQI42" s="143"/>
      <c r="DQJ42" s="143"/>
      <c r="DQK42" s="143"/>
      <c r="DQL42" s="143"/>
      <c r="DQM42" s="143"/>
      <c r="DQN42" s="143"/>
      <c r="DQO42" s="143"/>
      <c r="DQP42" s="143"/>
      <c r="DQQ42" s="143"/>
      <c r="DQR42" s="143"/>
      <c r="DQS42" s="143"/>
      <c r="DQT42" s="143"/>
      <c r="DQU42" s="143"/>
      <c r="DQV42" s="143"/>
      <c r="DQW42" s="143"/>
      <c r="DQX42" s="143"/>
      <c r="DQY42" s="143"/>
      <c r="DQZ42" s="143"/>
      <c r="DRA42" s="143"/>
      <c r="DRB42" s="143"/>
      <c r="DRC42" s="143"/>
      <c r="DRD42" s="143"/>
      <c r="DRE42" s="143"/>
      <c r="DRF42" s="143"/>
      <c r="DRG42" s="143"/>
      <c r="DRH42" s="143"/>
      <c r="DRI42" s="143"/>
      <c r="DRJ42" s="143"/>
      <c r="DRK42" s="143"/>
      <c r="DRL42" s="143"/>
      <c r="DRM42" s="143"/>
      <c r="DRN42" s="143"/>
      <c r="DRO42" s="143"/>
      <c r="DRP42" s="143"/>
      <c r="DRQ42" s="143"/>
      <c r="DRR42" s="143"/>
      <c r="DRS42" s="143"/>
      <c r="DRT42" s="143"/>
      <c r="DRU42" s="143"/>
      <c r="DRV42" s="143"/>
      <c r="DRW42" s="143"/>
      <c r="DRX42" s="143"/>
      <c r="DRY42" s="143"/>
      <c r="DRZ42" s="143"/>
      <c r="DSA42" s="143"/>
      <c r="DSB42" s="143"/>
      <c r="DSC42" s="143"/>
      <c r="DSD42" s="143"/>
      <c r="DSE42" s="143"/>
      <c r="DSF42" s="143"/>
      <c r="DSG42" s="143"/>
      <c r="DSH42" s="143"/>
      <c r="DSI42" s="143"/>
      <c r="DSJ42" s="143"/>
      <c r="DSK42" s="143"/>
      <c r="DSL42" s="143"/>
      <c r="DSM42" s="143"/>
      <c r="DSN42" s="143"/>
      <c r="DSO42" s="143"/>
      <c r="DSP42" s="143"/>
      <c r="DSQ42" s="143"/>
      <c r="DSR42" s="143"/>
      <c r="DSS42" s="143"/>
      <c r="DST42" s="143"/>
      <c r="DSU42" s="143"/>
      <c r="DSV42" s="143"/>
      <c r="DSW42" s="143"/>
      <c r="DSX42" s="143"/>
      <c r="DSY42" s="143"/>
      <c r="DSZ42" s="143"/>
      <c r="DTA42" s="143"/>
      <c r="DTB42" s="143"/>
      <c r="DTC42" s="143"/>
      <c r="DTD42" s="143"/>
      <c r="DTE42" s="143"/>
      <c r="DTF42" s="143"/>
      <c r="DTG42" s="143"/>
      <c r="DTH42" s="143"/>
      <c r="DTI42" s="143"/>
      <c r="DTJ42" s="143"/>
      <c r="DTK42" s="143"/>
      <c r="DTL42" s="143"/>
      <c r="DTM42" s="143"/>
      <c r="DTN42" s="143"/>
      <c r="DTO42" s="143"/>
      <c r="DTP42" s="143"/>
      <c r="DTQ42" s="143"/>
      <c r="DTR42" s="143"/>
      <c r="DTS42" s="143"/>
      <c r="DTT42" s="143"/>
      <c r="DTU42" s="143"/>
      <c r="DTV42" s="143"/>
      <c r="DTW42" s="143"/>
      <c r="DTX42" s="143"/>
      <c r="DTY42" s="143"/>
      <c r="DTZ42" s="143"/>
      <c r="DUA42" s="143"/>
      <c r="DUB42" s="143"/>
      <c r="DUC42" s="143"/>
      <c r="DUD42" s="143"/>
      <c r="DUE42" s="143"/>
      <c r="DUF42" s="143"/>
      <c r="DUG42" s="143"/>
      <c r="DUH42" s="143"/>
      <c r="DUI42" s="143"/>
      <c r="DUJ42" s="143"/>
      <c r="DUK42" s="143"/>
      <c r="DUL42" s="143"/>
      <c r="DUM42" s="143"/>
      <c r="DUN42" s="143"/>
      <c r="DUO42" s="143"/>
      <c r="DUP42" s="143"/>
      <c r="DUQ42" s="143"/>
      <c r="DUR42" s="143"/>
      <c r="DUS42" s="143"/>
      <c r="DUT42" s="143"/>
      <c r="DUU42" s="143"/>
      <c r="DUV42" s="143"/>
      <c r="DUW42" s="143"/>
      <c r="DUX42" s="143"/>
      <c r="DUY42" s="143"/>
      <c r="DUZ42" s="143"/>
      <c r="DVA42" s="143"/>
      <c r="DVB42" s="143"/>
      <c r="DVC42" s="143"/>
      <c r="DVD42" s="143"/>
      <c r="DVE42" s="143"/>
      <c r="DVF42" s="143"/>
      <c r="DVG42" s="143"/>
      <c r="DVH42" s="143"/>
      <c r="DVI42" s="143"/>
      <c r="DVJ42" s="143"/>
      <c r="DVK42" s="143"/>
      <c r="DVL42" s="143"/>
      <c r="DVM42" s="143"/>
      <c r="DVN42" s="143"/>
      <c r="DVO42" s="143"/>
      <c r="DVP42" s="143"/>
      <c r="DVQ42" s="143"/>
      <c r="DVR42" s="143"/>
      <c r="DVS42" s="143"/>
      <c r="DVT42" s="143"/>
      <c r="DVU42" s="143"/>
      <c r="DVV42" s="143"/>
      <c r="DVW42" s="143"/>
      <c r="DVX42" s="143"/>
      <c r="DVY42" s="143"/>
      <c r="DVZ42" s="143"/>
      <c r="DWA42" s="143"/>
      <c r="DWB42" s="143"/>
      <c r="DWC42" s="143"/>
      <c r="DWD42" s="143"/>
      <c r="DWE42" s="143"/>
      <c r="DWF42" s="143"/>
      <c r="DWG42" s="143"/>
      <c r="DWH42" s="143"/>
      <c r="DWI42" s="143"/>
      <c r="DWJ42" s="143"/>
      <c r="DWK42" s="143"/>
      <c r="DWL42" s="143"/>
      <c r="DWM42" s="143"/>
      <c r="DWN42" s="143"/>
      <c r="DWO42" s="143"/>
      <c r="DWP42" s="143"/>
      <c r="DWQ42" s="143"/>
      <c r="DWR42" s="143"/>
      <c r="DWS42" s="143"/>
      <c r="DWT42" s="143"/>
      <c r="DWU42" s="143"/>
      <c r="DWV42" s="143"/>
      <c r="DWW42" s="143"/>
      <c r="DWX42" s="143"/>
      <c r="DWY42" s="143"/>
      <c r="DWZ42" s="143"/>
      <c r="DXA42" s="143"/>
      <c r="DXB42" s="143"/>
      <c r="DXC42" s="143"/>
      <c r="DXD42" s="143"/>
      <c r="DXE42" s="143"/>
      <c r="DXF42" s="143"/>
      <c r="DXG42" s="143"/>
      <c r="DXH42" s="143"/>
      <c r="DXI42" s="143"/>
      <c r="DXJ42" s="143"/>
      <c r="DXK42" s="143"/>
      <c r="DXL42" s="143"/>
      <c r="DXM42" s="143"/>
      <c r="DXN42" s="143"/>
      <c r="DXO42" s="143"/>
      <c r="DXP42" s="143"/>
      <c r="DXQ42" s="143"/>
      <c r="DXR42" s="143"/>
      <c r="DXS42" s="143"/>
      <c r="DXT42" s="143"/>
      <c r="DXU42" s="143"/>
      <c r="DXV42" s="143"/>
      <c r="DXW42" s="143"/>
      <c r="DXX42" s="143"/>
      <c r="DXY42" s="143"/>
      <c r="DXZ42" s="143"/>
      <c r="DYA42" s="143"/>
      <c r="DYB42" s="143"/>
      <c r="DYC42" s="143"/>
      <c r="DYD42" s="143"/>
      <c r="DYE42" s="143"/>
      <c r="DYF42" s="143"/>
      <c r="DYG42" s="143"/>
      <c r="DYH42" s="143"/>
      <c r="DYI42" s="143"/>
      <c r="DYJ42" s="143"/>
      <c r="DYK42" s="143"/>
      <c r="DYL42" s="143"/>
      <c r="DYM42" s="143"/>
      <c r="DYN42" s="143"/>
      <c r="DYO42" s="143"/>
      <c r="DYP42" s="143"/>
      <c r="DYQ42" s="143"/>
      <c r="DYR42" s="143"/>
      <c r="DYS42" s="143"/>
      <c r="DYT42" s="143"/>
      <c r="DYU42" s="143"/>
      <c r="DYV42" s="143"/>
      <c r="DYW42" s="143"/>
      <c r="DYX42" s="143"/>
      <c r="DYY42" s="143"/>
      <c r="DYZ42" s="143"/>
      <c r="DZA42" s="143"/>
      <c r="DZB42" s="143"/>
      <c r="DZC42" s="143"/>
      <c r="DZD42" s="143"/>
      <c r="DZE42" s="143"/>
      <c r="DZF42" s="143"/>
      <c r="DZG42" s="143"/>
      <c r="DZH42" s="143"/>
      <c r="DZI42" s="143"/>
      <c r="DZJ42" s="143"/>
      <c r="DZK42" s="143"/>
      <c r="DZL42" s="143"/>
      <c r="DZM42" s="143"/>
      <c r="DZN42" s="143"/>
      <c r="DZO42" s="143"/>
      <c r="DZP42" s="143"/>
      <c r="DZQ42" s="143"/>
      <c r="DZR42" s="143"/>
      <c r="DZS42" s="143"/>
      <c r="DZT42" s="143"/>
      <c r="DZU42" s="143"/>
      <c r="DZV42" s="143"/>
      <c r="DZW42" s="143"/>
      <c r="DZX42" s="143"/>
      <c r="DZY42" s="143"/>
      <c r="DZZ42" s="143"/>
      <c r="EAA42" s="143"/>
      <c r="EAB42" s="143"/>
      <c r="EAC42" s="143"/>
      <c r="EAD42" s="143"/>
      <c r="EAE42" s="143"/>
      <c r="EAF42" s="143"/>
      <c r="EAG42" s="143"/>
      <c r="EAH42" s="143"/>
      <c r="EAI42" s="143"/>
      <c r="EAJ42" s="143"/>
      <c r="EAK42" s="143"/>
      <c r="EAL42" s="143"/>
      <c r="EAM42" s="143"/>
      <c r="EAN42" s="143"/>
      <c r="EAO42" s="143"/>
      <c r="EAP42" s="143"/>
      <c r="EAQ42" s="143"/>
      <c r="EAR42" s="143"/>
      <c r="EAS42" s="143"/>
      <c r="EAT42" s="143"/>
      <c r="EAU42" s="143"/>
      <c r="EAV42" s="143"/>
      <c r="EAW42" s="143"/>
      <c r="EAX42" s="143"/>
      <c r="EAY42" s="143"/>
      <c r="EAZ42" s="143"/>
      <c r="EBA42" s="143"/>
      <c r="EBB42" s="143"/>
      <c r="EBC42" s="143"/>
      <c r="EBD42" s="143"/>
      <c r="EBE42" s="143"/>
      <c r="EBF42" s="143"/>
      <c r="EBG42" s="143"/>
      <c r="EBH42" s="143"/>
      <c r="EBI42" s="143"/>
      <c r="EBJ42" s="143"/>
      <c r="EBK42" s="143"/>
      <c r="EBL42" s="143"/>
      <c r="EBM42" s="143"/>
      <c r="EBN42" s="143"/>
      <c r="EBO42" s="143"/>
      <c r="EBP42" s="143"/>
      <c r="EBQ42" s="143"/>
      <c r="EBR42" s="143"/>
      <c r="EBS42" s="143"/>
      <c r="EBT42" s="143"/>
      <c r="EBU42" s="143"/>
      <c r="EBV42" s="143"/>
      <c r="EBW42" s="143"/>
      <c r="EBX42" s="143"/>
      <c r="EBY42" s="143"/>
      <c r="EBZ42" s="143"/>
      <c r="ECA42" s="143"/>
      <c r="ECB42" s="143"/>
      <c r="ECC42" s="143"/>
      <c r="ECD42" s="143"/>
      <c r="ECE42" s="143"/>
      <c r="ECF42" s="143"/>
      <c r="ECG42" s="143"/>
      <c r="ECH42" s="143"/>
      <c r="ECI42" s="143"/>
      <c r="ECJ42" s="143"/>
      <c r="ECK42" s="143"/>
      <c r="ECL42" s="143"/>
      <c r="ECM42" s="143"/>
      <c r="ECN42" s="143"/>
      <c r="ECO42" s="143"/>
      <c r="ECP42" s="143"/>
      <c r="ECQ42" s="143"/>
      <c r="ECR42" s="143"/>
      <c r="ECS42" s="143"/>
      <c r="ECT42" s="143"/>
      <c r="ECU42" s="143"/>
      <c r="ECV42" s="143"/>
      <c r="ECW42" s="143"/>
      <c r="ECX42" s="143"/>
      <c r="ECY42" s="143"/>
      <c r="ECZ42" s="143"/>
      <c r="EDA42" s="143"/>
      <c r="EDB42" s="143"/>
      <c r="EDC42" s="143"/>
      <c r="EDD42" s="143"/>
      <c r="EDE42" s="143"/>
      <c r="EDF42" s="143"/>
      <c r="EDG42" s="143"/>
      <c r="EDH42" s="143"/>
      <c r="EDI42" s="143"/>
      <c r="EDJ42" s="143"/>
      <c r="EDK42" s="143"/>
      <c r="EDL42" s="143"/>
      <c r="EDM42" s="143"/>
      <c r="EDN42" s="143"/>
      <c r="EDO42" s="143"/>
      <c r="EDP42" s="143"/>
      <c r="EDQ42" s="143"/>
      <c r="EDR42" s="143"/>
      <c r="EDS42" s="143"/>
      <c r="EDT42" s="143"/>
      <c r="EDU42" s="143"/>
      <c r="EDV42" s="143"/>
      <c r="EDW42" s="143"/>
      <c r="EDX42" s="143"/>
      <c r="EDY42" s="143"/>
      <c r="EDZ42" s="143"/>
      <c r="EEA42" s="143"/>
      <c r="EEB42" s="143"/>
      <c r="EEC42" s="143"/>
      <c r="EED42" s="143"/>
      <c r="EEE42" s="143"/>
      <c r="EEF42" s="143"/>
      <c r="EEG42" s="143"/>
      <c r="EEH42" s="143"/>
      <c r="EEI42" s="143"/>
      <c r="EEJ42" s="143"/>
      <c r="EEK42" s="143"/>
      <c r="EEL42" s="143"/>
      <c r="EEM42" s="143"/>
      <c r="EEN42" s="143"/>
      <c r="EEO42" s="143"/>
      <c r="EEP42" s="143"/>
      <c r="EEQ42" s="143"/>
      <c r="EER42" s="143"/>
      <c r="EES42" s="143"/>
      <c r="EET42" s="143"/>
      <c r="EEU42" s="143"/>
      <c r="EEV42" s="143"/>
      <c r="EEW42" s="143"/>
      <c r="EEX42" s="143"/>
      <c r="EEY42" s="143"/>
      <c r="EEZ42" s="143"/>
      <c r="EFA42" s="143"/>
      <c r="EFB42" s="143"/>
      <c r="EFC42" s="143"/>
      <c r="EFD42" s="143"/>
      <c r="EFE42" s="143"/>
      <c r="EFF42" s="143"/>
      <c r="EFG42" s="143"/>
      <c r="EFH42" s="143"/>
      <c r="EFI42" s="143"/>
      <c r="EFJ42" s="143"/>
      <c r="EFK42" s="143"/>
      <c r="EFL42" s="143"/>
      <c r="EFM42" s="143"/>
      <c r="EFN42" s="143"/>
      <c r="EFO42" s="143"/>
      <c r="EFP42" s="143"/>
      <c r="EFQ42" s="143"/>
      <c r="EFR42" s="143"/>
      <c r="EFS42" s="143"/>
      <c r="EFT42" s="143"/>
      <c r="EFU42" s="143"/>
      <c r="EFV42" s="143"/>
      <c r="EFW42" s="143"/>
      <c r="EFX42" s="143"/>
      <c r="EFY42" s="143"/>
      <c r="EFZ42" s="143"/>
      <c r="EGA42" s="143"/>
      <c r="EGB42" s="143"/>
      <c r="EGC42" s="143"/>
      <c r="EGD42" s="143"/>
      <c r="EGE42" s="143"/>
      <c r="EGF42" s="143"/>
      <c r="EGG42" s="143"/>
      <c r="EGH42" s="143"/>
      <c r="EGI42" s="143"/>
      <c r="EGJ42" s="143"/>
      <c r="EGK42" s="143"/>
      <c r="EGL42" s="143"/>
      <c r="EGM42" s="143"/>
      <c r="EGN42" s="143"/>
      <c r="EGO42" s="143"/>
      <c r="EGP42" s="143"/>
      <c r="EGQ42" s="143"/>
      <c r="EGR42" s="143"/>
      <c r="EGS42" s="143"/>
      <c r="EGT42" s="143"/>
      <c r="EGU42" s="143"/>
      <c r="EGV42" s="143"/>
      <c r="EGW42" s="143"/>
      <c r="EGX42" s="143"/>
      <c r="EGY42" s="143"/>
      <c r="EGZ42" s="143"/>
      <c r="EHA42" s="143"/>
      <c r="EHB42" s="143"/>
      <c r="EHC42" s="143"/>
      <c r="EHD42" s="143"/>
      <c r="EHE42" s="143"/>
      <c r="EHF42" s="143"/>
      <c r="EHG42" s="143"/>
      <c r="EHH42" s="143"/>
      <c r="EHI42" s="143"/>
      <c r="EHJ42" s="143"/>
      <c r="EHK42" s="143"/>
      <c r="EHL42" s="143"/>
      <c r="EHM42" s="143"/>
      <c r="EHN42" s="143"/>
      <c r="EHO42" s="143"/>
      <c r="EHP42" s="143"/>
      <c r="EHQ42" s="143"/>
      <c r="EHR42" s="143"/>
      <c r="EHS42" s="143"/>
      <c r="EHT42" s="143"/>
      <c r="EHU42" s="143"/>
      <c r="EHV42" s="143"/>
      <c r="EHW42" s="143"/>
      <c r="EHX42" s="143"/>
      <c r="EHY42" s="143"/>
      <c r="EHZ42" s="143"/>
      <c r="EIA42" s="143"/>
      <c r="EIB42" s="143"/>
      <c r="EIC42" s="143"/>
      <c r="EID42" s="143"/>
      <c r="EIE42" s="143"/>
      <c r="EIF42" s="143"/>
      <c r="EIG42" s="143"/>
      <c r="EIH42" s="143"/>
      <c r="EII42" s="143"/>
      <c r="EIJ42" s="143"/>
      <c r="EIK42" s="143"/>
      <c r="EIL42" s="143"/>
      <c r="EIM42" s="143"/>
      <c r="EIN42" s="143"/>
      <c r="EIO42" s="143"/>
      <c r="EIP42" s="143"/>
      <c r="EIQ42" s="143"/>
      <c r="EIR42" s="143"/>
      <c r="EIS42" s="143"/>
      <c r="EIT42" s="143"/>
      <c r="EIU42" s="143"/>
      <c r="EIV42" s="143"/>
      <c r="EIW42" s="143"/>
      <c r="EIX42" s="143"/>
      <c r="EIY42" s="143"/>
      <c r="EIZ42" s="143"/>
      <c r="EJA42" s="143"/>
      <c r="EJB42" s="143"/>
      <c r="EJC42" s="143"/>
      <c r="EJD42" s="143"/>
      <c r="EJE42" s="143"/>
      <c r="EJF42" s="143"/>
      <c r="EJG42" s="143"/>
      <c r="EJH42" s="143"/>
      <c r="EJI42" s="143"/>
      <c r="EJJ42" s="143"/>
      <c r="EJK42" s="143"/>
      <c r="EJL42" s="143"/>
      <c r="EJM42" s="143"/>
      <c r="EJN42" s="143"/>
      <c r="EJO42" s="143"/>
      <c r="EJP42" s="143"/>
      <c r="EJQ42" s="143"/>
      <c r="EJR42" s="143"/>
      <c r="EJS42" s="143"/>
      <c r="EJT42" s="143"/>
      <c r="EJU42" s="143"/>
      <c r="EJV42" s="143"/>
      <c r="EJW42" s="143"/>
      <c r="EJX42" s="143"/>
      <c r="EJY42" s="143"/>
      <c r="EJZ42" s="143"/>
      <c r="EKA42" s="143"/>
      <c r="EKB42" s="143"/>
      <c r="EKC42" s="143"/>
      <c r="EKD42" s="143"/>
      <c r="EKE42" s="143"/>
      <c r="EKF42" s="143"/>
      <c r="EKG42" s="143"/>
      <c r="EKH42" s="143"/>
      <c r="EKI42" s="143"/>
      <c r="EKJ42" s="143"/>
      <c r="EKK42" s="143"/>
      <c r="EKL42" s="143"/>
      <c r="EKM42" s="143"/>
      <c r="EKN42" s="143"/>
      <c r="EKO42" s="143"/>
      <c r="EKP42" s="143"/>
      <c r="EKQ42" s="143"/>
      <c r="EKR42" s="143"/>
      <c r="EKS42" s="143"/>
      <c r="EKT42" s="143"/>
      <c r="EKU42" s="143"/>
      <c r="EKV42" s="143"/>
      <c r="EKW42" s="143"/>
      <c r="EKX42" s="143"/>
      <c r="EKY42" s="143"/>
      <c r="EKZ42" s="143"/>
      <c r="ELA42" s="143"/>
      <c r="ELB42" s="143"/>
      <c r="ELC42" s="143"/>
      <c r="ELD42" s="143"/>
      <c r="ELE42" s="143"/>
      <c r="ELF42" s="143"/>
      <c r="ELG42" s="143"/>
      <c r="ELH42" s="143"/>
      <c r="ELI42" s="143"/>
      <c r="ELJ42" s="143"/>
      <c r="ELK42" s="143"/>
      <c r="ELL42" s="143"/>
      <c r="ELM42" s="143"/>
      <c r="ELN42" s="143"/>
      <c r="ELO42" s="143"/>
      <c r="ELP42" s="143"/>
      <c r="ELQ42" s="143"/>
      <c r="ELR42" s="143"/>
      <c r="ELS42" s="143"/>
      <c r="ELT42" s="143"/>
      <c r="ELU42" s="143"/>
      <c r="ELV42" s="143"/>
      <c r="ELW42" s="143"/>
      <c r="ELX42" s="143"/>
      <c r="ELY42" s="143"/>
      <c r="ELZ42" s="143"/>
      <c r="EMA42" s="143"/>
      <c r="EMB42" s="143"/>
      <c r="EMC42" s="143"/>
      <c r="EMD42" s="143"/>
      <c r="EME42" s="143"/>
      <c r="EMF42" s="143"/>
      <c r="EMG42" s="143"/>
      <c r="EMH42" s="143"/>
      <c r="EMI42" s="143"/>
      <c r="EMJ42" s="143"/>
      <c r="EMK42" s="143"/>
      <c r="EML42" s="143"/>
      <c r="EMM42" s="143"/>
      <c r="EMN42" s="143"/>
      <c r="EMO42" s="143"/>
      <c r="EMP42" s="143"/>
      <c r="EMQ42" s="143"/>
      <c r="EMR42" s="143"/>
      <c r="EMS42" s="143"/>
      <c r="EMT42" s="143"/>
      <c r="EMU42" s="143"/>
      <c r="EMV42" s="143"/>
      <c r="EMW42" s="143"/>
      <c r="EMX42" s="143"/>
      <c r="EMY42" s="143"/>
      <c r="EMZ42" s="143"/>
      <c r="ENA42" s="143"/>
      <c r="ENB42" s="143"/>
      <c r="ENC42" s="143"/>
      <c r="END42" s="143"/>
      <c r="ENE42" s="143"/>
      <c r="ENF42" s="143"/>
      <c r="ENG42" s="143"/>
      <c r="ENH42" s="143"/>
      <c r="ENI42" s="143"/>
      <c r="ENJ42" s="143"/>
      <c r="ENK42" s="143"/>
      <c r="ENL42" s="143"/>
      <c r="ENM42" s="143"/>
      <c r="ENN42" s="143"/>
      <c r="ENO42" s="143"/>
      <c r="ENP42" s="143"/>
      <c r="ENQ42" s="143"/>
      <c r="ENR42" s="143"/>
      <c r="ENS42" s="143"/>
      <c r="ENT42" s="143"/>
      <c r="ENU42" s="143"/>
      <c r="ENV42" s="143"/>
      <c r="ENW42" s="143"/>
      <c r="ENX42" s="143"/>
      <c r="ENY42" s="143"/>
      <c r="ENZ42" s="143"/>
      <c r="EOA42" s="143"/>
      <c r="EOB42" s="143"/>
      <c r="EOC42" s="143"/>
      <c r="EOD42" s="143"/>
      <c r="EOE42" s="143"/>
      <c r="EOF42" s="143"/>
      <c r="EOG42" s="143"/>
      <c r="EOH42" s="143"/>
      <c r="EOI42" s="143"/>
      <c r="EOJ42" s="143"/>
      <c r="EOK42" s="143"/>
      <c r="EOL42" s="143"/>
      <c r="EOM42" s="143"/>
      <c r="EON42" s="143"/>
      <c r="EOO42" s="143"/>
      <c r="EOP42" s="143"/>
      <c r="EOQ42" s="143"/>
      <c r="EOR42" s="143"/>
      <c r="EOS42" s="143"/>
      <c r="EOT42" s="143"/>
      <c r="EOU42" s="143"/>
      <c r="EOV42" s="143"/>
      <c r="EOW42" s="143"/>
      <c r="EOX42" s="143"/>
      <c r="EOY42" s="143"/>
      <c r="EOZ42" s="143"/>
      <c r="EPA42" s="143"/>
      <c r="EPB42" s="143"/>
      <c r="EPC42" s="143"/>
      <c r="EPD42" s="143"/>
      <c r="EPE42" s="143"/>
      <c r="EPF42" s="143"/>
      <c r="EPG42" s="143"/>
      <c r="EPH42" s="143"/>
      <c r="EPI42" s="143"/>
      <c r="EPJ42" s="143"/>
      <c r="EPK42" s="143"/>
      <c r="EPL42" s="143"/>
      <c r="EPM42" s="143"/>
      <c r="EPN42" s="143"/>
      <c r="EPO42" s="143"/>
      <c r="EPP42" s="143"/>
      <c r="EPQ42" s="143"/>
      <c r="EPR42" s="143"/>
      <c r="EPS42" s="143"/>
      <c r="EPT42" s="143"/>
      <c r="EPU42" s="143"/>
      <c r="EPV42" s="143"/>
      <c r="EPW42" s="143"/>
      <c r="EPX42" s="143"/>
      <c r="EPY42" s="143"/>
      <c r="EPZ42" s="143"/>
      <c r="EQA42" s="143"/>
      <c r="EQB42" s="143"/>
      <c r="EQC42" s="143"/>
      <c r="EQD42" s="143"/>
      <c r="EQE42" s="143"/>
      <c r="EQF42" s="143"/>
      <c r="EQG42" s="143"/>
      <c r="EQH42" s="143"/>
      <c r="EQI42" s="143"/>
      <c r="EQJ42" s="143"/>
      <c r="EQK42" s="143"/>
      <c r="EQL42" s="143"/>
      <c r="EQM42" s="143"/>
      <c r="EQN42" s="143"/>
      <c r="EQO42" s="143"/>
      <c r="EQP42" s="143"/>
      <c r="EQQ42" s="143"/>
      <c r="EQR42" s="143"/>
      <c r="EQS42" s="143"/>
      <c r="EQT42" s="143"/>
      <c r="EQU42" s="143"/>
      <c r="EQV42" s="143"/>
      <c r="EQW42" s="143"/>
      <c r="EQX42" s="143"/>
      <c r="EQY42" s="143"/>
      <c r="EQZ42" s="143"/>
      <c r="ERA42" s="143"/>
      <c r="ERB42" s="143"/>
      <c r="ERC42" s="143"/>
      <c r="ERD42" s="143"/>
      <c r="ERE42" s="143"/>
      <c r="ERF42" s="143"/>
      <c r="ERG42" s="143"/>
      <c r="ERH42" s="143"/>
      <c r="ERI42" s="143"/>
      <c r="ERJ42" s="143"/>
      <c r="ERK42" s="143"/>
      <c r="ERL42" s="143"/>
      <c r="ERM42" s="143"/>
      <c r="ERN42" s="143"/>
      <c r="ERO42" s="143"/>
      <c r="ERP42" s="143"/>
      <c r="ERQ42" s="143"/>
      <c r="ERR42" s="143"/>
      <c r="ERS42" s="143"/>
      <c r="ERT42" s="143"/>
      <c r="ERU42" s="143"/>
      <c r="ERV42" s="143"/>
      <c r="ERW42" s="143"/>
      <c r="ERX42" s="143"/>
      <c r="ERY42" s="143"/>
      <c r="ERZ42" s="143"/>
      <c r="ESA42" s="143"/>
      <c r="ESB42" s="143"/>
      <c r="ESC42" s="143"/>
      <c r="ESD42" s="143"/>
      <c r="ESE42" s="143"/>
      <c r="ESF42" s="143"/>
      <c r="ESG42" s="143"/>
      <c r="ESH42" s="143"/>
      <c r="ESI42" s="143"/>
      <c r="ESJ42" s="143"/>
      <c r="ESK42" s="143"/>
      <c r="ESL42" s="143"/>
      <c r="ESM42" s="143"/>
      <c r="ESN42" s="143"/>
      <c r="ESO42" s="143"/>
      <c r="ESP42" s="143"/>
      <c r="ESQ42" s="143"/>
      <c r="ESR42" s="143"/>
      <c r="ESS42" s="143"/>
      <c r="EST42" s="143"/>
      <c r="ESU42" s="143"/>
      <c r="ESV42" s="143"/>
      <c r="ESW42" s="143"/>
      <c r="ESX42" s="143"/>
      <c r="ESY42" s="143"/>
      <c r="ESZ42" s="143"/>
      <c r="ETA42" s="143"/>
      <c r="ETB42" s="143"/>
      <c r="ETC42" s="143"/>
      <c r="ETD42" s="143"/>
      <c r="ETE42" s="143"/>
      <c r="ETF42" s="143"/>
      <c r="ETG42" s="143"/>
      <c r="ETH42" s="143"/>
      <c r="ETI42" s="143"/>
      <c r="ETJ42" s="143"/>
      <c r="ETK42" s="143"/>
      <c r="ETL42" s="143"/>
      <c r="ETM42" s="143"/>
      <c r="ETN42" s="143"/>
      <c r="ETO42" s="143"/>
      <c r="ETP42" s="143"/>
      <c r="ETQ42" s="143"/>
      <c r="ETR42" s="143"/>
      <c r="ETS42" s="143"/>
      <c r="ETT42" s="143"/>
      <c r="ETU42" s="143"/>
      <c r="ETV42" s="143"/>
      <c r="ETW42" s="143"/>
      <c r="ETX42" s="143"/>
      <c r="ETY42" s="143"/>
      <c r="ETZ42" s="143"/>
      <c r="EUA42" s="143"/>
      <c r="EUB42" s="143"/>
      <c r="EUC42" s="143"/>
      <c r="EUD42" s="143"/>
      <c r="EUE42" s="143"/>
      <c r="EUF42" s="143"/>
      <c r="EUG42" s="143"/>
      <c r="EUH42" s="143"/>
      <c r="EUI42" s="143"/>
      <c r="EUJ42" s="143"/>
      <c r="EUK42" s="143"/>
      <c r="EUL42" s="143"/>
      <c r="EUM42" s="143"/>
      <c r="EUN42" s="143"/>
      <c r="EUO42" s="143"/>
      <c r="EUP42" s="143"/>
      <c r="EUQ42" s="143"/>
      <c r="EUR42" s="143"/>
      <c r="EUS42" s="143"/>
      <c r="EUT42" s="143"/>
      <c r="EUU42" s="143"/>
      <c r="EUV42" s="143"/>
      <c r="EUW42" s="143"/>
      <c r="EUX42" s="143"/>
      <c r="EUY42" s="143"/>
      <c r="EUZ42" s="143"/>
      <c r="EVA42" s="143"/>
      <c r="EVB42" s="143"/>
      <c r="EVC42" s="143"/>
      <c r="EVD42" s="143"/>
      <c r="EVE42" s="143"/>
      <c r="EVF42" s="143"/>
      <c r="EVG42" s="143"/>
      <c r="EVH42" s="143"/>
      <c r="EVI42" s="143"/>
      <c r="EVJ42" s="143"/>
      <c r="EVK42" s="143"/>
      <c r="EVL42" s="143"/>
      <c r="EVM42" s="143"/>
      <c r="EVN42" s="143"/>
      <c r="EVO42" s="143"/>
      <c r="EVP42" s="143"/>
      <c r="EVQ42" s="143"/>
      <c r="EVR42" s="143"/>
      <c r="EVS42" s="143"/>
      <c r="EVT42" s="143"/>
      <c r="EVU42" s="143"/>
      <c r="EVV42" s="143"/>
      <c r="EVW42" s="143"/>
      <c r="EVX42" s="143"/>
      <c r="EVY42" s="143"/>
      <c r="EVZ42" s="143"/>
      <c r="EWA42" s="143"/>
      <c r="EWB42" s="143"/>
      <c r="EWC42" s="143"/>
      <c r="EWD42" s="143"/>
      <c r="EWE42" s="143"/>
      <c r="EWF42" s="143"/>
      <c r="EWG42" s="143"/>
      <c r="EWH42" s="143"/>
      <c r="EWI42" s="143"/>
      <c r="EWJ42" s="143"/>
      <c r="EWK42" s="143"/>
      <c r="EWL42" s="143"/>
      <c r="EWM42" s="143"/>
      <c r="EWN42" s="143"/>
      <c r="EWO42" s="143"/>
      <c r="EWP42" s="143"/>
      <c r="EWQ42" s="143"/>
      <c r="EWR42" s="143"/>
      <c r="EWS42" s="143"/>
      <c r="EWT42" s="143"/>
      <c r="EWU42" s="143"/>
      <c r="EWV42" s="143"/>
      <c r="EWW42" s="143"/>
      <c r="EWX42" s="143"/>
      <c r="EWY42" s="143"/>
      <c r="EWZ42" s="143"/>
      <c r="EXA42" s="143"/>
      <c r="EXB42" s="143"/>
      <c r="EXC42" s="143"/>
      <c r="EXD42" s="143"/>
      <c r="EXE42" s="143"/>
      <c r="EXF42" s="143"/>
      <c r="EXG42" s="143"/>
      <c r="EXH42" s="143"/>
      <c r="EXI42" s="143"/>
      <c r="EXJ42" s="143"/>
      <c r="EXK42" s="143"/>
      <c r="EXL42" s="143"/>
      <c r="EXM42" s="143"/>
      <c r="EXN42" s="143"/>
      <c r="EXO42" s="143"/>
      <c r="EXP42" s="143"/>
      <c r="EXQ42" s="143"/>
      <c r="EXR42" s="143"/>
      <c r="EXS42" s="143"/>
      <c r="EXT42" s="143"/>
      <c r="EXU42" s="143"/>
      <c r="EXV42" s="143"/>
      <c r="EXW42" s="143"/>
      <c r="EXX42" s="143"/>
      <c r="EXY42" s="143"/>
      <c r="EXZ42" s="143"/>
      <c r="EYA42" s="143"/>
      <c r="EYB42" s="143"/>
      <c r="EYC42" s="143"/>
      <c r="EYD42" s="143"/>
      <c r="EYE42" s="143"/>
      <c r="EYF42" s="143"/>
      <c r="EYG42" s="143"/>
      <c r="EYH42" s="143"/>
      <c r="EYI42" s="143"/>
      <c r="EYJ42" s="143"/>
      <c r="EYK42" s="143"/>
      <c r="EYL42" s="143"/>
      <c r="EYM42" s="143"/>
      <c r="EYN42" s="143"/>
      <c r="EYO42" s="143"/>
      <c r="EYP42" s="143"/>
      <c r="EYQ42" s="143"/>
      <c r="EYR42" s="143"/>
      <c r="EYS42" s="143"/>
      <c r="EYT42" s="143"/>
      <c r="EYU42" s="143"/>
      <c r="EYV42" s="143"/>
      <c r="EYW42" s="143"/>
      <c r="EYX42" s="143"/>
      <c r="EYY42" s="143"/>
      <c r="EYZ42" s="143"/>
      <c r="EZA42" s="143"/>
      <c r="EZB42" s="143"/>
      <c r="EZC42" s="143"/>
      <c r="EZD42" s="143"/>
      <c r="EZE42" s="143"/>
      <c r="EZF42" s="143"/>
      <c r="EZG42" s="143"/>
      <c r="EZH42" s="143"/>
      <c r="EZI42" s="143"/>
      <c r="EZJ42" s="143"/>
      <c r="EZK42" s="143"/>
      <c r="EZL42" s="143"/>
      <c r="EZM42" s="143"/>
      <c r="EZN42" s="143"/>
      <c r="EZO42" s="143"/>
      <c r="EZP42" s="143"/>
      <c r="EZQ42" s="143"/>
      <c r="EZR42" s="143"/>
      <c r="EZS42" s="143"/>
      <c r="EZT42" s="143"/>
      <c r="EZU42" s="143"/>
      <c r="EZV42" s="143"/>
      <c r="EZW42" s="143"/>
      <c r="EZX42" s="143"/>
      <c r="EZY42" s="143"/>
      <c r="EZZ42" s="143"/>
      <c r="FAA42" s="143"/>
      <c r="FAB42" s="143"/>
      <c r="FAC42" s="143"/>
      <c r="FAD42" s="143"/>
      <c r="FAE42" s="143"/>
      <c r="FAF42" s="143"/>
      <c r="FAG42" s="143"/>
      <c r="FAH42" s="143"/>
      <c r="FAI42" s="143"/>
      <c r="FAJ42" s="143"/>
      <c r="FAK42" s="143"/>
      <c r="FAL42" s="143"/>
      <c r="FAM42" s="143"/>
      <c r="FAN42" s="143"/>
      <c r="FAO42" s="143"/>
      <c r="FAP42" s="143"/>
      <c r="FAQ42" s="143"/>
      <c r="FAR42" s="143"/>
      <c r="FAS42" s="143"/>
      <c r="FAT42" s="143"/>
      <c r="FAU42" s="143"/>
      <c r="FAV42" s="143"/>
      <c r="FAW42" s="143"/>
      <c r="FAX42" s="143"/>
      <c r="FAY42" s="143"/>
      <c r="FAZ42" s="143"/>
      <c r="FBA42" s="143"/>
      <c r="FBB42" s="143"/>
      <c r="FBC42" s="143"/>
      <c r="FBD42" s="143"/>
      <c r="FBE42" s="143"/>
      <c r="FBF42" s="143"/>
      <c r="FBG42" s="143"/>
      <c r="FBH42" s="143"/>
      <c r="FBI42" s="143"/>
      <c r="FBJ42" s="143"/>
      <c r="FBK42" s="143"/>
      <c r="FBL42" s="143"/>
      <c r="FBM42" s="143"/>
      <c r="FBN42" s="143"/>
      <c r="FBO42" s="143"/>
      <c r="FBP42" s="143"/>
      <c r="FBQ42" s="143"/>
      <c r="FBR42" s="143"/>
      <c r="FBS42" s="143"/>
      <c r="FBT42" s="143"/>
      <c r="FBU42" s="143"/>
      <c r="FBV42" s="143"/>
      <c r="FBW42" s="143"/>
      <c r="FBX42" s="143"/>
      <c r="FBY42" s="143"/>
      <c r="FBZ42" s="143"/>
      <c r="FCA42" s="143"/>
      <c r="FCB42" s="143"/>
      <c r="FCC42" s="143"/>
      <c r="FCD42" s="143"/>
      <c r="FCE42" s="143"/>
      <c r="FCF42" s="143"/>
      <c r="FCG42" s="143"/>
      <c r="FCH42" s="143"/>
      <c r="FCI42" s="143"/>
      <c r="FCJ42" s="143"/>
      <c r="FCK42" s="143"/>
      <c r="FCL42" s="143"/>
      <c r="FCM42" s="143"/>
      <c r="FCN42" s="143"/>
      <c r="FCO42" s="143"/>
      <c r="FCP42" s="143"/>
      <c r="FCQ42" s="143"/>
      <c r="FCR42" s="143"/>
      <c r="FCS42" s="143"/>
      <c r="FCT42" s="143"/>
      <c r="FCU42" s="143"/>
      <c r="FCV42" s="143"/>
      <c r="FCW42" s="143"/>
      <c r="FCX42" s="143"/>
      <c r="FCY42" s="143"/>
      <c r="FCZ42" s="143"/>
      <c r="FDA42" s="143"/>
      <c r="FDB42" s="143"/>
      <c r="FDC42" s="143"/>
      <c r="FDD42" s="143"/>
      <c r="FDE42" s="143"/>
      <c r="FDF42" s="143"/>
      <c r="FDG42" s="143"/>
      <c r="FDH42" s="143"/>
      <c r="FDI42" s="143"/>
      <c r="FDJ42" s="143"/>
      <c r="FDK42" s="143"/>
      <c r="FDL42" s="143"/>
      <c r="FDM42" s="143"/>
      <c r="FDN42" s="143"/>
      <c r="FDO42" s="143"/>
      <c r="FDP42" s="143"/>
      <c r="FDQ42" s="143"/>
      <c r="FDR42" s="143"/>
      <c r="FDS42" s="143"/>
      <c r="FDT42" s="143"/>
      <c r="FDU42" s="143"/>
      <c r="FDV42" s="143"/>
      <c r="FDW42" s="143"/>
      <c r="FDX42" s="143"/>
      <c r="FDY42" s="143"/>
      <c r="FDZ42" s="143"/>
      <c r="FEA42" s="143"/>
      <c r="FEB42" s="143"/>
      <c r="FEC42" s="143"/>
      <c r="FED42" s="143"/>
      <c r="FEE42" s="143"/>
      <c r="FEF42" s="143"/>
      <c r="FEG42" s="143"/>
      <c r="FEH42" s="143"/>
      <c r="FEI42" s="143"/>
      <c r="FEJ42" s="143"/>
      <c r="FEK42" s="143"/>
      <c r="FEL42" s="143"/>
      <c r="FEM42" s="143"/>
      <c r="FEN42" s="143"/>
      <c r="FEO42" s="143"/>
      <c r="FEP42" s="143"/>
      <c r="FEQ42" s="143"/>
      <c r="FER42" s="143"/>
      <c r="FES42" s="143"/>
      <c r="FET42" s="143"/>
      <c r="FEU42" s="143"/>
      <c r="FEV42" s="143"/>
      <c r="FEW42" s="143"/>
      <c r="FEX42" s="143"/>
      <c r="FEY42" s="143"/>
      <c r="FEZ42" s="143"/>
      <c r="FFA42" s="143"/>
      <c r="FFB42" s="143"/>
      <c r="FFC42" s="143"/>
      <c r="FFD42" s="143"/>
      <c r="FFE42" s="143"/>
      <c r="FFF42" s="143"/>
      <c r="FFG42" s="143"/>
      <c r="FFH42" s="143"/>
      <c r="FFI42" s="143"/>
      <c r="FFJ42" s="143"/>
      <c r="FFK42" s="143"/>
      <c r="FFL42" s="143"/>
      <c r="FFM42" s="143"/>
      <c r="FFN42" s="143"/>
      <c r="FFO42" s="143"/>
      <c r="FFP42" s="143"/>
      <c r="FFQ42" s="143"/>
      <c r="FFR42" s="143"/>
      <c r="FFS42" s="143"/>
      <c r="FFT42" s="143"/>
      <c r="FFU42" s="143"/>
      <c r="FFV42" s="143"/>
      <c r="FFW42" s="143"/>
      <c r="FFX42" s="143"/>
      <c r="FFY42" s="143"/>
      <c r="FFZ42" s="143"/>
      <c r="FGA42" s="143"/>
      <c r="FGB42" s="143"/>
      <c r="FGC42" s="143"/>
      <c r="FGD42" s="143"/>
      <c r="FGE42" s="143"/>
      <c r="FGF42" s="143"/>
      <c r="FGG42" s="143"/>
      <c r="FGH42" s="143"/>
      <c r="FGI42" s="143"/>
      <c r="FGJ42" s="143"/>
      <c r="FGK42" s="143"/>
      <c r="FGL42" s="143"/>
      <c r="FGM42" s="143"/>
      <c r="FGN42" s="143"/>
      <c r="FGO42" s="143"/>
      <c r="FGP42" s="143"/>
      <c r="FGQ42" s="143"/>
      <c r="FGR42" s="143"/>
      <c r="FGS42" s="143"/>
      <c r="FGT42" s="143"/>
      <c r="FGU42" s="143"/>
      <c r="FGV42" s="143"/>
      <c r="FGW42" s="143"/>
      <c r="FGX42" s="143"/>
      <c r="FGY42" s="143"/>
      <c r="FGZ42" s="143"/>
      <c r="FHA42" s="143"/>
      <c r="FHB42" s="143"/>
      <c r="FHC42" s="143"/>
      <c r="FHD42" s="143"/>
      <c r="FHE42" s="143"/>
      <c r="FHF42" s="143"/>
      <c r="FHG42" s="143"/>
      <c r="FHH42" s="143"/>
      <c r="FHI42" s="143"/>
      <c r="FHJ42" s="143"/>
      <c r="FHK42" s="143"/>
      <c r="FHL42" s="143"/>
      <c r="FHM42" s="143"/>
      <c r="FHN42" s="143"/>
      <c r="FHO42" s="143"/>
      <c r="FHP42" s="143"/>
      <c r="FHQ42" s="143"/>
      <c r="FHR42" s="143"/>
      <c r="FHS42" s="143"/>
      <c r="FHT42" s="143"/>
      <c r="FHU42" s="143"/>
      <c r="FHV42" s="143"/>
      <c r="FHW42" s="143"/>
      <c r="FHX42" s="143"/>
      <c r="FHY42" s="143"/>
      <c r="FHZ42" s="143"/>
      <c r="FIA42" s="143"/>
      <c r="FIB42" s="143"/>
      <c r="FIC42" s="143"/>
      <c r="FID42" s="143"/>
      <c r="FIE42" s="143"/>
      <c r="FIF42" s="143"/>
      <c r="FIG42" s="143"/>
      <c r="FIH42" s="143"/>
      <c r="FII42" s="143"/>
      <c r="FIJ42" s="143"/>
      <c r="FIK42" s="143"/>
      <c r="FIL42" s="143"/>
      <c r="FIM42" s="143"/>
      <c r="FIN42" s="143"/>
      <c r="FIO42" s="143"/>
      <c r="FIP42" s="143"/>
      <c r="FIQ42" s="143"/>
      <c r="FIR42" s="143"/>
      <c r="FIS42" s="143"/>
      <c r="FIT42" s="143"/>
      <c r="FIU42" s="143"/>
      <c r="FIV42" s="143"/>
      <c r="FIW42" s="143"/>
      <c r="FIX42" s="143"/>
      <c r="FIY42" s="143"/>
      <c r="FIZ42" s="143"/>
      <c r="FJA42" s="143"/>
      <c r="FJB42" s="143"/>
      <c r="FJC42" s="143"/>
      <c r="FJD42" s="143"/>
      <c r="FJE42" s="143"/>
      <c r="FJF42" s="143"/>
      <c r="FJG42" s="143"/>
      <c r="FJH42" s="143"/>
      <c r="FJI42" s="143"/>
      <c r="FJJ42" s="143"/>
      <c r="FJK42" s="143"/>
      <c r="FJL42" s="143"/>
      <c r="FJM42" s="143"/>
      <c r="FJN42" s="143"/>
      <c r="FJO42" s="143"/>
      <c r="FJP42" s="143"/>
      <c r="FJQ42" s="143"/>
      <c r="FJR42" s="143"/>
      <c r="FJS42" s="143"/>
      <c r="FJT42" s="143"/>
      <c r="FJU42" s="143"/>
      <c r="FJV42" s="143"/>
      <c r="FJW42" s="143"/>
      <c r="FJX42" s="143"/>
      <c r="FJY42" s="143"/>
      <c r="FJZ42" s="143"/>
      <c r="FKA42" s="143"/>
      <c r="FKB42" s="143"/>
      <c r="FKC42" s="143"/>
      <c r="FKD42" s="143"/>
      <c r="FKE42" s="143"/>
      <c r="FKF42" s="143"/>
      <c r="FKG42" s="143"/>
      <c r="FKH42" s="143"/>
      <c r="FKI42" s="143"/>
      <c r="FKJ42" s="143"/>
      <c r="FKK42" s="143"/>
      <c r="FKL42" s="143"/>
      <c r="FKM42" s="143"/>
      <c r="FKN42" s="143"/>
      <c r="FKO42" s="143"/>
      <c r="FKP42" s="143"/>
      <c r="FKQ42" s="143"/>
      <c r="FKR42" s="143"/>
      <c r="FKS42" s="143"/>
      <c r="FKT42" s="143"/>
      <c r="FKU42" s="143"/>
      <c r="FKV42" s="143"/>
      <c r="FKW42" s="143"/>
      <c r="FKX42" s="143"/>
      <c r="FKY42" s="143"/>
      <c r="FKZ42" s="143"/>
      <c r="FLA42" s="143"/>
      <c r="FLB42" s="143"/>
      <c r="FLC42" s="143"/>
      <c r="FLD42" s="143"/>
      <c r="FLE42" s="143"/>
      <c r="FLF42" s="143"/>
      <c r="FLG42" s="143"/>
      <c r="FLH42" s="143"/>
      <c r="FLI42" s="143"/>
      <c r="FLJ42" s="143"/>
      <c r="FLK42" s="143"/>
      <c r="FLL42" s="143"/>
      <c r="FLM42" s="143"/>
      <c r="FLN42" s="143"/>
      <c r="FLO42" s="143"/>
      <c r="FLP42" s="143"/>
      <c r="FLQ42" s="143"/>
      <c r="FLR42" s="143"/>
      <c r="FLS42" s="143"/>
      <c r="FLT42" s="143"/>
      <c r="FLU42" s="143"/>
      <c r="FLV42" s="143"/>
      <c r="FLW42" s="143"/>
      <c r="FLX42" s="143"/>
      <c r="FLY42" s="143"/>
      <c r="FLZ42" s="143"/>
      <c r="FMA42" s="143"/>
      <c r="FMB42" s="143"/>
      <c r="FMC42" s="143"/>
      <c r="FMD42" s="143"/>
      <c r="FME42" s="143"/>
      <c r="FMF42" s="143"/>
      <c r="FMG42" s="143"/>
      <c r="FMH42" s="143"/>
      <c r="FMI42" s="143"/>
      <c r="FMJ42" s="143"/>
      <c r="FMK42" s="143"/>
      <c r="FML42" s="143"/>
      <c r="FMM42" s="143"/>
      <c r="FMN42" s="143"/>
      <c r="FMO42" s="143"/>
      <c r="FMP42" s="143"/>
      <c r="FMQ42" s="143"/>
      <c r="FMR42" s="143"/>
      <c r="FMS42" s="143"/>
      <c r="FMT42" s="143"/>
      <c r="FMU42" s="143"/>
      <c r="FMV42" s="143"/>
      <c r="FMW42" s="143"/>
      <c r="FMX42" s="143"/>
      <c r="FMY42" s="143"/>
      <c r="FMZ42" s="143"/>
      <c r="FNA42" s="143"/>
      <c r="FNB42" s="143"/>
      <c r="FNC42" s="143"/>
      <c r="FND42" s="143"/>
      <c r="FNE42" s="143"/>
      <c r="FNF42" s="143"/>
      <c r="FNG42" s="143"/>
      <c r="FNH42" s="143"/>
      <c r="FNI42" s="143"/>
      <c r="FNJ42" s="143"/>
      <c r="FNK42" s="143"/>
      <c r="FNL42" s="143"/>
      <c r="FNM42" s="143"/>
      <c r="FNN42" s="143"/>
      <c r="FNO42" s="143"/>
      <c r="FNP42" s="143"/>
      <c r="FNQ42" s="143"/>
      <c r="FNR42" s="143"/>
      <c r="FNS42" s="143"/>
      <c r="FNT42" s="143"/>
      <c r="FNU42" s="143"/>
      <c r="FNV42" s="143"/>
      <c r="FNW42" s="143"/>
      <c r="FNX42" s="143"/>
      <c r="FNY42" s="143"/>
      <c r="FNZ42" s="143"/>
      <c r="FOA42" s="143"/>
      <c r="FOB42" s="143"/>
      <c r="FOC42" s="143"/>
      <c r="FOD42" s="143"/>
      <c r="FOE42" s="143"/>
      <c r="FOF42" s="143"/>
      <c r="FOG42" s="143"/>
      <c r="FOH42" s="143"/>
      <c r="FOI42" s="143"/>
      <c r="FOJ42" s="143"/>
      <c r="FOK42" s="143"/>
      <c r="FOL42" s="143"/>
      <c r="FOM42" s="143"/>
      <c r="FON42" s="143"/>
      <c r="FOO42" s="143"/>
      <c r="FOP42" s="143"/>
      <c r="FOQ42" s="143"/>
      <c r="FOR42" s="143"/>
      <c r="FOS42" s="143"/>
      <c r="FOT42" s="143"/>
      <c r="FOU42" s="143"/>
      <c r="FOV42" s="143"/>
      <c r="FOW42" s="143"/>
      <c r="FOX42" s="143"/>
      <c r="FOY42" s="143"/>
      <c r="FOZ42" s="143"/>
      <c r="FPA42" s="143"/>
      <c r="FPB42" s="143"/>
      <c r="FPC42" s="143"/>
      <c r="FPD42" s="143"/>
      <c r="FPE42" s="143"/>
      <c r="FPF42" s="143"/>
      <c r="FPG42" s="143"/>
      <c r="FPH42" s="143"/>
      <c r="FPI42" s="143"/>
      <c r="FPJ42" s="143"/>
      <c r="FPK42" s="143"/>
      <c r="FPL42" s="143"/>
      <c r="FPM42" s="143"/>
      <c r="FPN42" s="143"/>
      <c r="FPO42" s="143"/>
      <c r="FPP42" s="143"/>
      <c r="FPQ42" s="143"/>
      <c r="FPR42" s="143"/>
      <c r="FPS42" s="143"/>
      <c r="FPT42" s="143"/>
      <c r="FPU42" s="143"/>
      <c r="FPV42" s="143"/>
      <c r="FPW42" s="143"/>
      <c r="FPX42" s="143"/>
      <c r="FPY42" s="143"/>
      <c r="FPZ42" s="143"/>
      <c r="FQA42" s="143"/>
      <c r="FQB42" s="143"/>
      <c r="FQC42" s="143"/>
      <c r="FQD42" s="143"/>
      <c r="FQE42" s="143"/>
      <c r="FQF42" s="143"/>
      <c r="FQG42" s="143"/>
      <c r="FQH42" s="143"/>
      <c r="FQI42" s="143"/>
      <c r="FQJ42" s="143"/>
      <c r="FQK42" s="143"/>
      <c r="FQL42" s="143"/>
      <c r="FQM42" s="143"/>
      <c r="FQN42" s="143"/>
      <c r="FQO42" s="143"/>
      <c r="FQP42" s="143"/>
      <c r="FQQ42" s="143"/>
      <c r="FQR42" s="143"/>
      <c r="FQS42" s="143"/>
      <c r="FQT42" s="143"/>
      <c r="FQU42" s="143"/>
      <c r="FQV42" s="143"/>
      <c r="FQW42" s="143"/>
      <c r="FQX42" s="143"/>
      <c r="FQY42" s="143"/>
      <c r="FQZ42" s="143"/>
      <c r="FRA42" s="143"/>
      <c r="FRB42" s="143"/>
      <c r="FRC42" s="143"/>
      <c r="FRD42" s="143"/>
      <c r="FRE42" s="143"/>
      <c r="FRF42" s="143"/>
      <c r="FRG42" s="143"/>
      <c r="FRH42" s="143"/>
      <c r="FRI42" s="143"/>
      <c r="FRJ42" s="143"/>
      <c r="FRK42" s="143"/>
      <c r="FRL42" s="143"/>
      <c r="FRM42" s="143"/>
      <c r="FRN42" s="143"/>
      <c r="FRO42" s="143"/>
      <c r="FRP42" s="143"/>
      <c r="FRQ42" s="143"/>
      <c r="FRR42" s="143"/>
      <c r="FRS42" s="143"/>
      <c r="FRT42" s="143"/>
      <c r="FRU42" s="143"/>
      <c r="FRV42" s="143"/>
      <c r="FRW42" s="143"/>
      <c r="FRX42" s="143"/>
      <c r="FRY42" s="143"/>
      <c r="FRZ42" s="143"/>
      <c r="FSA42" s="143"/>
      <c r="FSB42" s="143"/>
      <c r="FSC42" s="143"/>
      <c r="FSD42" s="143"/>
      <c r="FSE42" s="143"/>
      <c r="FSF42" s="143"/>
      <c r="FSG42" s="143"/>
      <c r="FSH42" s="143"/>
      <c r="FSI42" s="143"/>
      <c r="FSJ42" s="143"/>
      <c r="FSK42" s="143"/>
      <c r="FSL42" s="143"/>
      <c r="FSM42" s="143"/>
      <c r="FSN42" s="143"/>
      <c r="FSO42" s="143"/>
      <c r="FSP42" s="143"/>
      <c r="FSQ42" s="143"/>
      <c r="FSR42" s="143"/>
      <c r="FSS42" s="143"/>
      <c r="FST42" s="143"/>
      <c r="FSU42" s="143"/>
      <c r="FSV42" s="143"/>
      <c r="FSW42" s="143"/>
      <c r="FSX42" s="143"/>
      <c r="FSY42" s="143"/>
      <c r="FSZ42" s="143"/>
      <c r="FTA42" s="143"/>
      <c r="FTB42" s="143"/>
      <c r="FTC42" s="143"/>
      <c r="FTD42" s="143"/>
      <c r="FTE42" s="143"/>
      <c r="FTF42" s="143"/>
      <c r="FTG42" s="143"/>
      <c r="FTH42" s="143"/>
      <c r="FTI42" s="143"/>
      <c r="FTJ42" s="143"/>
      <c r="FTK42" s="143"/>
      <c r="FTL42" s="143"/>
      <c r="FTM42" s="143"/>
      <c r="FTN42" s="143"/>
      <c r="FTO42" s="143"/>
      <c r="FTP42" s="143"/>
      <c r="FTQ42" s="143"/>
      <c r="FTR42" s="143"/>
      <c r="FTS42" s="143"/>
      <c r="FTT42" s="143"/>
      <c r="FTU42" s="143"/>
      <c r="FTV42" s="143"/>
      <c r="FTW42" s="143"/>
      <c r="FTX42" s="143"/>
      <c r="FTY42" s="143"/>
      <c r="FTZ42" s="143"/>
      <c r="FUA42" s="143"/>
      <c r="FUB42" s="143"/>
      <c r="FUC42" s="143"/>
      <c r="FUD42" s="143"/>
      <c r="FUE42" s="143"/>
      <c r="FUF42" s="143"/>
      <c r="FUG42" s="143"/>
      <c r="FUH42" s="143"/>
      <c r="FUI42" s="143"/>
      <c r="FUJ42" s="143"/>
      <c r="FUK42" s="143"/>
      <c r="FUL42" s="143"/>
      <c r="FUM42" s="143"/>
      <c r="FUN42" s="143"/>
      <c r="FUO42" s="143"/>
      <c r="FUP42" s="143"/>
      <c r="FUQ42" s="143"/>
      <c r="FUR42" s="143"/>
      <c r="FUS42" s="143"/>
      <c r="FUT42" s="143"/>
      <c r="FUU42" s="143"/>
      <c r="FUV42" s="143"/>
      <c r="FUW42" s="143"/>
      <c r="FUX42" s="143"/>
      <c r="FUY42" s="143"/>
      <c r="FUZ42" s="143"/>
      <c r="FVA42" s="143"/>
      <c r="FVB42" s="143"/>
      <c r="FVC42" s="143"/>
      <c r="FVD42" s="143"/>
      <c r="FVE42" s="143"/>
      <c r="FVF42" s="143"/>
      <c r="FVG42" s="143"/>
      <c r="FVH42" s="143"/>
      <c r="FVI42" s="143"/>
      <c r="FVJ42" s="143"/>
      <c r="FVK42" s="143"/>
      <c r="FVL42" s="143"/>
      <c r="FVM42" s="143"/>
      <c r="FVN42" s="143"/>
      <c r="FVO42" s="143"/>
      <c r="FVP42" s="143"/>
      <c r="FVQ42" s="143"/>
      <c r="FVR42" s="143"/>
      <c r="FVS42" s="143"/>
      <c r="FVT42" s="143"/>
      <c r="FVU42" s="143"/>
      <c r="FVV42" s="143"/>
      <c r="FVW42" s="143"/>
      <c r="FVX42" s="143"/>
      <c r="FVY42" s="143"/>
      <c r="FVZ42" s="143"/>
      <c r="FWA42" s="143"/>
      <c r="FWB42" s="143"/>
      <c r="FWC42" s="143"/>
      <c r="FWD42" s="143"/>
      <c r="FWE42" s="143"/>
      <c r="FWF42" s="143"/>
      <c r="FWG42" s="143"/>
      <c r="FWH42" s="143"/>
      <c r="FWI42" s="143"/>
      <c r="FWJ42" s="143"/>
      <c r="FWK42" s="143"/>
      <c r="FWL42" s="143"/>
      <c r="FWM42" s="143"/>
      <c r="FWN42" s="143"/>
      <c r="FWO42" s="143"/>
      <c r="FWP42" s="143"/>
      <c r="FWQ42" s="143"/>
      <c r="FWR42" s="143"/>
      <c r="FWS42" s="143"/>
      <c r="FWT42" s="143"/>
      <c r="FWU42" s="143"/>
      <c r="FWV42" s="143"/>
      <c r="FWW42" s="143"/>
      <c r="FWX42" s="143"/>
      <c r="FWY42" s="143"/>
      <c r="FWZ42" s="143"/>
      <c r="FXA42" s="143"/>
      <c r="FXB42" s="143"/>
      <c r="FXC42" s="143"/>
      <c r="FXD42" s="143"/>
      <c r="FXE42" s="143"/>
      <c r="FXF42" s="143"/>
      <c r="FXG42" s="143"/>
      <c r="FXH42" s="143"/>
      <c r="FXI42" s="143"/>
      <c r="FXJ42" s="143"/>
      <c r="FXK42" s="143"/>
      <c r="FXL42" s="143"/>
      <c r="FXM42" s="143"/>
      <c r="FXN42" s="143"/>
      <c r="FXO42" s="143"/>
      <c r="FXP42" s="143"/>
      <c r="FXQ42" s="143"/>
      <c r="FXR42" s="143"/>
      <c r="FXS42" s="143"/>
      <c r="FXT42" s="143"/>
      <c r="FXU42" s="143"/>
      <c r="FXV42" s="143"/>
      <c r="FXW42" s="143"/>
      <c r="FXX42" s="143"/>
      <c r="FXY42" s="143"/>
      <c r="FXZ42" s="143"/>
      <c r="FYA42" s="143"/>
      <c r="FYB42" s="143"/>
      <c r="FYC42" s="143"/>
      <c r="FYD42" s="143"/>
      <c r="FYE42" s="143"/>
      <c r="FYF42" s="143"/>
      <c r="FYG42" s="143"/>
      <c r="FYH42" s="143"/>
      <c r="FYI42" s="143"/>
      <c r="FYJ42" s="143"/>
      <c r="FYK42" s="143"/>
      <c r="FYL42" s="143"/>
      <c r="FYM42" s="143"/>
      <c r="FYN42" s="143"/>
      <c r="FYO42" s="143"/>
      <c r="FYP42" s="143"/>
      <c r="FYQ42" s="143"/>
      <c r="FYR42" s="143"/>
      <c r="FYS42" s="143"/>
      <c r="FYT42" s="143"/>
      <c r="FYU42" s="143"/>
      <c r="FYV42" s="143"/>
      <c r="FYW42" s="143"/>
      <c r="FYX42" s="143"/>
      <c r="FYY42" s="143"/>
      <c r="FYZ42" s="143"/>
      <c r="FZA42" s="143"/>
      <c r="FZB42" s="143"/>
      <c r="FZC42" s="143"/>
      <c r="FZD42" s="143"/>
      <c r="FZE42" s="143"/>
      <c r="FZF42" s="143"/>
      <c r="FZG42" s="143"/>
      <c r="FZH42" s="143"/>
      <c r="FZI42" s="143"/>
      <c r="FZJ42" s="143"/>
      <c r="FZK42" s="143"/>
      <c r="FZL42" s="143"/>
      <c r="FZM42" s="143"/>
      <c r="FZN42" s="143"/>
      <c r="FZO42" s="143"/>
      <c r="FZP42" s="143"/>
      <c r="FZQ42" s="143"/>
      <c r="FZR42" s="143"/>
      <c r="FZS42" s="143"/>
      <c r="FZT42" s="143"/>
      <c r="FZU42" s="143"/>
      <c r="FZV42" s="143"/>
      <c r="FZW42" s="143"/>
      <c r="FZX42" s="143"/>
      <c r="FZY42" s="143"/>
      <c r="FZZ42" s="143"/>
      <c r="GAA42" s="143"/>
      <c r="GAB42" s="143"/>
      <c r="GAC42" s="143"/>
      <c r="GAD42" s="143"/>
      <c r="GAE42" s="143"/>
      <c r="GAF42" s="143"/>
      <c r="GAG42" s="143"/>
      <c r="GAH42" s="143"/>
      <c r="GAI42" s="143"/>
      <c r="GAJ42" s="143"/>
      <c r="GAK42" s="143"/>
      <c r="GAL42" s="143"/>
      <c r="GAM42" s="143"/>
      <c r="GAN42" s="143"/>
      <c r="GAO42" s="143"/>
      <c r="GAP42" s="143"/>
      <c r="GAQ42" s="143"/>
      <c r="GAR42" s="143"/>
      <c r="GAS42" s="143"/>
      <c r="GAT42" s="143"/>
      <c r="GAU42" s="143"/>
      <c r="GAV42" s="143"/>
      <c r="GAW42" s="143"/>
      <c r="GAX42" s="143"/>
      <c r="GAY42" s="143"/>
      <c r="GAZ42" s="143"/>
      <c r="GBA42" s="143"/>
      <c r="GBB42" s="143"/>
      <c r="GBC42" s="143"/>
      <c r="GBD42" s="143"/>
      <c r="GBE42" s="143"/>
      <c r="GBF42" s="143"/>
      <c r="GBG42" s="143"/>
      <c r="GBH42" s="143"/>
      <c r="GBI42" s="143"/>
      <c r="GBJ42" s="143"/>
      <c r="GBK42" s="143"/>
      <c r="GBL42" s="143"/>
      <c r="GBM42" s="143"/>
      <c r="GBN42" s="143"/>
      <c r="GBO42" s="143"/>
      <c r="GBP42" s="143"/>
      <c r="GBQ42" s="143"/>
      <c r="GBR42" s="143"/>
      <c r="GBS42" s="143"/>
      <c r="GBT42" s="143"/>
      <c r="GBU42" s="143"/>
      <c r="GBV42" s="143"/>
      <c r="GBW42" s="143"/>
      <c r="GBX42" s="143"/>
      <c r="GBY42" s="143"/>
      <c r="GBZ42" s="143"/>
      <c r="GCA42" s="143"/>
      <c r="GCB42" s="143"/>
      <c r="GCC42" s="143"/>
      <c r="GCD42" s="143"/>
      <c r="GCE42" s="143"/>
      <c r="GCF42" s="143"/>
      <c r="GCG42" s="143"/>
      <c r="GCH42" s="143"/>
      <c r="GCI42" s="143"/>
      <c r="GCJ42" s="143"/>
      <c r="GCK42" s="143"/>
      <c r="GCL42" s="143"/>
      <c r="GCM42" s="143"/>
      <c r="GCN42" s="143"/>
      <c r="GCO42" s="143"/>
      <c r="GCP42" s="143"/>
      <c r="GCQ42" s="143"/>
      <c r="GCR42" s="143"/>
      <c r="GCS42" s="143"/>
      <c r="GCT42" s="143"/>
      <c r="GCU42" s="143"/>
      <c r="GCV42" s="143"/>
      <c r="GCW42" s="143"/>
      <c r="GCX42" s="143"/>
      <c r="GCY42" s="143"/>
      <c r="GCZ42" s="143"/>
      <c r="GDA42" s="143"/>
      <c r="GDB42" s="143"/>
      <c r="GDC42" s="143"/>
      <c r="GDD42" s="143"/>
      <c r="GDE42" s="143"/>
      <c r="GDF42" s="143"/>
      <c r="GDG42" s="143"/>
      <c r="GDH42" s="143"/>
      <c r="GDI42" s="143"/>
      <c r="GDJ42" s="143"/>
      <c r="GDK42" s="143"/>
      <c r="GDL42" s="143"/>
      <c r="GDM42" s="143"/>
      <c r="GDN42" s="143"/>
      <c r="GDO42" s="143"/>
      <c r="GDP42" s="143"/>
      <c r="GDQ42" s="143"/>
      <c r="GDR42" s="143"/>
      <c r="GDS42" s="143"/>
      <c r="GDT42" s="143"/>
      <c r="GDU42" s="143"/>
      <c r="GDV42" s="143"/>
      <c r="GDW42" s="143"/>
      <c r="GDX42" s="143"/>
      <c r="GDY42" s="143"/>
      <c r="GDZ42" s="143"/>
      <c r="GEA42" s="143"/>
      <c r="GEB42" s="143"/>
      <c r="GEC42" s="143"/>
      <c r="GED42" s="143"/>
      <c r="GEE42" s="143"/>
      <c r="GEF42" s="143"/>
      <c r="GEG42" s="143"/>
      <c r="GEH42" s="143"/>
      <c r="GEI42" s="143"/>
      <c r="GEJ42" s="143"/>
      <c r="GEK42" s="143"/>
      <c r="GEL42" s="143"/>
      <c r="GEM42" s="143"/>
      <c r="GEN42" s="143"/>
      <c r="GEO42" s="143"/>
      <c r="GEP42" s="143"/>
      <c r="GEQ42" s="143"/>
      <c r="GER42" s="143"/>
      <c r="GES42" s="143"/>
      <c r="GET42" s="143"/>
      <c r="GEU42" s="143"/>
      <c r="GEV42" s="143"/>
      <c r="GEW42" s="143"/>
      <c r="GEX42" s="143"/>
      <c r="GEY42" s="143"/>
      <c r="GEZ42" s="143"/>
      <c r="GFA42" s="143"/>
      <c r="GFB42" s="143"/>
      <c r="GFC42" s="143"/>
      <c r="GFD42" s="143"/>
      <c r="GFE42" s="143"/>
      <c r="GFF42" s="143"/>
      <c r="GFG42" s="143"/>
      <c r="GFH42" s="143"/>
      <c r="GFI42" s="143"/>
      <c r="GFJ42" s="143"/>
      <c r="GFK42" s="143"/>
      <c r="GFL42" s="143"/>
      <c r="GFM42" s="143"/>
      <c r="GFN42" s="143"/>
      <c r="GFO42" s="143"/>
      <c r="GFP42" s="143"/>
      <c r="GFQ42" s="143"/>
      <c r="GFR42" s="143"/>
      <c r="GFS42" s="143"/>
      <c r="GFT42" s="143"/>
      <c r="GFU42" s="143"/>
      <c r="GFV42" s="143"/>
      <c r="GFW42" s="143"/>
      <c r="GFX42" s="143"/>
      <c r="GFY42" s="143"/>
      <c r="GFZ42" s="143"/>
      <c r="GGA42" s="143"/>
      <c r="GGB42" s="143"/>
      <c r="GGC42" s="143"/>
      <c r="GGD42" s="143"/>
      <c r="GGE42" s="143"/>
      <c r="GGF42" s="143"/>
      <c r="GGG42" s="143"/>
      <c r="GGH42" s="143"/>
      <c r="GGI42" s="143"/>
      <c r="GGJ42" s="143"/>
      <c r="GGK42" s="143"/>
      <c r="GGL42" s="143"/>
      <c r="GGM42" s="143"/>
      <c r="GGN42" s="143"/>
      <c r="GGO42" s="143"/>
      <c r="GGP42" s="143"/>
      <c r="GGQ42" s="143"/>
      <c r="GGR42" s="143"/>
      <c r="GGS42" s="143"/>
      <c r="GGT42" s="143"/>
      <c r="GGU42" s="143"/>
      <c r="GGV42" s="143"/>
      <c r="GGW42" s="143"/>
      <c r="GGX42" s="143"/>
      <c r="GGY42" s="143"/>
      <c r="GGZ42" s="143"/>
      <c r="GHA42" s="143"/>
      <c r="GHB42" s="143"/>
      <c r="GHC42" s="143"/>
      <c r="GHD42" s="143"/>
      <c r="GHE42" s="143"/>
      <c r="GHF42" s="143"/>
      <c r="GHG42" s="143"/>
      <c r="GHH42" s="143"/>
      <c r="GHI42" s="143"/>
      <c r="GHJ42" s="143"/>
      <c r="GHK42" s="143"/>
      <c r="GHL42" s="143"/>
      <c r="GHM42" s="143"/>
      <c r="GHN42" s="143"/>
      <c r="GHO42" s="143"/>
      <c r="GHP42" s="143"/>
      <c r="GHQ42" s="143"/>
      <c r="GHR42" s="143"/>
      <c r="GHS42" s="143"/>
      <c r="GHT42" s="143"/>
      <c r="GHU42" s="143"/>
      <c r="GHV42" s="143"/>
      <c r="GHW42" s="143"/>
      <c r="GHX42" s="143"/>
      <c r="GHY42" s="143"/>
      <c r="GHZ42" s="143"/>
      <c r="GIA42" s="143"/>
      <c r="GIB42" s="143"/>
      <c r="GIC42" s="143"/>
      <c r="GID42" s="143"/>
      <c r="GIE42" s="143"/>
      <c r="GIF42" s="143"/>
      <c r="GIG42" s="143"/>
      <c r="GIH42" s="143"/>
      <c r="GII42" s="143"/>
      <c r="GIJ42" s="143"/>
      <c r="GIK42" s="143"/>
      <c r="GIL42" s="143"/>
      <c r="GIM42" s="143"/>
      <c r="GIN42" s="143"/>
      <c r="GIO42" s="143"/>
      <c r="GIP42" s="143"/>
      <c r="GIQ42" s="143"/>
      <c r="GIR42" s="143"/>
      <c r="GIS42" s="143"/>
      <c r="GIT42" s="143"/>
      <c r="GIU42" s="143"/>
      <c r="GIV42" s="143"/>
      <c r="GIW42" s="143"/>
      <c r="GIX42" s="143"/>
      <c r="GIY42" s="143"/>
      <c r="GIZ42" s="143"/>
      <c r="GJA42" s="143"/>
      <c r="GJB42" s="143"/>
      <c r="GJC42" s="143"/>
      <c r="GJD42" s="143"/>
      <c r="GJE42" s="143"/>
      <c r="GJF42" s="143"/>
      <c r="GJG42" s="143"/>
      <c r="GJH42" s="143"/>
      <c r="GJI42" s="143"/>
      <c r="GJJ42" s="143"/>
      <c r="GJK42" s="143"/>
      <c r="GJL42" s="143"/>
      <c r="GJM42" s="143"/>
      <c r="GJN42" s="143"/>
      <c r="GJO42" s="143"/>
      <c r="GJP42" s="143"/>
      <c r="GJQ42" s="143"/>
      <c r="GJR42" s="143"/>
      <c r="GJS42" s="143"/>
      <c r="GJT42" s="143"/>
      <c r="GJU42" s="143"/>
      <c r="GJV42" s="143"/>
      <c r="GJW42" s="143"/>
      <c r="GJX42" s="143"/>
      <c r="GJY42" s="143"/>
      <c r="GJZ42" s="143"/>
      <c r="GKA42" s="143"/>
      <c r="GKB42" s="143"/>
      <c r="GKC42" s="143"/>
      <c r="GKD42" s="143"/>
      <c r="GKE42" s="143"/>
      <c r="GKF42" s="143"/>
      <c r="GKG42" s="143"/>
      <c r="GKH42" s="143"/>
      <c r="GKI42" s="143"/>
      <c r="GKJ42" s="143"/>
      <c r="GKK42" s="143"/>
      <c r="GKL42" s="143"/>
      <c r="GKM42" s="143"/>
      <c r="GKN42" s="143"/>
      <c r="GKO42" s="143"/>
      <c r="GKP42" s="143"/>
      <c r="GKQ42" s="143"/>
      <c r="GKR42" s="143"/>
      <c r="GKS42" s="143"/>
      <c r="GKT42" s="143"/>
      <c r="GKU42" s="143"/>
      <c r="GKV42" s="143"/>
      <c r="GKW42" s="143"/>
      <c r="GKX42" s="143"/>
      <c r="GKY42" s="143"/>
      <c r="GKZ42" s="143"/>
      <c r="GLA42" s="143"/>
      <c r="GLB42" s="143"/>
      <c r="GLC42" s="143"/>
      <c r="GLD42" s="143"/>
      <c r="GLE42" s="143"/>
      <c r="GLF42" s="143"/>
      <c r="GLG42" s="143"/>
      <c r="GLH42" s="143"/>
      <c r="GLI42" s="143"/>
      <c r="GLJ42" s="143"/>
      <c r="GLK42" s="143"/>
      <c r="GLL42" s="143"/>
      <c r="GLM42" s="143"/>
      <c r="GLN42" s="143"/>
      <c r="GLO42" s="143"/>
      <c r="GLP42" s="143"/>
      <c r="GLQ42" s="143"/>
      <c r="GLR42" s="143"/>
      <c r="GLS42" s="143"/>
      <c r="GLT42" s="143"/>
      <c r="GLU42" s="143"/>
      <c r="GLV42" s="143"/>
      <c r="GLW42" s="143"/>
      <c r="GLX42" s="143"/>
      <c r="GLY42" s="143"/>
      <c r="GLZ42" s="143"/>
      <c r="GMA42" s="143"/>
      <c r="GMB42" s="143"/>
      <c r="GMC42" s="143"/>
      <c r="GMD42" s="143"/>
      <c r="GME42" s="143"/>
      <c r="GMF42" s="143"/>
      <c r="GMG42" s="143"/>
      <c r="GMH42" s="143"/>
      <c r="GMI42" s="143"/>
      <c r="GMJ42" s="143"/>
      <c r="GMK42" s="143"/>
      <c r="GML42" s="143"/>
      <c r="GMM42" s="143"/>
      <c r="GMN42" s="143"/>
      <c r="GMO42" s="143"/>
      <c r="GMP42" s="143"/>
      <c r="GMQ42" s="143"/>
      <c r="GMR42" s="143"/>
      <c r="GMS42" s="143"/>
      <c r="GMT42" s="143"/>
      <c r="GMU42" s="143"/>
      <c r="GMV42" s="143"/>
      <c r="GMW42" s="143"/>
      <c r="GMX42" s="143"/>
      <c r="GMY42" s="143"/>
      <c r="GMZ42" s="143"/>
      <c r="GNA42" s="143"/>
      <c r="GNB42" s="143"/>
      <c r="GNC42" s="143"/>
      <c r="GND42" s="143"/>
      <c r="GNE42" s="143"/>
      <c r="GNF42" s="143"/>
      <c r="GNG42" s="143"/>
      <c r="GNH42" s="143"/>
      <c r="GNI42" s="143"/>
      <c r="GNJ42" s="143"/>
      <c r="GNK42" s="143"/>
      <c r="GNL42" s="143"/>
      <c r="GNM42" s="143"/>
      <c r="GNN42" s="143"/>
      <c r="GNO42" s="143"/>
      <c r="GNP42" s="143"/>
      <c r="GNQ42" s="143"/>
      <c r="GNR42" s="143"/>
      <c r="GNS42" s="143"/>
      <c r="GNT42" s="143"/>
      <c r="GNU42" s="143"/>
      <c r="GNV42" s="143"/>
      <c r="GNW42" s="143"/>
      <c r="GNX42" s="143"/>
      <c r="GNY42" s="143"/>
      <c r="GNZ42" s="143"/>
      <c r="GOA42" s="143"/>
      <c r="GOB42" s="143"/>
      <c r="GOC42" s="143"/>
      <c r="GOD42" s="143"/>
      <c r="GOE42" s="143"/>
      <c r="GOF42" s="143"/>
      <c r="GOG42" s="143"/>
      <c r="GOH42" s="143"/>
      <c r="GOI42" s="143"/>
      <c r="GOJ42" s="143"/>
      <c r="GOK42" s="143"/>
      <c r="GOL42" s="143"/>
      <c r="GOM42" s="143"/>
      <c r="GON42" s="143"/>
      <c r="GOO42" s="143"/>
      <c r="GOP42" s="143"/>
      <c r="GOQ42" s="143"/>
      <c r="GOR42" s="143"/>
      <c r="GOS42" s="143"/>
      <c r="GOT42" s="143"/>
      <c r="GOU42" s="143"/>
      <c r="GOV42" s="143"/>
      <c r="GOW42" s="143"/>
      <c r="GOX42" s="143"/>
      <c r="GOY42" s="143"/>
      <c r="GOZ42" s="143"/>
      <c r="GPA42" s="143"/>
      <c r="GPB42" s="143"/>
      <c r="GPC42" s="143"/>
      <c r="GPD42" s="143"/>
      <c r="GPE42" s="143"/>
      <c r="GPF42" s="143"/>
      <c r="GPG42" s="143"/>
      <c r="GPH42" s="143"/>
      <c r="GPI42" s="143"/>
      <c r="GPJ42" s="143"/>
      <c r="GPK42" s="143"/>
      <c r="GPL42" s="143"/>
      <c r="GPM42" s="143"/>
      <c r="GPN42" s="143"/>
      <c r="GPO42" s="143"/>
      <c r="GPP42" s="143"/>
      <c r="GPQ42" s="143"/>
      <c r="GPR42" s="143"/>
      <c r="GPS42" s="143"/>
      <c r="GPT42" s="143"/>
      <c r="GPU42" s="143"/>
      <c r="GPV42" s="143"/>
      <c r="GPW42" s="143"/>
      <c r="GPX42" s="143"/>
      <c r="GPY42" s="143"/>
      <c r="GPZ42" s="143"/>
      <c r="GQA42" s="143"/>
      <c r="GQB42" s="143"/>
      <c r="GQC42" s="143"/>
      <c r="GQD42" s="143"/>
      <c r="GQE42" s="143"/>
      <c r="GQF42" s="143"/>
      <c r="GQG42" s="143"/>
      <c r="GQH42" s="143"/>
      <c r="GQI42" s="143"/>
      <c r="GQJ42" s="143"/>
      <c r="GQK42" s="143"/>
      <c r="GQL42" s="143"/>
      <c r="GQM42" s="143"/>
      <c r="GQN42" s="143"/>
      <c r="GQO42" s="143"/>
      <c r="GQP42" s="143"/>
      <c r="GQQ42" s="143"/>
      <c r="GQR42" s="143"/>
      <c r="GQS42" s="143"/>
      <c r="GQT42" s="143"/>
      <c r="GQU42" s="143"/>
      <c r="GQV42" s="143"/>
      <c r="GQW42" s="143"/>
      <c r="GQX42" s="143"/>
      <c r="GQY42" s="143"/>
      <c r="GQZ42" s="143"/>
      <c r="GRA42" s="143"/>
      <c r="GRB42" s="143"/>
      <c r="GRC42" s="143"/>
      <c r="GRD42" s="143"/>
      <c r="GRE42" s="143"/>
      <c r="GRF42" s="143"/>
      <c r="GRG42" s="143"/>
      <c r="GRH42" s="143"/>
      <c r="GRI42" s="143"/>
      <c r="GRJ42" s="143"/>
      <c r="GRK42" s="143"/>
      <c r="GRL42" s="143"/>
      <c r="GRM42" s="143"/>
      <c r="GRN42" s="143"/>
      <c r="GRO42" s="143"/>
      <c r="GRP42" s="143"/>
      <c r="GRQ42" s="143"/>
      <c r="GRR42" s="143"/>
      <c r="GRS42" s="143"/>
      <c r="GRT42" s="143"/>
      <c r="GRU42" s="143"/>
      <c r="GRV42" s="143"/>
      <c r="GRW42" s="143"/>
      <c r="GRX42" s="143"/>
      <c r="GRY42" s="143"/>
      <c r="GRZ42" s="143"/>
      <c r="GSA42" s="143"/>
      <c r="GSB42" s="143"/>
      <c r="GSC42" s="143"/>
      <c r="GSD42" s="143"/>
      <c r="GSE42" s="143"/>
      <c r="GSF42" s="143"/>
      <c r="GSG42" s="143"/>
      <c r="GSH42" s="143"/>
      <c r="GSI42" s="143"/>
      <c r="GSJ42" s="143"/>
      <c r="GSK42" s="143"/>
      <c r="GSL42" s="143"/>
      <c r="GSM42" s="143"/>
      <c r="GSN42" s="143"/>
      <c r="GSO42" s="143"/>
      <c r="GSP42" s="143"/>
      <c r="GSQ42" s="143"/>
      <c r="GSR42" s="143"/>
      <c r="GSS42" s="143"/>
      <c r="GST42" s="143"/>
      <c r="GSU42" s="143"/>
      <c r="GSV42" s="143"/>
      <c r="GSW42" s="143"/>
      <c r="GSX42" s="143"/>
      <c r="GSY42" s="143"/>
      <c r="GSZ42" s="143"/>
      <c r="GTA42" s="143"/>
      <c r="GTB42" s="143"/>
      <c r="GTC42" s="143"/>
      <c r="GTD42" s="143"/>
      <c r="GTE42" s="143"/>
      <c r="GTF42" s="143"/>
      <c r="GTG42" s="143"/>
      <c r="GTH42" s="143"/>
      <c r="GTI42" s="143"/>
      <c r="GTJ42" s="143"/>
      <c r="GTK42" s="143"/>
      <c r="GTL42" s="143"/>
      <c r="GTM42" s="143"/>
      <c r="GTN42" s="143"/>
      <c r="GTO42" s="143"/>
      <c r="GTP42" s="143"/>
      <c r="GTQ42" s="143"/>
      <c r="GTR42" s="143"/>
      <c r="GTS42" s="143"/>
      <c r="GTT42" s="143"/>
      <c r="GTU42" s="143"/>
      <c r="GTV42" s="143"/>
      <c r="GTW42" s="143"/>
      <c r="GTX42" s="143"/>
      <c r="GTY42" s="143"/>
      <c r="GTZ42" s="143"/>
      <c r="GUA42" s="143"/>
      <c r="GUB42" s="143"/>
      <c r="GUC42" s="143"/>
      <c r="GUD42" s="143"/>
      <c r="GUE42" s="143"/>
      <c r="GUF42" s="143"/>
      <c r="GUG42" s="143"/>
      <c r="GUH42" s="143"/>
      <c r="GUI42" s="143"/>
      <c r="GUJ42" s="143"/>
      <c r="GUK42" s="143"/>
      <c r="GUL42" s="143"/>
      <c r="GUM42" s="143"/>
      <c r="GUN42" s="143"/>
      <c r="GUO42" s="143"/>
      <c r="GUP42" s="143"/>
      <c r="GUQ42" s="143"/>
      <c r="GUR42" s="143"/>
      <c r="GUS42" s="143"/>
      <c r="GUT42" s="143"/>
      <c r="GUU42" s="143"/>
      <c r="GUV42" s="143"/>
      <c r="GUW42" s="143"/>
      <c r="GUX42" s="143"/>
      <c r="GUY42" s="143"/>
      <c r="GUZ42" s="143"/>
      <c r="GVA42" s="143"/>
      <c r="GVB42" s="143"/>
      <c r="GVC42" s="143"/>
      <c r="GVD42" s="143"/>
      <c r="GVE42" s="143"/>
      <c r="GVF42" s="143"/>
      <c r="GVG42" s="143"/>
      <c r="GVH42" s="143"/>
      <c r="GVI42" s="143"/>
      <c r="GVJ42" s="143"/>
      <c r="GVK42" s="143"/>
      <c r="GVL42" s="143"/>
      <c r="GVM42" s="143"/>
      <c r="GVN42" s="143"/>
      <c r="GVO42" s="143"/>
      <c r="GVP42" s="143"/>
      <c r="GVQ42" s="143"/>
      <c r="GVR42" s="143"/>
      <c r="GVS42" s="143"/>
      <c r="GVT42" s="143"/>
      <c r="GVU42" s="143"/>
      <c r="GVV42" s="143"/>
      <c r="GVW42" s="143"/>
      <c r="GVX42" s="143"/>
      <c r="GVY42" s="143"/>
      <c r="GVZ42" s="143"/>
      <c r="GWA42" s="143"/>
      <c r="GWB42" s="143"/>
      <c r="GWC42" s="143"/>
      <c r="GWD42" s="143"/>
      <c r="GWE42" s="143"/>
      <c r="GWF42" s="143"/>
      <c r="GWG42" s="143"/>
      <c r="GWH42" s="143"/>
      <c r="GWI42" s="143"/>
      <c r="GWJ42" s="143"/>
      <c r="GWK42" s="143"/>
      <c r="GWL42" s="143"/>
      <c r="GWM42" s="143"/>
      <c r="GWN42" s="143"/>
      <c r="GWO42" s="143"/>
      <c r="GWP42" s="143"/>
      <c r="GWQ42" s="143"/>
      <c r="GWR42" s="143"/>
      <c r="GWS42" s="143"/>
      <c r="GWT42" s="143"/>
      <c r="GWU42" s="143"/>
      <c r="GWV42" s="143"/>
      <c r="GWW42" s="143"/>
      <c r="GWX42" s="143"/>
      <c r="GWY42" s="143"/>
      <c r="GWZ42" s="143"/>
      <c r="GXA42" s="143"/>
      <c r="GXB42" s="143"/>
      <c r="GXC42" s="143"/>
      <c r="GXD42" s="143"/>
      <c r="GXE42" s="143"/>
      <c r="GXF42" s="143"/>
      <c r="GXG42" s="143"/>
      <c r="GXH42" s="143"/>
      <c r="GXI42" s="143"/>
      <c r="GXJ42" s="143"/>
      <c r="GXK42" s="143"/>
      <c r="GXL42" s="143"/>
      <c r="GXM42" s="143"/>
      <c r="GXN42" s="143"/>
      <c r="GXO42" s="143"/>
      <c r="GXP42" s="143"/>
      <c r="GXQ42" s="143"/>
      <c r="GXR42" s="143"/>
      <c r="GXS42" s="143"/>
      <c r="GXT42" s="143"/>
      <c r="GXU42" s="143"/>
      <c r="GXV42" s="143"/>
      <c r="GXW42" s="143"/>
      <c r="GXX42" s="143"/>
      <c r="GXY42" s="143"/>
      <c r="GXZ42" s="143"/>
      <c r="GYA42" s="143"/>
      <c r="GYB42" s="143"/>
      <c r="GYC42" s="143"/>
      <c r="GYD42" s="143"/>
      <c r="GYE42" s="143"/>
      <c r="GYF42" s="143"/>
      <c r="GYG42" s="143"/>
      <c r="GYH42" s="143"/>
      <c r="GYI42" s="143"/>
      <c r="GYJ42" s="143"/>
      <c r="GYK42" s="143"/>
      <c r="GYL42" s="143"/>
      <c r="GYM42" s="143"/>
      <c r="GYN42" s="143"/>
      <c r="GYO42" s="143"/>
      <c r="GYP42" s="143"/>
      <c r="GYQ42" s="143"/>
      <c r="GYR42" s="143"/>
      <c r="GYS42" s="143"/>
      <c r="GYT42" s="143"/>
      <c r="GYU42" s="143"/>
      <c r="GYV42" s="143"/>
      <c r="GYW42" s="143"/>
      <c r="GYX42" s="143"/>
      <c r="GYY42" s="143"/>
      <c r="GYZ42" s="143"/>
      <c r="GZA42" s="143"/>
      <c r="GZB42" s="143"/>
      <c r="GZC42" s="143"/>
      <c r="GZD42" s="143"/>
      <c r="GZE42" s="143"/>
      <c r="GZF42" s="143"/>
      <c r="GZG42" s="143"/>
      <c r="GZH42" s="143"/>
      <c r="GZI42" s="143"/>
      <c r="GZJ42" s="143"/>
      <c r="GZK42" s="143"/>
      <c r="GZL42" s="143"/>
      <c r="GZM42" s="143"/>
      <c r="GZN42" s="143"/>
      <c r="GZO42" s="143"/>
      <c r="GZP42" s="143"/>
      <c r="GZQ42" s="143"/>
      <c r="GZR42" s="143"/>
      <c r="GZS42" s="143"/>
      <c r="GZT42" s="143"/>
      <c r="GZU42" s="143"/>
      <c r="GZV42" s="143"/>
      <c r="GZW42" s="143"/>
      <c r="GZX42" s="143"/>
      <c r="GZY42" s="143"/>
      <c r="GZZ42" s="143"/>
      <c r="HAA42" s="143"/>
      <c r="HAB42" s="143"/>
      <c r="HAC42" s="143"/>
      <c r="HAD42" s="143"/>
      <c r="HAE42" s="143"/>
      <c r="HAF42" s="143"/>
      <c r="HAG42" s="143"/>
      <c r="HAH42" s="143"/>
      <c r="HAI42" s="143"/>
      <c r="HAJ42" s="143"/>
      <c r="HAK42" s="143"/>
      <c r="HAL42" s="143"/>
      <c r="HAM42" s="143"/>
      <c r="HAN42" s="143"/>
      <c r="HAO42" s="143"/>
      <c r="HAP42" s="143"/>
      <c r="HAQ42" s="143"/>
      <c r="HAR42" s="143"/>
      <c r="HAS42" s="143"/>
      <c r="HAT42" s="143"/>
      <c r="HAU42" s="143"/>
      <c r="HAV42" s="143"/>
      <c r="HAW42" s="143"/>
      <c r="HAX42" s="143"/>
      <c r="HAY42" s="143"/>
      <c r="HAZ42" s="143"/>
      <c r="HBA42" s="143"/>
      <c r="HBB42" s="143"/>
      <c r="HBC42" s="143"/>
      <c r="HBD42" s="143"/>
      <c r="HBE42" s="143"/>
      <c r="HBF42" s="143"/>
      <c r="HBG42" s="143"/>
      <c r="HBH42" s="143"/>
      <c r="HBI42" s="143"/>
      <c r="HBJ42" s="143"/>
      <c r="HBK42" s="143"/>
      <c r="HBL42" s="143"/>
      <c r="HBM42" s="143"/>
      <c r="HBN42" s="143"/>
      <c r="HBO42" s="143"/>
      <c r="HBP42" s="143"/>
      <c r="HBQ42" s="143"/>
      <c r="HBR42" s="143"/>
      <c r="HBS42" s="143"/>
      <c r="HBT42" s="143"/>
      <c r="HBU42" s="143"/>
      <c r="HBV42" s="143"/>
      <c r="HBW42" s="143"/>
      <c r="HBX42" s="143"/>
      <c r="HBY42" s="143"/>
      <c r="HBZ42" s="143"/>
      <c r="HCA42" s="143"/>
      <c r="HCB42" s="143"/>
      <c r="HCC42" s="143"/>
      <c r="HCD42" s="143"/>
      <c r="HCE42" s="143"/>
      <c r="HCF42" s="143"/>
      <c r="HCG42" s="143"/>
      <c r="HCH42" s="143"/>
      <c r="HCI42" s="143"/>
      <c r="HCJ42" s="143"/>
      <c r="HCK42" s="143"/>
      <c r="HCL42" s="143"/>
      <c r="HCM42" s="143"/>
      <c r="HCN42" s="143"/>
      <c r="HCO42" s="143"/>
      <c r="HCP42" s="143"/>
      <c r="HCQ42" s="143"/>
      <c r="HCR42" s="143"/>
      <c r="HCS42" s="143"/>
      <c r="HCT42" s="143"/>
      <c r="HCU42" s="143"/>
      <c r="HCV42" s="143"/>
      <c r="HCW42" s="143"/>
      <c r="HCX42" s="143"/>
      <c r="HCY42" s="143"/>
      <c r="HCZ42" s="143"/>
      <c r="HDA42" s="143"/>
      <c r="HDB42" s="143"/>
      <c r="HDC42" s="143"/>
      <c r="HDD42" s="143"/>
      <c r="HDE42" s="143"/>
      <c r="HDF42" s="143"/>
      <c r="HDG42" s="143"/>
      <c r="HDH42" s="143"/>
      <c r="HDI42" s="143"/>
      <c r="HDJ42" s="143"/>
      <c r="HDK42" s="143"/>
      <c r="HDL42" s="143"/>
      <c r="HDM42" s="143"/>
      <c r="HDN42" s="143"/>
      <c r="HDO42" s="143"/>
      <c r="HDP42" s="143"/>
      <c r="HDQ42" s="143"/>
      <c r="HDR42" s="143"/>
      <c r="HDS42" s="143"/>
      <c r="HDT42" s="143"/>
      <c r="HDU42" s="143"/>
      <c r="HDV42" s="143"/>
      <c r="HDW42" s="143"/>
      <c r="HDX42" s="143"/>
      <c r="HDY42" s="143"/>
      <c r="HDZ42" s="143"/>
      <c r="HEA42" s="143"/>
      <c r="HEB42" s="143"/>
      <c r="HEC42" s="143"/>
      <c r="HED42" s="143"/>
      <c r="HEE42" s="143"/>
      <c r="HEF42" s="143"/>
      <c r="HEG42" s="143"/>
      <c r="HEH42" s="143"/>
      <c r="HEI42" s="143"/>
      <c r="HEJ42" s="143"/>
      <c r="HEK42" s="143"/>
      <c r="HEL42" s="143"/>
      <c r="HEM42" s="143"/>
      <c r="HEN42" s="143"/>
      <c r="HEO42" s="143"/>
      <c r="HEP42" s="143"/>
      <c r="HEQ42" s="143"/>
      <c r="HER42" s="143"/>
      <c r="HES42" s="143"/>
      <c r="HET42" s="143"/>
      <c r="HEU42" s="143"/>
      <c r="HEV42" s="143"/>
      <c r="HEW42" s="143"/>
      <c r="HEX42" s="143"/>
      <c r="HEY42" s="143"/>
      <c r="HEZ42" s="143"/>
      <c r="HFA42" s="143"/>
      <c r="HFB42" s="143"/>
      <c r="HFC42" s="143"/>
      <c r="HFD42" s="143"/>
      <c r="HFE42" s="143"/>
      <c r="HFF42" s="143"/>
      <c r="HFG42" s="143"/>
      <c r="HFH42" s="143"/>
      <c r="HFI42" s="143"/>
      <c r="HFJ42" s="143"/>
      <c r="HFK42" s="143"/>
      <c r="HFL42" s="143"/>
      <c r="HFM42" s="143"/>
      <c r="HFN42" s="143"/>
      <c r="HFO42" s="143"/>
      <c r="HFP42" s="143"/>
      <c r="HFQ42" s="143"/>
      <c r="HFR42" s="143"/>
      <c r="HFS42" s="143"/>
      <c r="HFT42" s="143"/>
      <c r="HFU42" s="143"/>
      <c r="HFV42" s="143"/>
      <c r="HFW42" s="143"/>
      <c r="HFX42" s="143"/>
      <c r="HFY42" s="143"/>
      <c r="HFZ42" s="143"/>
      <c r="HGA42" s="143"/>
      <c r="HGB42" s="143"/>
      <c r="HGC42" s="143"/>
      <c r="HGD42" s="143"/>
      <c r="HGE42" s="143"/>
      <c r="HGF42" s="143"/>
      <c r="HGG42" s="143"/>
      <c r="HGH42" s="143"/>
      <c r="HGI42" s="143"/>
      <c r="HGJ42" s="143"/>
      <c r="HGK42" s="143"/>
      <c r="HGL42" s="143"/>
      <c r="HGM42" s="143"/>
      <c r="HGN42" s="143"/>
      <c r="HGO42" s="143"/>
      <c r="HGP42" s="143"/>
      <c r="HGQ42" s="143"/>
      <c r="HGR42" s="143"/>
      <c r="HGS42" s="143"/>
      <c r="HGT42" s="143"/>
      <c r="HGU42" s="143"/>
      <c r="HGV42" s="143"/>
      <c r="HGW42" s="143"/>
      <c r="HGX42" s="143"/>
      <c r="HGY42" s="143"/>
      <c r="HGZ42" s="143"/>
      <c r="HHA42" s="143"/>
      <c r="HHB42" s="143"/>
      <c r="HHC42" s="143"/>
      <c r="HHD42" s="143"/>
      <c r="HHE42" s="143"/>
      <c r="HHF42" s="143"/>
      <c r="HHG42" s="143"/>
      <c r="HHH42" s="143"/>
      <c r="HHI42" s="143"/>
      <c r="HHJ42" s="143"/>
      <c r="HHK42" s="143"/>
      <c r="HHL42" s="143"/>
      <c r="HHM42" s="143"/>
      <c r="HHN42" s="143"/>
      <c r="HHO42" s="143"/>
      <c r="HHP42" s="143"/>
      <c r="HHQ42" s="143"/>
      <c r="HHR42" s="143"/>
      <c r="HHS42" s="143"/>
      <c r="HHT42" s="143"/>
      <c r="HHU42" s="143"/>
      <c r="HHV42" s="143"/>
      <c r="HHW42" s="143"/>
      <c r="HHX42" s="143"/>
      <c r="HHY42" s="143"/>
      <c r="HHZ42" s="143"/>
      <c r="HIA42" s="143"/>
      <c r="HIB42" s="143"/>
      <c r="HIC42" s="143"/>
      <c r="HID42" s="143"/>
      <c r="HIE42" s="143"/>
      <c r="HIF42" s="143"/>
      <c r="HIG42" s="143"/>
      <c r="HIH42" s="143"/>
      <c r="HII42" s="143"/>
      <c r="HIJ42" s="143"/>
      <c r="HIK42" s="143"/>
      <c r="HIL42" s="143"/>
      <c r="HIM42" s="143"/>
      <c r="HIN42" s="143"/>
      <c r="HIO42" s="143"/>
      <c r="HIP42" s="143"/>
      <c r="HIQ42" s="143"/>
      <c r="HIR42" s="143"/>
      <c r="HIS42" s="143"/>
      <c r="HIT42" s="143"/>
      <c r="HIU42" s="143"/>
      <c r="HIV42" s="143"/>
      <c r="HIW42" s="143"/>
      <c r="HIX42" s="143"/>
      <c r="HIY42" s="143"/>
      <c r="HIZ42" s="143"/>
      <c r="HJA42" s="143"/>
      <c r="HJB42" s="143"/>
      <c r="HJC42" s="143"/>
      <c r="HJD42" s="143"/>
      <c r="HJE42" s="143"/>
      <c r="HJF42" s="143"/>
      <c r="HJG42" s="143"/>
      <c r="HJH42" s="143"/>
      <c r="HJI42" s="143"/>
      <c r="HJJ42" s="143"/>
      <c r="HJK42" s="143"/>
      <c r="HJL42" s="143"/>
      <c r="HJM42" s="143"/>
      <c r="HJN42" s="143"/>
      <c r="HJO42" s="143"/>
      <c r="HJP42" s="143"/>
      <c r="HJQ42" s="143"/>
      <c r="HJR42" s="143"/>
      <c r="HJS42" s="143"/>
      <c r="HJT42" s="143"/>
      <c r="HJU42" s="143"/>
      <c r="HJV42" s="143"/>
      <c r="HJW42" s="143"/>
      <c r="HJX42" s="143"/>
      <c r="HJY42" s="143"/>
      <c r="HJZ42" s="143"/>
      <c r="HKA42" s="143"/>
      <c r="HKB42" s="143"/>
      <c r="HKC42" s="143"/>
      <c r="HKD42" s="143"/>
      <c r="HKE42" s="143"/>
      <c r="HKF42" s="143"/>
      <c r="HKG42" s="143"/>
      <c r="HKH42" s="143"/>
      <c r="HKI42" s="143"/>
      <c r="HKJ42" s="143"/>
      <c r="HKK42" s="143"/>
      <c r="HKL42" s="143"/>
      <c r="HKM42" s="143"/>
      <c r="HKN42" s="143"/>
      <c r="HKO42" s="143"/>
      <c r="HKP42" s="143"/>
      <c r="HKQ42" s="143"/>
      <c r="HKR42" s="143"/>
      <c r="HKS42" s="143"/>
      <c r="HKT42" s="143"/>
      <c r="HKU42" s="143"/>
      <c r="HKV42" s="143"/>
      <c r="HKW42" s="143"/>
      <c r="HKX42" s="143"/>
      <c r="HKY42" s="143"/>
      <c r="HKZ42" s="143"/>
      <c r="HLA42" s="143"/>
      <c r="HLB42" s="143"/>
      <c r="HLC42" s="143"/>
      <c r="HLD42" s="143"/>
      <c r="HLE42" s="143"/>
      <c r="HLF42" s="143"/>
      <c r="HLG42" s="143"/>
      <c r="HLH42" s="143"/>
      <c r="HLI42" s="143"/>
      <c r="HLJ42" s="143"/>
      <c r="HLK42" s="143"/>
      <c r="HLL42" s="143"/>
      <c r="HLM42" s="143"/>
      <c r="HLN42" s="143"/>
      <c r="HLO42" s="143"/>
      <c r="HLP42" s="143"/>
      <c r="HLQ42" s="143"/>
      <c r="HLR42" s="143"/>
      <c r="HLS42" s="143"/>
      <c r="HLT42" s="143"/>
      <c r="HLU42" s="143"/>
      <c r="HLV42" s="143"/>
      <c r="HLW42" s="143"/>
      <c r="HLX42" s="143"/>
      <c r="HLY42" s="143"/>
      <c r="HLZ42" s="143"/>
      <c r="HMA42" s="143"/>
      <c r="HMB42" s="143"/>
      <c r="HMC42" s="143"/>
      <c r="HMD42" s="143"/>
      <c r="HME42" s="143"/>
      <c r="HMF42" s="143"/>
      <c r="HMG42" s="143"/>
      <c r="HMH42" s="143"/>
      <c r="HMI42" s="143"/>
      <c r="HMJ42" s="143"/>
      <c r="HMK42" s="143"/>
      <c r="HML42" s="143"/>
      <c r="HMM42" s="143"/>
      <c r="HMN42" s="143"/>
      <c r="HMO42" s="143"/>
      <c r="HMP42" s="143"/>
      <c r="HMQ42" s="143"/>
      <c r="HMR42" s="143"/>
      <c r="HMS42" s="143"/>
      <c r="HMT42" s="143"/>
      <c r="HMU42" s="143"/>
      <c r="HMV42" s="143"/>
      <c r="HMW42" s="143"/>
      <c r="HMX42" s="143"/>
      <c r="HMY42" s="143"/>
      <c r="HMZ42" s="143"/>
      <c r="HNA42" s="143"/>
      <c r="HNB42" s="143"/>
      <c r="HNC42" s="143"/>
      <c r="HND42" s="143"/>
      <c r="HNE42" s="143"/>
      <c r="HNF42" s="143"/>
      <c r="HNG42" s="143"/>
      <c r="HNH42" s="143"/>
      <c r="HNI42" s="143"/>
      <c r="HNJ42" s="143"/>
      <c r="HNK42" s="143"/>
      <c r="HNL42" s="143"/>
      <c r="HNM42" s="143"/>
      <c r="HNN42" s="143"/>
      <c r="HNO42" s="143"/>
      <c r="HNP42" s="143"/>
      <c r="HNQ42" s="143"/>
      <c r="HNR42" s="143"/>
      <c r="HNS42" s="143"/>
      <c r="HNT42" s="143"/>
      <c r="HNU42" s="143"/>
      <c r="HNV42" s="143"/>
      <c r="HNW42" s="143"/>
      <c r="HNX42" s="143"/>
      <c r="HNY42" s="143"/>
      <c r="HNZ42" s="143"/>
      <c r="HOA42" s="143"/>
      <c r="HOB42" s="143"/>
      <c r="HOC42" s="143"/>
      <c r="HOD42" s="143"/>
      <c r="HOE42" s="143"/>
      <c r="HOF42" s="143"/>
      <c r="HOG42" s="143"/>
      <c r="HOH42" s="143"/>
      <c r="HOI42" s="143"/>
      <c r="HOJ42" s="143"/>
      <c r="HOK42" s="143"/>
      <c r="HOL42" s="143"/>
      <c r="HOM42" s="143"/>
      <c r="HON42" s="143"/>
      <c r="HOO42" s="143"/>
      <c r="HOP42" s="143"/>
      <c r="HOQ42" s="143"/>
      <c r="HOR42" s="143"/>
      <c r="HOS42" s="143"/>
      <c r="HOT42" s="143"/>
      <c r="HOU42" s="143"/>
      <c r="HOV42" s="143"/>
      <c r="HOW42" s="143"/>
      <c r="HOX42" s="143"/>
      <c r="HOY42" s="143"/>
      <c r="HOZ42" s="143"/>
      <c r="HPA42" s="143"/>
      <c r="HPB42" s="143"/>
      <c r="HPC42" s="143"/>
      <c r="HPD42" s="143"/>
      <c r="HPE42" s="143"/>
      <c r="HPF42" s="143"/>
      <c r="HPG42" s="143"/>
      <c r="HPH42" s="143"/>
      <c r="HPI42" s="143"/>
      <c r="HPJ42" s="143"/>
      <c r="HPK42" s="143"/>
      <c r="HPL42" s="143"/>
      <c r="HPM42" s="143"/>
      <c r="HPN42" s="143"/>
      <c r="HPO42" s="143"/>
      <c r="HPP42" s="143"/>
      <c r="HPQ42" s="143"/>
      <c r="HPR42" s="143"/>
      <c r="HPS42" s="143"/>
      <c r="HPT42" s="143"/>
      <c r="HPU42" s="143"/>
      <c r="HPV42" s="143"/>
      <c r="HPW42" s="143"/>
      <c r="HPX42" s="143"/>
      <c r="HPY42" s="143"/>
      <c r="HPZ42" s="143"/>
      <c r="HQA42" s="143"/>
      <c r="HQB42" s="143"/>
      <c r="HQC42" s="143"/>
      <c r="HQD42" s="143"/>
      <c r="HQE42" s="143"/>
      <c r="HQF42" s="143"/>
      <c r="HQG42" s="143"/>
      <c r="HQH42" s="143"/>
      <c r="HQI42" s="143"/>
      <c r="HQJ42" s="143"/>
      <c r="HQK42" s="143"/>
      <c r="HQL42" s="143"/>
      <c r="HQM42" s="143"/>
      <c r="HQN42" s="143"/>
      <c r="HQO42" s="143"/>
      <c r="HQP42" s="143"/>
      <c r="HQQ42" s="143"/>
      <c r="HQR42" s="143"/>
      <c r="HQS42" s="143"/>
      <c r="HQT42" s="143"/>
      <c r="HQU42" s="143"/>
      <c r="HQV42" s="143"/>
      <c r="HQW42" s="143"/>
      <c r="HQX42" s="143"/>
      <c r="HQY42" s="143"/>
      <c r="HQZ42" s="143"/>
      <c r="HRA42" s="143"/>
      <c r="HRB42" s="143"/>
      <c r="HRC42" s="143"/>
      <c r="HRD42" s="143"/>
      <c r="HRE42" s="143"/>
      <c r="HRF42" s="143"/>
      <c r="HRG42" s="143"/>
      <c r="HRH42" s="143"/>
      <c r="HRI42" s="143"/>
      <c r="HRJ42" s="143"/>
      <c r="HRK42" s="143"/>
      <c r="HRL42" s="143"/>
      <c r="HRM42" s="143"/>
      <c r="HRN42" s="143"/>
      <c r="HRO42" s="143"/>
      <c r="HRP42" s="143"/>
      <c r="HRQ42" s="143"/>
      <c r="HRR42" s="143"/>
      <c r="HRS42" s="143"/>
      <c r="HRT42" s="143"/>
      <c r="HRU42" s="143"/>
      <c r="HRV42" s="143"/>
      <c r="HRW42" s="143"/>
      <c r="HRX42" s="143"/>
      <c r="HRY42" s="143"/>
      <c r="HRZ42" s="143"/>
      <c r="HSA42" s="143"/>
      <c r="HSB42" s="143"/>
      <c r="HSC42" s="143"/>
      <c r="HSD42" s="143"/>
      <c r="HSE42" s="143"/>
      <c r="HSF42" s="143"/>
      <c r="HSG42" s="143"/>
      <c r="HSH42" s="143"/>
      <c r="HSI42" s="143"/>
      <c r="HSJ42" s="143"/>
      <c r="HSK42" s="143"/>
      <c r="HSL42" s="143"/>
      <c r="HSM42" s="143"/>
      <c r="HSN42" s="143"/>
      <c r="HSO42" s="143"/>
      <c r="HSP42" s="143"/>
      <c r="HSQ42" s="143"/>
      <c r="HSR42" s="143"/>
      <c r="HSS42" s="143"/>
      <c r="HST42" s="143"/>
      <c r="HSU42" s="143"/>
      <c r="HSV42" s="143"/>
      <c r="HSW42" s="143"/>
      <c r="HSX42" s="143"/>
      <c r="HSY42" s="143"/>
      <c r="HSZ42" s="143"/>
      <c r="HTA42" s="143"/>
      <c r="HTB42" s="143"/>
      <c r="HTC42" s="143"/>
      <c r="HTD42" s="143"/>
      <c r="HTE42" s="143"/>
      <c r="HTF42" s="143"/>
      <c r="HTG42" s="143"/>
      <c r="HTH42" s="143"/>
      <c r="HTI42" s="143"/>
      <c r="HTJ42" s="143"/>
      <c r="HTK42" s="143"/>
      <c r="HTL42" s="143"/>
      <c r="HTM42" s="143"/>
      <c r="HTN42" s="143"/>
      <c r="HTO42" s="143"/>
      <c r="HTP42" s="143"/>
      <c r="HTQ42" s="143"/>
      <c r="HTR42" s="143"/>
      <c r="HTS42" s="143"/>
      <c r="HTT42" s="143"/>
      <c r="HTU42" s="143"/>
      <c r="HTV42" s="143"/>
      <c r="HTW42" s="143"/>
      <c r="HTX42" s="143"/>
      <c r="HTY42" s="143"/>
      <c r="HTZ42" s="143"/>
      <c r="HUA42" s="143"/>
      <c r="HUB42" s="143"/>
      <c r="HUC42" s="143"/>
      <c r="HUD42" s="143"/>
      <c r="HUE42" s="143"/>
      <c r="HUF42" s="143"/>
      <c r="HUG42" s="143"/>
      <c r="HUH42" s="143"/>
      <c r="HUI42" s="143"/>
      <c r="HUJ42" s="143"/>
      <c r="HUK42" s="143"/>
      <c r="HUL42" s="143"/>
      <c r="HUM42" s="143"/>
      <c r="HUN42" s="143"/>
      <c r="HUO42" s="143"/>
      <c r="HUP42" s="143"/>
      <c r="HUQ42" s="143"/>
      <c r="HUR42" s="143"/>
      <c r="HUS42" s="143"/>
      <c r="HUT42" s="143"/>
      <c r="HUU42" s="143"/>
      <c r="HUV42" s="143"/>
      <c r="HUW42" s="143"/>
      <c r="HUX42" s="143"/>
      <c r="HUY42" s="143"/>
      <c r="HUZ42" s="143"/>
      <c r="HVA42" s="143"/>
      <c r="HVB42" s="143"/>
      <c r="HVC42" s="143"/>
      <c r="HVD42" s="143"/>
      <c r="HVE42" s="143"/>
      <c r="HVF42" s="143"/>
      <c r="HVG42" s="143"/>
      <c r="HVH42" s="143"/>
      <c r="HVI42" s="143"/>
      <c r="HVJ42" s="143"/>
      <c r="HVK42" s="143"/>
      <c r="HVL42" s="143"/>
      <c r="HVM42" s="143"/>
      <c r="HVN42" s="143"/>
      <c r="HVO42" s="143"/>
      <c r="HVP42" s="143"/>
      <c r="HVQ42" s="143"/>
      <c r="HVR42" s="143"/>
      <c r="HVS42" s="143"/>
      <c r="HVT42" s="143"/>
      <c r="HVU42" s="143"/>
      <c r="HVV42" s="143"/>
      <c r="HVW42" s="143"/>
      <c r="HVX42" s="143"/>
      <c r="HVY42" s="143"/>
      <c r="HVZ42" s="143"/>
      <c r="HWA42" s="143"/>
      <c r="HWB42" s="143"/>
      <c r="HWC42" s="143"/>
      <c r="HWD42" s="143"/>
      <c r="HWE42" s="143"/>
      <c r="HWF42" s="143"/>
      <c r="HWG42" s="143"/>
      <c r="HWH42" s="143"/>
      <c r="HWI42" s="143"/>
      <c r="HWJ42" s="143"/>
      <c r="HWK42" s="143"/>
      <c r="HWL42" s="143"/>
      <c r="HWM42" s="143"/>
      <c r="HWN42" s="143"/>
      <c r="HWO42" s="143"/>
      <c r="HWP42" s="143"/>
      <c r="HWQ42" s="143"/>
      <c r="HWR42" s="143"/>
      <c r="HWS42" s="143"/>
      <c r="HWT42" s="143"/>
      <c r="HWU42" s="143"/>
      <c r="HWV42" s="143"/>
      <c r="HWW42" s="143"/>
      <c r="HWX42" s="143"/>
      <c r="HWY42" s="143"/>
      <c r="HWZ42" s="143"/>
      <c r="HXA42" s="143"/>
      <c r="HXB42" s="143"/>
      <c r="HXC42" s="143"/>
      <c r="HXD42" s="143"/>
      <c r="HXE42" s="143"/>
      <c r="HXF42" s="143"/>
      <c r="HXG42" s="143"/>
      <c r="HXH42" s="143"/>
      <c r="HXI42" s="143"/>
      <c r="HXJ42" s="143"/>
      <c r="HXK42" s="143"/>
      <c r="HXL42" s="143"/>
      <c r="HXM42" s="143"/>
      <c r="HXN42" s="143"/>
      <c r="HXO42" s="143"/>
      <c r="HXP42" s="143"/>
      <c r="HXQ42" s="143"/>
      <c r="HXR42" s="143"/>
      <c r="HXS42" s="143"/>
      <c r="HXT42" s="143"/>
      <c r="HXU42" s="143"/>
      <c r="HXV42" s="143"/>
      <c r="HXW42" s="143"/>
      <c r="HXX42" s="143"/>
      <c r="HXY42" s="143"/>
      <c r="HXZ42" s="143"/>
      <c r="HYA42" s="143"/>
      <c r="HYB42" s="143"/>
      <c r="HYC42" s="143"/>
      <c r="HYD42" s="143"/>
      <c r="HYE42" s="143"/>
      <c r="HYF42" s="143"/>
      <c r="HYG42" s="143"/>
      <c r="HYH42" s="143"/>
      <c r="HYI42" s="143"/>
      <c r="HYJ42" s="143"/>
      <c r="HYK42" s="143"/>
      <c r="HYL42" s="143"/>
      <c r="HYM42" s="143"/>
      <c r="HYN42" s="143"/>
      <c r="HYO42" s="143"/>
      <c r="HYP42" s="143"/>
      <c r="HYQ42" s="143"/>
      <c r="HYR42" s="143"/>
      <c r="HYS42" s="143"/>
      <c r="HYT42" s="143"/>
      <c r="HYU42" s="143"/>
      <c r="HYV42" s="143"/>
      <c r="HYW42" s="143"/>
      <c r="HYX42" s="143"/>
      <c r="HYY42" s="143"/>
      <c r="HYZ42" s="143"/>
      <c r="HZA42" s="143"/>
      <c r="HZB42" s="143"/>
      <c r="HZC42" s="143"/>
      <c r="HZD42" s="143"/>
      <c r="HZE42" s="143"/>
      <c r="HZF42" s="143"/>
      <c r="HZG42" s="143"/>
      <c r="HZH42" s="143"/>
      <c r="HZI42" s="143"/>
      <c r="HZJ42" s="143"/>
      <c r="HZK42" s="143"/>
      <c r="HZL42" s="143"/>
      <c r="HZM42" s="143"/>
      <c r="HZN42" s="143"/>
      <c r="HZO42" s="143"/>
      <c r="HZP42" s="143"/>
      <c r="HZQ42" s="143"/>
      <c r="HZR42" s="143"/>
      <c r="HZS42" s="143"/>
      <c r="HZT42" s="143"/>
      <c r="HZU42" s="143"/>
      <c r="HZV42" s="143"/>
      <c r="HZW42" s="143"/>
      <c r="HZX42" s="143"/>
      <c r="HZY42" s="143"/>
      <c r="HZZ42" s="143"/>
      <c r="IAA42" s="143"/>
      <c r="IAB42" s="143"/>
      <c r="IAC42" s="143"/>
      <c r="IAD42" s="143"/>
      <c r="IAE42" s="143"/>
      <c r="IAF42" s="143"/>
      <c r="IAG42" s="143"/>
      <c r="IAH42" s="143"/>
      <c r="IAI42" s="143"/>
      <c r="IAJ42" s="143"/>
      <c r="IAK42" s="143"/>
      <c r="IAL42" s="143"/>
      <c r="IAM42" s="143"/>
      <c r="IAN42" s="143"/>
      <c r="IAO42" s="143"/>
      <c r="IAP42" s="143"/>
      <c r="IAQ42" s="143"/>
      <c r="IAR42" s="143"/>
      <c r="IAS42" s="143"/>
      <c r="IAT42" s="143"/>
      <c r="IAU42" s="143"/>
      <c r="IAV42" s="143"/>
      <c r="IAW42" s="143"/>
      <c r="IAX42" s="143"/>
      <c r="IAY42" s="143"/>
      <c r="IAZ42" s="143"/>
      <c r="IBA42" s="143"/>
      <c r="IBB42" s="143"/>
      <c r="IBC42" s="143"/>
      <c r="IBD42" s="143"/>
      <c r="IBE42" s="143"/>
      <c r="IBF42" s="143"/>
      <c r="IBG42" s="143"/>
      <c r="IBH42" s="143"/>
      <c r="IBI42" s="143"/>
      <c r="IBJ42" s="143"/>
      <c r="IBK42" s="143"/>
      <c r="IBL42" s="143"/>
      <c r="IBM42" s="143"/>
      <c r="IBN42" s="143"/>
      <c r="IBO42" s="143"/>
      <c r="IBP42" s="143"/>
      <c r="IBQ42" s="143"/>
      <c r="IBR42" s="143"/>
      <c r="IBS42" s="143"/>
      <c r="IBT42" s="143"/>
      <c r="IBU42" s="143"/>
      <c r="IBV42" s="143"/>
      <c r="IBW42" s="143"/>
      <c r="IBX42" s="143"/>
      <c r="IBY42" s="143"/>
      <c r="IBZ42" s="143"/>
      <c r="ICA42" s="143"/>
      <c r="ICB42" s="143"/>
      <c r="ICC42" s="143"/>
      <c r="ICD42" s="143"/>
      <c r="ICE42" s="143"/>
      <c r="ICF42" s="143"/>
      <c r="ICG42" s="143"/>
      <c r="ICH42" s="143"/>
      <c r="ICI42" s="143"/>
      <c r="ICJ42" s="143"/>
      <c r="ICK42" s="143"/>
      <c r="ICL42" s="143"/>
      <c r="ICM42" s="143"/>
      <c r="ICN42" s="143"/>
      <c r="ICO42" s="143"/>
      <c r="ICP42" s="143"/>
      <c r="ICQ42" s="143"/>
      <c r="ICR42" s="143"/>
      <c r="ICS42" s="143"/>
      <c r="ICT42" s="143"/>
      <c r="ICU42" s="143"/>
      <c r="ICV42" s="143"/>
      <c r="ICW42" s="143"/>
      <c r="ICX42" s="143"/>
      <c r="ICY42" s="143"/>
      <c r="ICZ42" s="143"/>
      <c r="IDA42" s="143"/>
      <c r="IDB42" s="143"/>
      <c r="IDC42" s="143"/>
      <c r="IDD42" s="143"/>
      <c r="IDE42" s="143"/>
      <c r="IDF42" s="143"/>
      <c r="IDG42" s="143"/>
      <c r="IDH42" s="143"/>
      <c r="IDI42" s="143"/>
      <c r="IDJ42" s="143"/>
      <c r="IDK42" s="143"/>
      <c r="IDL42" s="143"/>
      <c r="IDM42" s="143"/>
      <c r="IDN42" s="143"/>
      <c r="IDO42" s="143"/>
      <c r="IDP42" s="143"/>
      <c r="IDQ42" s="143"/>
      <c r="IDR42" s="143"/>
      <c r="IDS42" s="143"/>
      <c r="IDT42" s="143"/>
      <c r="IDU42" s="143"/>
      <c r="IDV42" s="143"/>
      <c r="IDW42" s="143"/>
      <c r="IDX42" s="143"/>
      <c r="IDY42" s="143"/>
      <c r="IDZ42" s="143"/>
      <c r="IEA42" s="143"/>
      <c r="IEB42" s="143"/>
      <c r="IEC42" s="143"/>
      <c r="IED42" s="143"/>
      <c r="IEE42" s="143"/>
      <c r="IEF42" s="143"/>
      <c r="IEG42" s="143"/>
      <c r="IEH42" s="143"/>
      <c r="IEI42" s="143"/>
      <c r="IEJ42" s="143"/>
      <c r="IEK42" s="143"/>
      <c r="IEL42" s="143"/>
      <c r="IEM42" s="143"/>
      <c r="IEN42" s="143"/>
      <c r="IEO42" s="143"/>
      <c r="IEP42" s="143"/>
      <c r="IEQ42" s="143"/>
      <c r="IER42" s="143"/>
      <c r="IES42" s="143"/>
      <c r="IET42" s="143"/>
      <c r="IEU42" s="143"/>
      <c r="IEV42" s="143"/>
      <c r="IEW42" s="143"/>
      <c r="IEX42" s="143"/>
      <c r="IEY42" s="143"/>
      <c r="IEZ42" s="143"/>
      <c r="IFA42" s="143"/>
      <c r="IFB42" s="143"/>
      <c r="IFC42" s="143"/>
      <c r="IFD42" s="143"/>
      <c r="IFE42" s="143"/>
      <c r="IFF42" s="143"/>
      <c r="IFG42" s="143"/>
      <c r="IFH42" s="143"/>
      <c r="IFI42" s="143"/>
      <c r="IFJ42" s="143"/>
      <c r="IFK42" s="143"/>
      <c r="IFL42" s="143"/>
      <c r="IFM42" s="143"/>
      <c r="IFN42" s="143"/>
      <c r="IFO42" s="143"/>
      <c r="IFP42" s="143"/>
      <c r="IFQ42" s="143"/>
      <c r="IFR42" s="143"/>
      <c r="IFS42" s="143"/>
      <c r="IFT42" s="143"/>
      <c r="IFU42" s="143"/>
      <c r="IFV42" s="143"/>
      <c r="IFW42" s="143"/>
      <c r="IFX42" s="143"/>
      <c r="IFY42" s="143"/>
      <c r="IFZ42" s="143"/>
      <c r="IGA42" s="143"/>
      <c r="IGB42" s="143"/>
      <c r="IGC42" s="143"/>
      <c r="IGD42" s="143"/>
      <c r="IGE42" s="143"/>
      <c r="IGF42" s="143"/>
      <c r="IGG42" s="143"/>
      <c r="IGH42" s="143"/>
      <c r="IGI42" s="143"/>
      <c r="IGJ42" s="143"/>
      <c r="IGK42" s="143"/>
      <c r="IGL42" s="143"/>
      <c r="IGM42" s="143"/>
      <c r="IGN42" s="143"/>
      <c r="IGO42" s="143"/>
      <c r="IGP42" s="143"/>
      <c r="IGQ42" s="143"/>
      <c r="IGR42" s="143"/>
      <c r="IGS42" s="143"/>
      <c r="IGT42" s="143"/>
      <c r="IGU42" s="143"/>
      <c r="IGV42" s="143"/>
      <c r="IGW42" s="143"/>
      <c r="IGX42" s="143"/>
      <c r="IGY42" s="143"/>
      <c r="IGZ42" s="143"/>
      <c r="IHA42" s="143"/>
      <c r="IHB42" s="143"/>
      <c r="IHC42" s="143"/>
      <c r="IHD42" s="143"/>
      <c r="IHE42" s="143"/>
      <c r="IHF42" s="143"/>
      <c r="IHG42" s="143"/>
      <c r="IHH42" s="143"/>
      <c r="IHI42" s="143"/>
      <c r="IHJ42" s="143"/>
      <c r="IHK42" s="143"/>
      <c r="IHL42" s="143"/>
      <c r="IHM42" s="143"/>
      <c r="IHN42" s="143"/>
      <c r="IHO42" s="143"/>
      <c r="IHP42" s="143"/>
      <c r="IHQ42" s="143"/>
      <c r="IHR42" s="143"/>
      <c r="IHS42" s="143"/>
      <c r="IHT42" s="143"/>
      <c r="IHU42" s="143"/>
      <c r="IHV42" s="143"/>
      <c r="IHW42" s="143"/>
      <c r="IHX42" s="143"/>
      <c r="IHY42" s="143"/>
      <c r="IHZ42" s="143"/>
      <c r="IIA42" s="143"/>
      <c r="IIB42" s="143"/>
      <c r="IIC42" s="143"/>
      <c r="IID42" s="143"/>
      <c r="IIE42" s="143"/>
      <c r="IIF42" s="143"/>
      <c r="IIG42" s="143"/>
      <c r="IIH42" s="143"/>
      <c r="III42" s="143"/>
      <c r="IIJ42" s="143"/>
      <c r="IIK42" s="143"/>
      <c r="IIL42" s="143"/>
      <c r="IIM42" s="143"/>
      <c r="IIN42" s="143"/>
      <c r="IIO42" s="143"/>
      <c r="IIP42" s="143"/>
      <c r="IIQ42" s="143"/>
      <c r="IIR42" s="143"/>
      <c r="IIS42" s="143"/>
      <c r="IIT42" s="143"/>
      <c r="IIU42" s="143"/>
      <c r="IIV42" s="143"/>
      <c r="IIW42" s="143"/>
      <c r="IIX42" s="143"/>
      <c r="IIY42" s="143"/>
      <c r="IIZ42" s="143"/>
      <c r="IJA42" s="143"/>
      <c r="IJB42" s="143"/>
      <c r="IJC42" s="143"/>
      <c r="IJD42" s="143"/>
      <c r="IJE42" s="143"/>
      <c r="IJF42" s="143"/>
      <c r="IJG42" s="143"/>
      <c r="IJH42" s="143"/>
      <c r="IJI42" s="143"/>
      <c r="IJJ42" s="143"/>
      <c r="IJK42" s="143"/>
      <c r="IJL42" s="143"/>
      <c r="IJM42" s="143"/>
      <c r="IJN42" s="143"/>
      <c r="IJO42" s="143"/>
      <c r="IJP42" s="143"/>
      <c r="IJQ42" s="143"/>
      <c r="IJR42" s="143"/>
      <c r="IJS42" s="143"/>
      <c r="IJT42" s="143"/>
      <c r="IJU42" s="143"/>
      <c r="IJV42" s="143"/>
      <c r="IJW42" s="143"/>
      <c r="IJX42" s="143"/>
      <c r="IJY42" s="143"/>
      <c r="IJZ42" s="143"/>
      <c r="IKA42" s="143"/>
      <c r="IKB42" s="143"/>
      <c r="IKC42" s="143"/>
      <c r="IKD42" s="143"/>
      <c r="IKE42" s="143"/>
      <c r="IKF42" s="143"/>
      <c r="IKG42" s="143"/>
      <c r="IKH42" s="143"/>
      <c r="IKI42" s="143"/>
      <c r="IKJ42" s="143"/>
      <c r="IKK42" s="143"/>
      <c r="IKL42" s="143"/>
      <c r="IKM42" s="143"/>
      <c r="IKN42" s="143"/>
      <c r="IKO42" s="143"/>
      <c r="IKP42" s="143"/>
      <c r="IKQ42" s="143"/>
      <c r="IKR42" s="143"/>
      <c r="IKS42" s="143"/>
      <c r="IKT42" s="143"/>
      <c r="IKU42" s="143"/>
      <c r="IKV42" s="143"/>
      <c r="IKW42" s="143"/>
      <c r="IKX42" s="143"/>
      <c r="IKY42" s="143"/>
      <c r="IKZ42" s="143"/>
      <c r="ILA42" s="143"/>
      <c r="ILB42" s="143"/>
      <c r="ILC42" s="143"/>
      <c r="ILD42" s="143"/>
      <c r="ILE42" s="143"/>
      <c r="ILF42" s="143"/>
      <c r="ILG42" s="143"/>
      <c r="ILH42" s="143"/>
      <c r="ILI42" s="143"/>
      <c r="ILJ42" s="143"/>
      <c r="ILK42" s="143"/>
      <c r="ILL42" s="143"/>
      <c r="ILM42" s="143"/>
      <c r="ILN42" s="143"/>
      <c r="ILO42" s="143"/>
      <c r="ILP42" s="143"/>
      <c r="ILQ42" s="143"/>
      <c r="ILR42" s="143"/>
      <c r="ILS42" s="143"/>
      <c r="ILT42" s="143"/>
      <c r="ILU42" s="143"/>
      <c r="ILV42" s="143"/>
      <c r="ILW42" s="143"/>
      <c r="ILX42" s="143"/>
      <c r="ILY42" s="143"/>
      <c r="ILZ42" s="143"/>
      <c r="IMA42" s="143"/>
      <c r="IMB42" s="143"/>
      <c r="IMC42" s="143"/>
      <c r="IMD42" s="143"/>
      <c r="IME42" s="143"/>
      <c r="IMF42" s="143"/>
      <c r="IMG42" s="143"/>
      <c r="IMH42" s="143"/>
      <c r="IMI42" s="143"/>
      <c r="IMJ42" s="143"/>
      <c r="IMK42" s="143"/>
      <c r="IML42" s="143"/>
      <c r="IMM42" s="143"/>
      <c r="IMN42" s="143"/>
      <c r="IMO42" s="143"/>
      <c r="IMP42" s="143"/>
      <c r="IMQ42" s="143"/>
      <c r="IMR42" s="143"/>
      <c r="IMS42" s="143"/>
      <c r="IMT42" s="143"/>
      <c r="IMU42" s="143"/>
      <c r="IMV42" s="143"/>
      <c r="IMW42" s="143"/>
      <c r="IMX42" s="143"/>
      <c r="IMY42" s="143"/>
      <c r="IMZ42" s="143"/>
      <c r="INA42" s="143"/>
      <c r="INB42" s="143"/>
      <c r="INC42" s="143"/>
      <c r="IND42" s="143"/>
      <c r="INE42" s="143"/>
      <c r="INF42" s="143"/>
      <c r="ING42" s="143"/>
      <c r="INH42" s="143"/>
      <c r="INI42" s="143"/>
      <c r="INJ42" s="143"/>
      <c r="INK42" s="143"/>
      <c r="INL42" s="143"/>
      <c r="INM42" s="143"/>
      <c r="INN42" s="143"/>
      <c r="INO42" s="143"/>
      <c r="INP42" s="143"/>
      <c r="INQ42" s="143"/>
      <c r="INR42" s="143"/>
      <c r="INS42" s="143"/>
      <c r="INT42" s="143"/>
      <c r="INU42" s="143"/>
      <c r="INV42" s="143"/>
      <c r="INW42" s="143"/>
      <c r="INX42" s="143"/>
      <c r="INY42" s="143"/>
      <c r="INZ42" s="143"/>
      <c r="IOA42" s="143"/>
      <c r="IOB42" s="143"/>
      <c r="IOC42" s="143"/>
      <c r="IOD42" s="143"/>
      <c r="IOE42" s="143"/>
      <c r="IOF42" s="143"/>
      <c r="IOG42" s="143"/>
      <c r="IOH42" s="143"/>
      <c r="IOI42" s="143"/>
      <c r="IOJ42" s="143"/>
      <c r="IOK42" s="143"/>
      <c r="IOL42" s="143"/>
      <c r="IOM42" s="143"/>
      <c r="ION42" s="143"/>
      <c r="IOO42" s="143"/>
      <c r="IOP42" s="143"/>
      <c r="IOQ42" s="143"/>
      <c r="IOR42" s="143"/>
      <c r="IOS42" s="143"/>
      <c r="IOT42" s="143"/>
      <c r="IOU42" s="143"/>
      <c r="IOV42" s="143"/>
      <c r="IOW42" s="143"/>
      <c r="IOX42" s="143"/>
      <c r="IOY42" s="143"/>
      <c r="IOZ42" s="143"/>
      <c r="IPA42" s="143"/>
      <c r="IPB42" s="143"/>
      <c r="IPC42" s="143"/>
      <c r="IPD42" s="143"/>
      <c r="IPE42" s="143"/>
      <c r="IPF42" s="143"/>
      <c r="IPG42" s="143"/>
      <c r="IPH42" s="143"/>
      <c r="IPI42" s="143"/>
      <c r="IPJ42" s="143"/>
      <c r="IPK42" s="143"/>
      <c r="IPL42" s="143"/>
      <c r="IPM42" s="143"/>
      <c r="IPN42" s="143"/>
      <c r="IPO42" s="143"/>
      <c r="IPP42" s="143"/>
      <c r="IPQ42" s="143"/>
      <c r="IPR42" s="143"/>
      <c r="IPS42" s="143"/>
      <c r="IPT42" s="143"/>
      <c r="IPU42" s="143"/>
      <c r="IPV42" s="143"/>
      <c r="IPW42" s="143"/>
      <c r="IPX42" s="143"/>
      <c r="IPY42" s="143"/>
      <c r="IPZ42" s="143"/>
      <c r="IQA42" s="143"/>
      <c r="IQB42" s="143"/>
      <c r="IQC42" s="143"/>
      <c r="IQD42" s="143"/>
      <c r="IQE42" s="143"/>
      <c r="IQF42" s="143"/>
      <c r="IQG42" s="143"/>
      <c r="IQH42" s="143"/>
      <c r="IQI42" s="143"/>
      <c r="IQJ42" s="143"/>
      <c r="IQK42" s="143"/>
      <c r="IQL42" s="143"/>
      <c r="IQM42" s="143"/>
      <c r="IQN42" s="143"/>
      <c r="IQO42" s="143"/>
      <c r="IQP42" s="143"/>
      <c r="IQQ42" s="143"/>
      <c r="IQR42" s="143"/>
      <c r="IQS42" s="143"/>
      <c r="IQT42" s="143"/>
      <c r="IQU42" s="143"/>
      <c r="IQV42" s="143"/>
      <c r="IQW42" s="143"/>
      <c r="IQX42" s="143"/>
      <c r="IQY42" s="143"/>
      <c r="IQZ42" s="143"/>
      <c r="IRA42" s="143"/>
      <c r="IRB42" s="143"/>
      <c r="IRC42" s="143"/>
      <c r="IRD42" s="143"/>
      <c r="IRE42" s="143"/>
      <c r="IRF42" s="143"/>
      <c r="IRG42" s="143"/>
      <c r="IRH42" s="143"/>
      <c r="IRI42" s="143"/>
      <c r="IRJ42" s="143"/>
      <c r="IRK42" s="143"/>
      <c r="IRL42" s="143"/>
      <c r="IRM42" s="143"/>
      <c r="IRN42" s="143"/>
      <c r="IRO42" s="143"/>
      <c r="IRP42" s="143"/>
      <c r="IRQ42" s="143"/>
      <c r="IRR42" s="143"/>
      <c r="IRS42" s="143"/>
      <c r="IRT42" s="143"/>
      <c r="IRU42" s="143"/>
      <c r="IRV42" s="143"/>
      <c r="IRW42" s="143"/>
      <c r="IRX42" s="143"/>
      <c r="IRY42" s="143"/>
      <c r="IRZ42" s="143"/>
      <c r="ISA42" s="143"/>
      <c r="ISB42" s="143"/>
      <c r="ISC42" s="143"/>
      <c r="ISD42" s="143"/>
      <c r="ISE42" s="143"/>
      <c r="ISF42" s="143"/>
      <c r="ISG42" s="143"/>
      <c r="ISH42" s="143"/>
      <c r="ISI42" s="143"/>
      <c r="ISJ42" s="143"/>
      <c r="ISK42" s="143"/>
      <c r="ISL42" s="143"/>
      <c r="ISM42" s="143"/>
      <c r="ISN42" s="143"/>
      <c r="ISO42" s="143"/>
      <c r="ISP42" s="143"/>
      <c r="ISQ42" s="143"/>
      <c r="ISR42" s="143"/>
      <c r="ISS42" s="143"/>
      <c r="IST42" s="143"/>
      <c r="ISU42" s="143"/>
      <c r="ISV42" s="143"/>
      <c r="ISW42" s="143"/>
      <c r="ISX42" s="143"/>
      <c r="ISY42" s="143"/>
      <c r="ISZ42" s="143"/>
      <c r="ITA42" s="143"/>
      <c r="ITB42" s="143"/>
      <c r="ITC42" s="143"/>
      <c r="ITD42" s="143"/>
      <c r="ITE42" s="143"/>
      <c r="ITF42" s="143"/>
      <c r="ITG42" s="143"/>
      <c r="ITH42" s="143"/>
      <c r="ITI42" s="143"/>
      <c r="ITJ42" s="143"/>
      <c r="ITK42" s="143"/>
      <c r="ITL42" s="143"/>
      <c r="ITM42" s="143"/>
      <c r="ITN42" s="143"/>
      <c r="ITO42" s="143"/>
      <c r="ITP42" s="143"/>
      <c r="ITQ42" s="143"/>
      <c r="ITR42" s="143"/>
      <c r="ITS42" s="143"/>
      <c r="ITT42" s="143"/>
      <c r="ITU42" s="143"/>
      <c r="ITV42" s="143"/>
      <c r="ITW42" s="143"/>
      <c r="ITX42" s="143"/>
      <c r="ITY42" s="143"/>
      <c r="ITZ42" s="143"/>
      <c r="IUA42" s="143"/>
      <c r="IUB42" s="143"/>
      <c r="IUC42" s="143"/>
      <c r="IUD42" s="143"/>
      <c r="IUE42" s="143"/>
      <c r="IUF42" s="143"/>
      <c r="IUG42" s="143"/>
      <c r="IUH42" s="143"/>
      <c r="IUI42" s="143"/>
      <c r="IUJ42" s="143"/>
      <c r="IUK42" s="143"/>
      <c r="IUL42" s="143"/>
      <c r="IUM42" s="143"/>
      <c r="IUN42" s="143"/>
      <c r="IUO42" s="143"/>
      <c r="IUP42" s="143"/>
      <c r="IUQ42" s="143"/>
      <c r="IUR42" s="143"/>
      <c r="IUS42" s="143"/>
      <c r="IUT42" s="143"/>
      <c r="IUU42" s="143"/>
      <c r="IUV42" s="143"/>
      <c r="IUW42" s="143"/>
      <c r="IUX42" s="143"/>
      <c r="IUY42" s="143"/>
      <c r="IUZ42" s="143"/>
      <c r="IVA42" s="143"/>
      <c r="IVB42" s="143"/>
      <c r="IVC42" s="143"/>
      <c r="IVD42" s="143"/>
      <c r="IVE42" s="143"/>
      <c r="IVF42" s="143"/>
      <c r="IVG42" s="143"/>
      <c r="IVH42" s="143"/>
      <c r="IVI42" s="143"/>
      <c r="IVJ42" s="143"/>
      <c r="IVK42" s="143"/>
      <c r="IVL42" s="143"/>
      <c r="IVM42" s="143"/>
      <c r="IVN42" s="143"/>
      <c r="IVO42" s="143"/>
      <c r="IVP42" s="143"/>
      <c r="IVQ42" s="143"/>
      <c r="IVR42" s="143"/>
      <c r="IVS42" s="143"/>
      <c r="IVT42" s="143"/>
      <c r="IVU42" s="143"/>
      <c r="IVV42" s="143"/>
      <c r="IVW42" s="143"/>
      <c r="IVX42" s="143"/>
      <c r="IVY42" s="143"/>
      <c r="IVZ42" s="143"/>
      <c r="IWA42" s="143"/>
      <c r="IWB42" s="143"/>
      <c r="IWC42" s="143"/>
      <c r="IWD42" s="143"/>
      <c r="IWE42" s="143"/>
      <c r="IWF42" s="143"/>
      <c r="IWG42" s="143"/>
      <c r="IWH42" s="143"/>
      <c r="IWI42" s="143"/>
      <c r="IWJ42" s="143"/>
      <c r="IWK42" s="143"/>
      <c r="IWL42" s="143"/>
      <c r="IWM42" s="143"/>
      <c r="IWN42" s="143"/>
      <c r="IWO42" s="143"/>
      <c r="IWP42" s="143"/>
      <c r="IWQ42" s="143"/>
      <c r="IWR42" s="143"/>
      <c r="IWS42" s="143"/>
      <c r="IWT42" s="143"/>
      <c r="IWU42" s="143"/>
      <c r="IWV42" s="143"/>
      <c r="IWW42" s="143"/>
      <c r="IWX42" s="143"/>
      <c r="IWY42" s="143"/>
      <c r="IWZ42" s="143"/>
      <c r="IXA42" s="143"/>
      <c r="IXB42" s="143"/>
      <c r="IXC42" s="143"/>
      <c r="IXD42" s="143"/>
      <c r="IXE42" s="143"/>
      <c r="IXF42" s="143"/>
      <c r="IXG42" s="143"/>
      <c r="IXH42" s="143"/>
      <c r="IXI42" s="143"/>
      <c r="IXJ42" s="143"/>
      <c r="IXK42" s="143"/>
      <c r="IXL42" s="143"/>
      <c r="IXM42" s="143"/>
      <c r="IXN42" s="143"/>
      <c r="IXO42" s="143"/>
      <c r="IXP42" s="143"/>
      <c r="IXQ42" s="143"/>
      <c r="IXR42" s="143"/>
      <c r="IXS42" s="143"/>
      <c r="IXT42" s="143"/>
      <c r="IXU42" s="143"/>
      <c r="IXV42" s="143"/>
      <c r="IXW42" s="143"/>
      <c r="IXX42" s="143"/>
      <c r="IXY42" s="143"/>
      <c r="IXZ42" s="143"/>
      <c r="IYA42" s="143"/>
      <c r="IYB42" s="143"/>
      <c r="IYC42" s="143"/>
      <c r="IYD42" s="143"/>
      <c r="IYE42" s="143"/>
      <c r="IYF42" s="143"/>
      <c r="IYG42" s="143"/>
      <c r="IYH42" s="143"/>
      <c r="IYI42" s="143"/>
      <c r="IYJ42" s="143"/>
      <c r="IYK42" s="143"/>
      <c r="IYL42" s="143"/>
      <c r="IYM42" s="143"/>
      <c r="IYN42" s="143"/>
      <c r="IYO42" s="143"/>
      <c r="IYP42" s="143"/>
      <c r="IYQ42" s="143"/>
      <c r="IYR42" s="143"/>
      <c r="IYS42" s="143"/>
      <c r="IYT42" s="143"/>
      <c r="IYU42" s="143"/>
      <c r="IYV42" s="143"/>
      <c r="IYW42" s="143"/>
      <c r="IYX42" s="143"/>
      <c r="IYY42" s="143"/>
      <c r="IYZ42" s="143"/>
      <c r="IZA42" s="143"/>
      <c r="IZB42" s="143"/>
      <c r="IZC42" s="143"/>
      <c r="IZD42" s="143"/>
      <c r="IZE42" s="143"/>
      <c r="IZF42" s="143"/>
      <c r="IZG42" s="143"/>
      <c r="IZH42" s="143"/>
      <c r="IZI42" s="143"/>
      <c r="IZJ42" s="143"/>
      <c r="IZK42" s="143"/>
      <c r="IZL42" s="143"/>
      <c r="IZM42" s="143"/>
      <c r="IZN42" s="143"/>
      <c r="IZO42" s="143"/>
      <c r="IZP42" s="143"/>
      <c r="IZQ42" s="143"/>
      <c r="IZR42" s="143"/>
      <c r="IZS42" s="143"/>
      <c r="IZT42" s="143"/>
      <c r="IZU42" s="143"/>
      <c r="IZV42" s="143"/>
      <c r="IZW42" s="143"/>
      <c r="IZX42" s="143"/>
      <c r="IZY42" s="143"/>
      <c r="IZZ42" s="143"/>
      <c r="JAA42" s="143"/>
      <c r="JAB42" s="143"/>
      <c r="JAC42" s="143"/>
      <c r="JAD42" s="143"/>
      <c r="JAE42" s="143"/>
      <c r="JAF42" s="143"/>
      <c r="JAG42" s="143"/>
      <c r="JAH42" s="143"/>
      <c r="JAI42" s="143"/>
      <c r="JAJ42" s="143"/>
      <c r="JAK42" s="143"/>
      <c r="JAL42" s="143"/>
      <c r="JAM42" s="143"/>
      <c r="JAN42" s="143"/>
      <c r="JAO42" s="143"/>
      <c r="JAP42" s="143"/>
      <c r="JAQ42" s="143"/>
      <c r="JAR42" s="143"/>
      <c r="JAS42" s="143"/>
      <c r="JAT42" s="143"/>
      <c r="JAU42" s="143"/>
      <c r="JAV42" s="143"/>
      <c r="JAW42" s="143"/>
      <c r="JAX42" s="143"/>
      <c r="JAY42" s="143"/>
      <c r="JAZ42" s="143"/>
      <c r="JBA42" s="143"/>
      <c r="JBB42" s="143"/>
      <c r="JBC42" s="143"/>
      <c r="JBD42" s="143"/>
      <c r="JBE42" s="143"/>
      <c r="JBF42" s="143"/>
      <c r="JBG42" s="143"/>
      <c r="JBH42" s="143"/>
      <c r="JBI42" s="143"/>
      <c r="JBJ42" s="143"/>
      <c r="JBK42" s="143"/>
      <c r="JBL42" s="143"/>
      <c r="JBM42" s="143"/>
      <c r="JBN42" s="143"/>
      <c r="JBO42" s="143"/>
      <c r="JBP42" s="143"/>
      <c r="JBQ42" s="143"/>
      <c r="JBR42" s="143"/>
      <c r="JBS42" s="143"/>
      <c r="JBT42" s="143"/>
      <c r="JBU42" s="143"/>
      <c r="JBV42" s="143"/>
      <c r="JBW42" s="143"/>
      <c r="JBX42" s="143"/>
      <c r="JBY42" s="143"/>
      <c r="JBZ42" s="143"/>
      <c r="JCA42" s="143"/>
      <c r="JCB42" s="143"/>
      <c r="JCC42" s="143"/>
      <c r="JCD42" s="143"/>
      <c r="JCE42" s="143"/>
      <c r="JCF42" s="143"/>
      <c r="JCG42" s="143"/>
      <c r="JCH42" s="143"/>
      <c r="JCI42" s="143"/>
      <c r="JCJ42" s="143"/>
      <c r="JCK42" s="143"/>
      <c r="JCL42" s="143"/>
      <c r="JCM42" s="143"/>
      <c r="JCN42" s="143"/>
      <c r="JCO42" s="143"/>
      <c r="JCP42" s="143"/>
      <c r="JCQ42" s="143"/>
      <c r="JCR42" s="143"/>
      <c r="JCS42" s="143"/>
      <c r="JCT42" s="143"/>
      <c r="JCU42" s="143"/>
      <c r="JCV42" s="143"/>
      <c r="JCW42" s="143"/>
      <c r="JCX42" s="143"/>
      <c r="JCY42" s="143"/>
      <c r="JCZ42" s="143"/>
      <c r="JDA42" s="143"/>
      <c r="JDB42" s="143"/>
      <c r="JDC42" s="143"/>
      <c r="JDD42" s="143"/>
      <c r="JDE42" s="143"/>
      <c r="JDF42" s="143"/>
      <c r="JDG42" s="143"/>
      <c r="JDH42" s="143"/>
      <c r="JDI42" s="143"/>
      <c r="JDJ42" s="143"/>
      <c r="JDK42" s="143"/>
      <c r="JDL42" s="143"/>
      <c r="JDM42" s="143"/>
      <c r="JDN42" s="143"/>
      <c r="JDO42" s="143"/>
      <c r="JDP42" s="143"/>
      <c r="JDQ42" s="143"/>
      <c r="JDR42" s="143"/>
      <c r="JDS42" s="143"/>
      <c r="JDT42" s="143"/>
      <c r="JDU42" s="143"/>
      <c r="JDV42" s="143"/>
      <c r="JDW42" s="143"/>
      <c r="JDX42" s="143"/>
      <c r="JDY42" s="143"/>
      <c r="JDZ42" s="143"/>
      <c r="JEA42" s="143"/>
      <c r="JEB42" s="143"/>
      <c r="JEC42" s="143"/>
      <c r="JED42" s="143"/>
      <c r="JEE42" s="143"/>
      <c r="JEF42" s="143"/>
      <c r="JEG42" s="143"/>
      <c r="JEH42" s="143"/>
      <c r="JEI42" s="143"/>
      <c r="JEJ42" s="143"/>
      <c r="JEK42" s="143"/>
      <c r="JEL42" s="143"/>
      <c r="JEM42" s="143"/>
      <c r="JEN42" s="143"/>
      <c r="JEO42" s="143"/>
      <c r="JEP42" s="143"/>
      <c r="JEQ42" s="143"/>
      <c r="JER42" s="143"/>
      <c r="JES42" s="143"/>
      <c r="JET42" s="143"/>
      <c r="JEU42" s="143"/>
      <c r="JEV42" s="143"/>
      <c r="JEW42" s="143"/>
      <c r="JEX42" s="143"/>
      <c r="JEY42" s="143"/>
      <c r="JEZ42" s="143"/>
      <c r="JFA42" s="143"/>
      <c r="JFB42" s="143"/>
      <c r="JFC42" s="143"/>
      <c r="JFD42" s="143"/>
      <c r="JFE42" s="143"/>
      <c r="JFF42" s="143"/>
      <c r="JFG42" s="143"/>
      <c r="JFH42" s="143"/>
      <c r="JFI42" s="143"/>
      <c r="JFJ42" s="143"/>
      <c r="JFK42" s="143"/>
      <c r="JFL42" s="143"/>
      <c r="JFM42" s="143"/>
      <c r="JFN42" s="143"/>
      <c r="JFO42" s="143"/>
      <c r="JFP42" s="143"/>
      <c r="JFQ42" s="143"/>
      <c r="JFR42" s="143"/>
      <c r="JFS42" s="143"/>
      <c r="JFT42" s="143"/>
      <c r="JFU42" s="143"/>
      <c r="JFV42" s="143"/>
      <c r="JFW42" s="143"/>
      <c r="JFX42" s="143"/>
      <c r="JFY42" s="143"/>
      <c r="JFZ42" s="143"/>
      <c r="JGA42" s="143"/>
      <c r="JGB42" s="143"/>
      <c r="JGC42" s="143"/>
      <c r="JGD42" s="143"/>
      <c r="JGE42" s="143"/>
      <c r="JGF42" s="143"/>
      <c r="JGG42" s="143"/>
      <c r="JGH42" s="143"/>
      <c r="JGI42" s="143"/>
      <c r="JGJ42" s="143"/>
      <c r="JGK42" s="143"/>
      <c r="JGL42" s="143"/>
      <c r="JGM42" s="143"/>
      <c r="JGN42" s="143"/>
      <c r="JGO42" s="143"/>
      <c r="JGP42" s="143"/>
      <c r="JGQ42" s="143"/>
      <c r="JGR42" s="143"/>
      <c r="JGS42" s="143"/>
      <c r="JGT42" s="143"/>
      <c r="JGU42" s="143"/>
      <c r="JGV42" s="143"/>
      <c r="JGW42" s="143"/>
      <c r="JGX42" s="143"/>
      <c r="JGY42" s="143"/>
      <c r="JGZ42" s="143"/>
      <c r="JHA42" s="143"/>
      <c r="JHB42" s="143"/>
      <c r="JHC42" s="143"/>
      <c r="JHD42" s="143"/>
      <c r="JHE42" s="143"/>
      <c r="JHF42" s="143"/>
      <c r="JHG42" s="143"/>
      <c r="JHH42" s="143"/>
      <c r="JHI42" s="143"/>
      <c r="JHJ42" s="143"/>
      <c r="JHK42" s="143"/>
      <c r="JHL42" s="143"/>
      <c r="JHM42" s="143"/>
      <c r="JHN42" s="143"/>
      <c r="JHO42" s="143"/>
      <c r="JHP42" s="143"/>
      <c r="JHQ42" s="143"/>
      <c r="JHR42" s="143"/>
      <c r="JHS42" s="143"/>
      <c r="JHT42" s="143"/>
      <c r="JHU42" s="143"/>
      <c r="JHV42" s="143"/>
      <c r="JHW42" s="143"/>
      <c r="JHX42" s="143"/>
      <c r="JHY42" s="143"/>
      <c r="JHZ42" s="143"/>
      <c r="JIA42" s="143"/>
      <c r="JIB42" s="143"/>
      <c r="JIC42" s="143"/>
      <c r="JID42" s="143"/>
      <c r="JIE42" s="143"/>
      <c r="JIF42" s="143"/>
      <c r="JIG42" s="143"/>
      <c r="JIH42" s="143"/>
      <c r="JII42" s="143"/>
      <c r="JIJ42" s="143"/>
      <c r="JIK42" s="143"/>
      <c r="JIL42" s="143"/>
      <c r="JIM42" s="143"/>
      <c r="JIN42" s="143"/>
      <c r="JIO42" s="143"/>
      <c r="JIP42" s="143"/>
      <c r="JIQ42" s="143"/>
      <c r="JIR42" s="143"/>
      <c r="JIS42" s="143"/>
      <c r="JIT42" s="143"/>
      <c r="JIU42" s="143"/>
      <c r="JIV42" s="143"/>
      <c r="JIW42" s="143"/>
      <c r="JIX42" s="143"/>
      <c r="JIY42" s="143"/>
      <c r="JIZ42" s="143"/>
      <c r="JJA42" s="143"/>
      <c r="JJB42" s="143"/>
      <c r="JJC42" s="143"/>
      <c r="JJD42" s="143"/>
      <c r="JJE42" s="143"/>
      <c r="JJF42" s="143"/>
      <c r="JJG42" s="143"/>
      <c r="JJH42" s="143"/>
      <c r="JJI42" s="143"/>
      <c r="JJJ42" s="143"/>
      <c r="JJK42" s="143"/>
      <c r="JJL42" s="143"/>
      <c r="JJM42" s="143"/>
      <c r="JJN42" s="143"/>
      <c r="JJO42" s="143"/>
      <c r="JJP42" s="143"/>
      <c r="JJQ42" s="143"/>
      <c r="JJR42" s="143"/>
      <c r="JJS42" s="143"/>
      <c r="JJT42" s="143"/>
      <c r="JJU42" s="143"/>
      <c r="JJV42" s="143"/>
      <c r="JJW42" s="143"/>
      <c r="JJX42" s="143"/>
      <c r="JJY42" s="143"/>
      <c r="JJZ42" s="143"/>
      <c r="JKA42" s="143"/>
      <c r="JKB42" s="143"/>
      <c r="JKC42" s="143"/>
      <c r="JKD42" s="143"/>
      <c r="JKE42" s="143"/>
      <c r="JKF42" s="143"/>
      <c r="JKG42" s="143"/>
      <c r="JKH42" s="143"/>
      <c r="JKI42" s="143"/>
      <c r="JKJ42" s="143"/>
      <c r="JKK42" s="143"/>
      <c r="JKL42" s="143"/>
      <c r="JKM42" s="143"/>
      <c r="JKN42" s="143"/>
      <c r="JKO42" s="143"/>
      <c r="JKP42" s="143"/>
      <c r="JKQ42" s="143"/>
      <c r="JKR42" s="143"/>
      <c r="JKS42" s="143"/>
      <c r="JKT42" s="143"/>
      <c r="JKU42" s="143"/>
      <c r="JKV42" s="143"/>
      <c r="JKW42" s="143"/>
      <c r="JKX42" s="143"/>
      <c r="JKY42" s="143"/>
      <c r="JKZ42" s="143"/>
      <c r="JLA42" s="143"/>
      <c r="JLB42" s="143"/>
      <c r="JLC42" s="143"/>
      <c r="JLD42" s="143"/>
      <c r="JLE42" s="143"/>
      <c r="JLF42" s="143"/>
      <c r="JLG42" s="143"/>
      <c r="JLH42" s="143"/>
      <c r="JLI42" s="143"/>
      <c r="JLJ42" s="143"/>
      <c r="JLK42" s="143"/>
      <c r="JLL42" s="143"/>
      <c r="JLM42" s="143"/>
      <c r="JLN42" s="143"/>
      <c r="JLO42" s="143"/>
      <c r="JLP42" s="143"/>
      <c r="JLQ42" s="143"/>
      <c r="JLR42" s="143"/>
      <c r="JLS42" s="143"/>
      <c r="JLT42" s="143"/>
      <c r="JLU42" s="143"/>
      <c r="JLV42" s="143"/>
      <c r="JLW42" s="143"/>
      <c r="JLX42" s="143"/>
      <c r="JLY42" s="143"/>
      <c r="JLZ42" s="143"/>
      <c r="JMA42" s="143"/>
      <c r="JMB42" s="143"/>
      <c r="JMC42" s="143"/>
      <c r="JMD42" s="143"/>
      <c r="JME42" s="143"/>
      <c r="JMF42" s="143"/>
      <c r="JMG42" s="143"/>
      <c r="JMH42" s="143"/>
      <c r="JMI42" s="143"/>
      <c r="JMJ42" s="143"/>
      <c r="JMK42" s="143"/>
      <c r="JML42" s="143"/>
      <c r="JMM42" s="143"/>
      <c r="JMN42" s="143"/>
      <c r="JMO42" s="143"/>
      <c r="JMP42" s="143"/>
      <c r="JMQ42" s="143"/>
      <c r="JMR42" s="143"/>
      <c r="JMS42" s="143"/>
      <c r="JMT42" s="143"/>
      <c r="JMU42" s="143"/>
      <c r="JMV42" s="143"/>
      <c r="JMW42" s="143"/>
      <c r="JMX42" s="143"/>
      <c r="JMY42" s="143"/>
      <c r="JMZ42" s="143"/>
      <c r="JNA42" s="143"/>
      <c r="JNB42" s="143"/>
      <c r="JNC42" s="143"/>
      <c r="JND42" s="143"/>
      <c r="JNE42" s="143"/>
      <c r="JNF42" s="143"/>
      <c r="JNG42" s="143"/>
      <c r="JNH42" s="143"/>
      <c r="JNI42" s="143"/>
      <c r="JNJ42" s="143"/>
      <c r="JNK42" s="143"/>
      <c r="JNL42" s="143"/>
      <c r="JNM42" s="143"/>
      <c r="JNN42" s="143"/>
      <c r="JNO42" s="143"/>
      <c r="JNP42" s="143"/>
      <c r="JNQ42" s="143"/>
      <c r="JNR42" s="143"/>
      <c r="JNS42" s="143"/>
      <c r="JNT42" s="143"/>
      <c r="JNU42" s="143"/>
      <c r="JNV42" s="143"/>
      <c r="JNW42" s="143"/>
      <c r="JNX42" s="143"/>
      <c r="JNY42" s="143"/>
      <c r="JNZ42" s="143"/>
      <c r="JOA42" s="143"/>
      <c r="JOB42" s="143"/>
      <c r="JOC42" s="143"/>
      <c r="JOD42" s="143"/>
      <c r="JOE42" s="143"/>
      <c r="JOF42" s="143"/>
      <c r="JOG42" s="143"/>
      <c r="JOH42" s="143"/>
      <c r="JOI42" s="143"/>
      <c r="JOJ42" s="143"/>
      <c r="JOK42" s="143"/>
      <c r="JOL42" s="143"/>
      <c r="JOM42" s="143"/>
      <c r="JON42" s="143"/>
      <c r="JOO42" s="143"/>
      <c r="JOP42" s="143"/>
      <c r="JOQ42" s="143"/>
      <c r="JOR42" s="143"/>
      <c r="JOS42" s="143"/>
      <c r="JOT42" s="143"/>
      <c r="JOU42" s="143"/>
      <c r="JOV42" s="143"/>
      <c r="JOW42" s="143"/>
      <c r="JOX42" s="143"/>
      <c r="JOY42" s="143"/>
      <c r="JOZ42" s="143"/>
      <c r="JPA42" s="143"/>
      <c r="JPB42" s="143"/>
      <c r="JPC42" s="143"/>
      <c r="JPD42" s="143"/>
      <c r="JPE42" s="143"/>
      <c r="JPF42" s="143"/>
      <c r="JPG42" s="143"/>
      <c r="JPH42" s="143"/>
      <c r="JPI42" s="143"/>
      <c r="JPJ42" s="143"/>
      <c r="JPK42" s="143"/>
      <c r="JPL42" s="143"/>
      <c r="JPM42" s="143"/>
      <c r="JPN42" s="143"/>
      <c r="JPO42" s="143"/>
      <c r="JPP42" s="143"/>
      <c r="JPQ42" s="143"/>
      <c r="JPR42" s="143"/>
      <c r="JPS42" s="143"/>
      <c r="JPT42" s="143"/>
      <c r="JPU42" s="143"/>
      <c r="JPV42" s="143"/>
      <c r="JPW42" s="143"/>
      <c r="JPX42" s="143"/>
      <c r="JPY42" s="143"/>
      <c r="JPZ42" s="143"/>
      <c r="JQA42" s="143"/>
      <c r="JQB42" s="143"/>
      <c r="JQC42" s="143"/>
      <c r="JQD42" s="143"/>
      <c r="JQE42" s="143"/>
      <c r="JQF42" s="143"/>
      <c r="JQG42" s="143"/>
      <c r="JQH42" s="143"/>
      <c r="JQI42" s="143"/>
      <c r="JQJ42" s="143"/>
      <c r="JQK42" s="143"/>
      <c r="JQL42" s="143"/>
      <c r="JQM42" s="143"/>
      <c r="JQN42" s="143"/>
      <c r="JQO42" s="143"/>
      <c r="JQP42" s="143"/>
      <c r="JQQ42" s="143"/>
      <c r="JQR42" s="143"/>
      <c r="JQS42" s="143"/>
      <c r="JQT42" s="143"/>
      <c r="JQU42" s="143"/>
      <c r="JQV42" s="143"/>
      <c r="JQW42" s="143"/>
      <c r="JQX42" s="143"/>
      <c r="JQY42" s="143"/>
      <c r="JQZ42" s="143"/>
      <c r="JRA42" s="143"/>
      <c r="JRB42" s="143"/>
      <c r="JRC42" s="143"/>
      <c r="JRD42" s="143"/>
      <c r="JRE42" s="143"/>
      <c r="JRF42" s="143"/>
      <c r="JRG42" s="143"/>
      <c r="JRH42" s="143"/>
      <c r="JRI42" s="143"/>
      <c r="JRJ42" s="143"/>
      <c r="JRK42" s="143"/>
      <c r="JRL42" s="143"/>
      <c r="JRM42" s="143"/>
      <c r="JRN42" s="143"/>
      <c r="JRO42" s="143"/>
      <c r="JRP42" s="143"/>
      <c r="JRQ42" s="143"/>
      <c r="JRR42" s="143"/>
      <c r="JRS42" s="143"/>
      <c r="JRT42" s="143"/>
      <c r="JRU42" s="143"/>
      <c r="JRV42" s="143"/>
      <c r="JRW42" s="143"/>
      <c r="JRX42" s="143"/>
      <c r="JRY42" s="143"/>
      <c r="JRZ42" s="143"/>
      <c r="JSA42" s="143"/>
      <c r="JSB42" s="143"/>
      <c r="JSC42" s="143"/>
      <c r="JSD42" s="143"/>
      <c r="JSE42" s="143"/>
      <c r="JSF42" s="143"/>
      <c r="JSG42" s="143"/>
      <c r="JSH42" s="143"/>
      <c r="JSI42" s="143"/>
      <c r="JSJ42" s="143"/>
      <c r="JSK42" s="143"/>
      <c r="JSL42" s="143"/>
      <c r="JSM42" s="143"/>
      <c r="JSN42" s="143"/>
      <c r="JSO42" s="143"/>
      <c r="JSP42" s="143"/>
      <c r="JSQ42" s="143"/>
      <c r="JSR42" s="143"/>
      <c r="JSS42" s="143"/>
      <c r="JST42" s="143"/>
      <c r="JSU42" s="143"/>
      <c r="JSV42" s="143"/>
      <c r="JSW42" s="143"/>
      <c r="JSX42" s="143"/>
      <c r="JSY42" s="143"/>
      <c r="JSZ42" s="143"/>
      <c r="JTA42" s="143"/>
      <c r="JTB42" s="143"/>
      <c r="JTC42" s="143"/>
      <c r="JTD42" s="143"/>
      <c r="JTE42" s="143"/>
      <c r="JTF42" s="143"/>
      <c r="JTG42" s="143"/>
      <c r="JTH42" s="143"/>
      <c r="JTI42" s="143"/>
      <c r="JTJ42" s="143"/>
      <c r="JTK42" s="143"/>
      <c r="JTL42" s="143"/>
      <c r="JTM42" s="143"/>
      <c r="JTN42" s="143"/>
      <c r="JTO42" s="143"/>
      <c r="JTP42" s="143"/>
      <c r="JTQ42" s="143"/>
      <c r="JTR42" s="143"/>
      <c r="JTS42" s="143"/>
      <c r="JTT42" s="143"/>
      <c r="JTU42" s="143"/>
      <c r="JTV42" s="143"/>
      <c r="JTW42" s="143"/>
      <c r="JTX42" s="143"/>
      <c r="JTY42" s="143"/>
      <c r="JTZ42" s="143"/>
      <c r="JUA42" s="143"/>
      <c r="JUB42" s="143"/>
      <c r="JUC42" s="143"/>
      <c r="JUD42" s="143"/>
      <c r="JUE42" s="143"/>
      <c r="JUF42" s="143"/>
      <c r="JUG42" s="143"/>
      <c r="JUH42" s="143"/>
      <c r="JUI42" s="143"/>
      <c r="JUJ42" s="143"/>
      <c r="JUK42" s="143"/>
      <c r="JUL42" s="143"/>
      <c r="JUM42" s="143"/>
      <c r="JUN42" s="143"/>
      <c r="JUO42" s="143"/>
      <c r="JUP42" s="143"/>
      <c r="JUQ42" s="143"/>
      <c r="JUR42" s="143"/>
      <c r="JUS42" s="143"/>
      <c r="JUT42" s="143"/>
      <c r="JUU42" s="143"/>
      <c r="JUV42" s="143"/>
      <c r="JUW42" s="143"/>
      <c r="JUX42" s="143"/>
      <c r="JUY42" s="143"/>
      <c r="JUZ42" s="143"/>
      <c r="JVA42" s="143"/>
      <c r="JVB42" s="143"/>
      <c r="JVC42" s="143"/>
      <c r="JVD42" s="143"/>
      <c r="JVE42" s="143"/>
      <c r="JVF42" s="143"/>
      <c r="JVG42" s="143"/>
      <c r="JVH42" s="143"/>
      <c r="JVI42" s="143"/>
      <c r="JVJ42" s="143"/>
      <c r="JVK42" s="143"/>
      <c r="JVL42" s="143"/>
      <c r="JVM42" s="143"/>
      <c r="JVN42" s="143"/>
      <c r="JVO42" s="143"/>
      <c r="JVP42" s="143"/>
      <c r="JVQ42" s="143"/>
      <c r="JVR42" s="143"/>
      <c r="JVS42" s="143"/>
      <c r="JVT42" s="143"/>
      <c r="JVU42" s="143"/>
      <c r="JVV42" s="143"/>
      <c r="JVW42" s="143"/>
      <c r="JVX42" s="143"/>
      <c r="JVY42" s="143"/>
      <c r="JVZ42" s="143"/>
      <c r="JWA42" s="143"/>
      <c r="JWB42" s="143"/>
      <c r="JWC42" s="143"/>
      <c r="JWD42" s="143"/>
      <c r="JWE42" s="143"/>
      <c r="JWF42" s="143"/>
      <c r="JWG42" s="143"/>
      <c r="JWH42" s="143"/>
      <c r="JWI42" s="143"/>
      <c r="JWJ42" s="143"/>
      <c r="JWK42" s="143"/>
      <c r="JWL42" s="143"/>
      <c r="JWM42" s="143"/>
      <c r="JWN42" s="143"/>
      <c r="JWO42" s="143"/>
      <c r="JWP42" s="143"/>
      <c r="JWQ42" s="143"/>
      <c r="JWR42" s="143"/>
      <c r="JWS42" s="143"/>
      <c r="JWT42" s="143"/>
      <c r="JWU42" s="143"/>
      <c r="JWV42" s="143"/>
      <c r="JWW42" s="143"/>
      <c r="JWX42" s="143"/>
      <c r="JWY42" s="143"/>
      <c r="JWZ42" s="143"/>
      <c r="JXA42" s="143"/>
      <c r="JXB42" s="143"/>
      <c r="JXC42" s="143"/>
      <c r="JXD42" s="143"/>
      <c r="JXE42" s="143"/>
      <c r="JXF42" s="143"/>
      <c r="JXG42" s="143"/>
      <c r="JXH42" s="143"/>
      <c r="JXI42" s="143"/>
      <c r="JXJ42" s="143"/>
      <c r="JXK42" s="143"/>
      <c r="JXL42" s="143"/>
      <c r="JXM42" s="143"/>
      <c r="JXN42" s="143"/>
      <c r="JXO42" s="143"/>
      <c r="JXP42" s="143"/>
      <c r="JXQ42" s="143"/>
      <c r="JXR42" s="143"/>
      <c r="JXS42" s="143"/>
      <c r="JXT42" s="143"/>
      <c r="JXU42" s="143"/>
      <c r="JXV42" s="143"/>
      <c r="JXW42" s="143"/>
      <c r="JXX42" s="143"/>
      <c r="JXY42" s="143"/>
      <c r="JXZ42" s="143"/>
      <c r="JYA42" s="143"/>
      <c r="JYB42" s="143"/>
      <c r="JYC42" s="143"/>
      <c r="JYD42" s="143"/>
      <c r="JYE42" s="143"/>
      <c r="JYF42" s="143"/>
      <c r="JYG42" s="143"/>
      <c r="JYH42" s="143"/>
      <c r="JYI42" s="143"/>
      <c r="JYJ42" s="143"/>
      <c r="JYK42" s="143"/>
      <c r="JYL42" s="143"/>
      <c r="JYM42" s="143"/>
      <c r="JYN42" s="143"/>
      <c r="JYO42" s="143"/>
      <c r="JYP42" s="143"/>
      <c r="JYQ42" s="143"/>
      <c r="JYR42" s="143"/>
      <c r="JYS42" s="143"/>
      <c r="JYT42" s="143"/>
      <c r="JYU42" s="143"/>
      <c r="JYV42" s="143"/>
      <c r="JYW42" s="143"/>
      <c r="JYX42" s="143"/>
      <c r="JYY42" s="143"/>
      <c r="JYZ42" s="143"/>
      <c r="JZA42" s="143"/>
      <c r="JZB42" s="143"/>
      <c r="JZC42" s="143"/>
      <c r="JZD42" s="143"/>
      <c r="JZE42" s="143"/>
      <c r="JZF42" s="143"/>
      <c r="JZG42" s="143"/>
      <c r="JZH42" s="143"/>
      <c r="JZI42" s="143"/>
      <c r="JZJ42" s="143"/>
      <c r="JZK42" s="143"/>
      <c r="JZL42" s="143"/>
      <c r="JZM42" s="143"/>
      <c r="JZN42" s="143"/>
      <c r="JZO42" s="143"/>
      <c r="JZP42" s="143"/>
      <c r="JZQ42" s="143"/>
      <c r="JZR42" s="143"/>
      <c r="JZS42" s="143"/>
      <c r="JZT42" s="143"/>
      <c r="JZU42" s="143"/>
      <c r="JZV42" s="143"/>
      <c r="JZW42" s="143"/>
      <c r="JZX42" s="143"/>
      <c r="JZY42" s="143"/>
      <c r="JZZ42" s="143"/>
      <c r="KAA42" s="143"/>
      <c r="KAB42" s="143"/>
      <c r="KAC42" s="143"/>
      <c r="KAD42" s="143"/>
      <c r="KAE42" s="143"/>
      <c r="KAF42" s="143"/>
      <c r="KAG42" s="143"/>
      <c r="KAH42" s="143"/>
      <c r="KAI42" s="143"/>
      <c r="KAJ42" s="143"/>
      <c r="KAK42" s="143"/>
      <c r="KAL42" s="143"/>
      <c r="KAM42" s="143"/>
      <c r="KAN42" s="143"/>
      <c r="KAO42" s="143"/>
      <c r="KAP42" s="143"/>
      <c r="KAQ42" s="143"/>
      <c r="KAR42" s="143"/>
      <c r="KAS42" s="143"/>
      <c r="KAT42" s="143"/>
      <c r="KAU42" s="143"/>
      <c r="KAV42" s="143"/>
      <c r="KAW42" s="143"/>
      <c r="KAX42" s="143"/>
      <c r="KAY42" s="143"/>
      <c r="KAZ42" s="143"/>
      <c r="KBA42" s="143"/>
      <c r="KBB42" s="143"/>
      <c r="KBC42" s="143"/>
      <c r="KBD42" s="143"/>
      <c r="KBE42" s="143"/>
      <c r="KBF42" s="143"/>
      <c r="KBG42" s="143"/>
      <c r="KBH42" s="143"/>
      <c r="KBI42" s="143"/>
      <c r="KBJ42" s="143"/>
      <c r="KBK42" s="143"/>
      <c r="KBL42" s="143"/>
      <c r="KBM42" s="143"/>
      <c r="KBN42" s="143"/>
      <c r="KBO42" s="143"/>
      <c r="KBP42" s="143"/>
      <c r="KBQ42" s="143"/>
      <c r="KBR42" s="143"/>
      <c r="KBS42" s="143"/>
      <c r="KBT42" s="143"/>
      <c r="KBU42" s="143"/>
      <c r="KBV42" s="143"/>
      <c r="KBW42" s="143"/>
      <c r="KBX42" s="143"/>
      <c r="KBY42" s="143"/>
      <c r="KBZ42" s="143"/>
      <c r="KCA42" s="143"/>
      <c r="KCB42" s="143"/>
      <c r="KCC42" s="143"/>
      <c r="KCD42" s="143"/>
      <c r="KCE42" s="143"/>
      <c r="KCF42" s="143"/>
      <c r="KCG42" s="143"/>
      <c r="KCH42" s="143"/>
      <c r="KCI42" s="143"/>
      <c r="KCJ42" s="143"/>
      <c r="KCK42" s="143"/>
      <c r="KCL42" s="143"/>
      <c r="KCM42" s="143"/>
      <c r="KCN42" s="143"/>
      <c r="KCO42" s="143"/>
      <c r="KCP42" s="143"/>
      <c r="KCQ42" s="143"/>
      <c r="KCR42" s="143"/>
      <c r="KCS42" s="143"/>
      <c r="KCT42" s="143"/>
      <c r="KCU42" s="143"/>
      <c r="KCV42" s="143"/>
      <c r="KCW42" s="143"/>
      <c r="KCX42" s="143"/>
      <c r="KCY42" s="143"/>
      <c r="KCZ42" s="143"/>
      <c r="KDA42" s="143"/>
      <c r="KDB42" s="143"/>
      <c r="KDC42" s="143"/>
      <c r="KDD42" s="143"/>
      <c r="KDE42" s="143"/>
      <c r="KDF42" s="143"/>
      <c r="KDG42" s="143"/>
      <c r="KDH42" s="143"/>
      <c r="KDI42" s="143"/>
      <c r="KDJ42" s="143"/>
      <c r="KDK42" s="143"/>
      <c r="KDL42" s="143"/>
      <c r="KDM42" s="143"/>
      <c r="KDN42" s="143"/>
      <c r="KDO42" s="143"/>
      <c r="KDP42" s="143"/>
      <c r="KDQ42" s="143"/>
      <c r="KDR42" s="143"/>
      <c r="KDS42" s="143"/>
      <c r="KDT42" s="143"/>
      <c r="KDU42" s="143"/>
      <c r="KDV42" s="143"/>
      <c r="KDW42" s="143"/>
      <c r="KDX42" s="143"/>
      <c r="KDY42" s="143"/>
      <c r="KDZ42" s="143"/>
      <c r="KEA42" s="143"/>
      <c r="KEB42" s="143"/>
      <c r="KEC42" s="143"/>
      <c r="KED42" s="143"/>
      <c r="KEE42" s="143"/>
      <c r="KEF42" s="143"/>
      <c r="KEG42" s="143"/>
      <c r="KEH42" s="143"/>
      <c r="KEI42" s="143"/>
      <c r="KEJ42" s="143"/>
      <c r="KEK42" s="143"/>
      <c r="KEL42" s="143"/>
      <c r="KEM42" s="143"/>
      <c r="KEN42" s="143"/>
      <c r="KEO42" s="143"/>
      <c r="KEP42" s="143"/>
      <c r="KEQ42" s="143"/>
      <c r="KER42" s="143"/>
      <c r="KES42" s="143"/>
      <c r="KET42" s="143"/>
      <c r="KEU42" s="143"/>
      <c r="KEV42" s="143"/>
      <c r="KEW42" s="143"/>
      <c r="KEX42" s="143"/>
      <c r="KEY42" s="143"/>
      <c r="KEZ42" s="143"/>
      <c r="KFA42" s="143"/>
      <c r="KFB42" s="143"/>
      <c r="KFC42" s="143"/>
      <c r="KFD42" s="143"/>
      <c r="KFE42" s="143"/>
      <c r="KFF42" s="143"/>
      <c r="KFG42" s="143"/>
      <c r="KFH42" s="143"/>
      <c r="KFI42" s="143"/>
      <c r="KFJ42" s="143"/>
      <c r="KFK42" s="143"/>
      <c r="KFL42" s="143"/>
      <c r="KFM42" s="143"/>
      <c r="KFN42" s="143"/>
      <c r="KFO42" s="143"/>
      <c r="KFP42" s="143"/>
      <c r="KFQ42" s="143"/>
      <c r="KFR42" s="143"/>
      <c r="KFS42" s="143"/>
      <c r="KFT42" s="143"/>
      <c r="KFU42" s="143"/>
      <c r="KFV42" s="143"/>
      <c r="KFW42" s="143"/>
      <c r="KFX42" s="143"/>
      <c r="KFY42" s="143"/>
      <c r="KFZ42" s="143"/>
      <c r="KGA42" s="143"/>
      <c r="KGB42" s="143"/>
      <c r="KGC42" s="143"/>
      <c r="KGD42" s="143"/>
      <c r="KGE42" s="143"/>
      <c r="KGF42" s="143"/>
      <c r="KGG42" s="143"/>
      <c r="KGH42" s="143"/>
      <c r="KGI42" s="143"/>
      <c r="KGJ42" s="143"/>
      <c r="KGK42" s="143"/>
      <c r="KGL42" s="143"/>
      <c r="KGM42" s="143"/>
      <c r="KGN42" s="143"/>
      <c r="KGO42" s="143"/>
      <c r="KGP42" s="143"/>
      <c r="KGQ42" s="143"/>
      <c r="KGR42" s="143"/>
      <c r="KGS42" s="143"/>
      <c r="KGT42" s="143"/>
      <c r="KGU42" s="143"/>
      <c r="KGV42" s="143"/>
      <c r="KGW42" s="143"/>
      <c r="KGX42" s="143"/>
      <c r="KGY42" s="143"/>
      <c r="KGZ42" s="143"/>
      <c r="KHA42" s="143"/>
      <c r="KHB42" s="143"/>
      <c r="KHC42" s="143"/>
      <c r="KHD42" s="143"/>
      <c r="KHE42" s="143"/>
      <c r="KHF42" s="143"/>
      <c r="KHG42" s="143"/>
      <c r="KHH42" s="143"/>
      <c r="KHI42" s="143"/>
      <c r="KHJ42" s="143"/>
      <c r="KHK42" s="143"/>
      <c r="KHL42" s="143"/>
      <c r="KHM42" s="143"/>
      <c r="KHN42" s="143"/>
      <c r="KHO42" s="143"/>
      <c r="KHP42" s="143"/>
      <c r="KHQ42" s="143"/>
      <c r="KHR42" s="143"/>
      <c r="KHS42" s="143"/>
      <c r="KHT42" s="143"/>
      <c r="KHU42" s="143"/>
      <c r="KHV42" s="143"/>
      <c r="KHW42" s="143"/>
      <c r="KHX42" s="143"/>
      <c r="KHY42" s="143"/>
      <c r="KHZ42" s="143"/>
      <c r="KIA42" s="143"/>
      <c r="KIB42" s="143"/>
      <c r="KIC42" s="143"/>
      <c r="KID42" s="143"/>
      <c r="KIE42" s="143"/>
      <c r="KIF42" s="143"/>
      <c r="KIG42" s="143"/>
      <c r="KIH42" s="143"/>
      <c r="KII42" s="143"/>
      <c r="KIJ42" s="143"/>
      <c r="KIK42" s="143"/>
      <c r="KIL42" s="143"/>
      <c r="KIM42" s="143"/>
      <c r="KIN42" s="143"/>
      <c r="KIO42" s="143"/>
      <c r="KIP42" s="143"/>
      <c r="KIQ42" s="143"/>
      <c r="KIR42" s="143"/>
      <c r="KIS42" s="143"/>
      <c r="KIT42" s="143"/>
      <c r="KIU42" s="143"/>
      <c r="KIV42" s="143"/>
      <c r="KIW42" s="143"/>
      <c r="KIX42" s="143"/>
      <c r="KIY42" s="143"/>
      <c r="KIZ42" s="143"/>
      <c r="KJA42" s="143"/>
      <c r="KJB42" s="143"/>
      <c r="KJC42" s="143"/>
      <c r="KJD42" s="143"/>
      <c r="KJE42" s="143"/>
      <c r="KJF42" s="143"/>
      <c r="KJG42" s="143"/>
      <c r="KJH42" s="143"/>
      <c r="KJI42" s="143"/>
      <c r="KJJ42" s="143"/>
      <c r="KJK42" s="143"/>
      <c r="KJL42" s="143"/>
      <c r="KJM42" s="143"/>
      <c r="KJN42" s="143"/>
      <c r="KJO42" s="143"/>
      <c r="KJP42" s="143"/>
      <c r="KJQ42" s="143"/>
      <c r="KJR42" s="143"/>
      <c r="KJS42" s="143"/>
      <c r="KJT42" s="143"/>
      <c r="KJU42" s="143"/>
      <c r="KJV42" s="143"/>
      <c r="KJW42" s="143"/>
      <c r="KJX42" s="143"/>
      <c r="KJY42" s="143"/>
      <c r="KJZ42" s="143"/>
      <c r="KKA42" s="143"/>
      <c r="KKB42" s="143"/>
      <c r="KKC42" s="143"/>
      <c r="KKD42" s="143"/>
      <c r="KKE42" s="143"/>
      <c r="KKF42" s="143"/>
      <c r="KKG42" s="143"/>
      <c r="KKH42" s="143"/>
      <c r="KKI42" s="143"/>
      <c r="KKJ42" s="143"/>
      <c r="KKK42" s="143"/>
      <c r="KKL42" s="143"/>
      <c r="KKM42" s="143"/>
      <c r="KKN42" s="143"/>
      <c r="KKO42" s="143"/>
      <c r="KKP42" s="143"/>
      <c r="KKQ42" s="143"/>
      <c r="KKR42" s="143"/>
      <c r="KKS42" s="143"/>
      <c r="KKT42" s="143"/>
      <c r="KKU42" s="143"/>
      <c r="KKV42" s="143"/>
      <c r="KKW42" s="143"/>
      <c r="KKX42" s="143"/>
      <c r="KKY42" s="143"/>
      <c r="KKZ42" s="143"/>
      <c r="KLA42" s="143"/>
      <c r="KLB42" s="143"/>
      <c r="KLC42" s="143"/>
      <c r="KLD42" s="143"/>
      <c r="KLE42" s="143"/>
      <c r="KLF42" s="143"/>
      <c r="KLG42" s="143"/>
      <c r="KLH42" s="143"/>
      <c r="KLI42" s="143"/>
      <c r="KLJ42" s="143"/>
      <c r="KLK42" s="143"/>
      <c r="KLL42" s="143"/>
      <c r="KLM42" s="143"/>
      <c r="KLN42" s="143"/>
      <c r="KLO42" s="143"/>
      <c r="KLP42" s="143"/>
      <c r="KLQ42" s="143"/>
      <c r="KLR42" s="143"/>
      <c r="KLS42" s="143"/>
      <c r="KLT42" s="143"/>
      <c r="KLU42" s="143"/>
      <c r="KLV42" s="143"/>
      <c r="KLW42" s="143"/>
      <c r="KLX42" s="143"/>
      <c r="KLY42" s="143"/>
      <c r="KLZ42" s="143"/>
      <c r="KMA42" s="143"/>
      <c r="KMB42" s="143"/>
      <c r="KMC42" s="143"/>
      <c r="KMD42" s="143"/>
      <c r="KME42" s="143"/>
      <c r="KMF42" s="143"/>
      <c r="KMG42" s="143"/>
      <c r="KMH42" s="143"/>
      <c r="KMI42" s="143"/>
      <c r="KMJ42" s="143"/>
      <c r="KMK42" s="143"/>
      <c r="KML42" s="143"/>
      <c r="KMM42" s="143"/>
      <c r="KMN42" s="143"/>
      <c r="KMO42" s="143"/>
      <c r="KMP42" s="143"/>
      <c r="KMQ42" s="143"/>
      <c r="KMR42" s="143"/>
      <c r="KMS42" s="143"/>
      <c r="KMT42" s="143"/>
      <c r="KMU42" s="143"/>
      <c r="KMV42" s="143"/>
      <c r="KMW42" s="143"/>
      <c r="KMX42" s="143"/>
      <c r="KMY42" s="143"/>
      <c r="KMZ42" s="143"/>
      <c r="KNA42" s="143"/>
      <c r="KNB42" s="143"/>
      <c r="KNC42" s="143"/>
      <c r="KND42" s="143"/>
      <c r="KNE42" s="143"/>
      <c r="KNF42" s="143"/>
      <c r="KNG42" s="143"/>
      <c r="KNH42" s="143"/>
      <c r="KNI42" s="143"/>
      <c r="KNJ42" s="143"/>
      <c r="KNK42" s="143"/>
      <c r="KNL42" s="143"/>
      <c r="KNM42" s="143"/>
      <c r="KNN42" s="143"/>
      <c r="KNO42" s="143"/>
      <c r="KNP42" s="143"/>
      <c r="KNQ42" s="143"/>
      <c r="KNR42" s="143"/>
      <c r="KNS42" s="143"/>
      <c r="KNT42" s="143"/>
      <c r="KNU42" s="143"/>
      <c r="KNV42" s="143"/>
      <c r="KNW42" s="143"/>
      <c r="KNX42" s="143"/>
      <c r="KNY42" s="143"/>
      <c r="KNZ42" s="143"/>
      <c r="KOA42" s="143"/>
      <c r="KOB42" s="143"/>
      <c r="KOC42" s="143"/>
      <c r="KOD42" s="143"/>
      <c r="KOE42" s="143"/>
      <c r="KOF42" s="143"/>
      <c r="KOG42" s="143"/>
      <c r="KOH42" s="143"/>
      <c r="KOI42" s="143"/>
      <c r="KOJ42" s="143"/>
      <c r="KOK42" s="143"/>
      <c r="KOL42" s="143"/>
      <c r="KOM42" s="143"/>
      <c r="KON42" s="143"/>
      <c r="KOO42" s="143"/>
      <c r="KOP42" s="143"/>
      <c r="KOQ42" s="143"/>
      <c r="KOR42" s="143"/>
      <c r="KOS42" s="143"/>
      <c r="KOT42" s="143"/>
      <c r="KOU42" s="143"/>
      <c r="KOV42" s="143"/>
      <c r="KOW42" s="143"/>
      <c r="KOX42" s="143"/>
      <c r="KOY42" s="143"/>
      <c r="KOZ42" s="143"/>
      <c r="KPA42" s="143"/>
      <c r="KPB42" s="143"/>
      <c r="KPC42" s="143"/>
      <c r="KPD42" s="143"/>
      <c r="KPE42" s="143"/>
      <c r="KPF42" s="143"/>
      <c r="KPG42" s="143"/>
      <c r="KPH42" s="143"/>
      <c r="KPI42" s="143"/>
      <c r="KPJ42" s="143"/>
      <c r="KPK42" s="143"/>
      <c r="KPL42" s="143"/>
      <c r="KPM42" s="143"/>
      <c r="KPN42" s="143"/>
      <c r="KPO42" s="143"/>
      <c r="KPP42" s="143"/>
      <c r="KPQ42" s="143"/>
      <c r="KPR42" s="143"/>
      <c r="KPS42" s="143"/>
      <c r="KPT42" s="143"/>
      <c r="KPU42" s="143"/>
      <c r="KPV42" s="143"/>
      <c r="KPW42" s="143"/>
      <c r="KPX42" s="143"/>
      <c r="KPY42" s="143"/>
      <c r="KPZ42" s="143"/>
      <c r="KQA42" s="143"/>
      <c r="KQB42" s="143"/>
      <c r="KQC42" s="143"/>
      <c r="KQD42" s="143"/>
      <c r="KQE42" s="143"/>
      <c r="KQF42" s="143"/>
      <c r="KQG42" s="143"/>
      <c r="KQH42" s="143"/>
      <c r="KQI42" s="143"/>
      <c r="KQJ42" s="143"/>
      <c r="KQK42" s="143"/>
      <c r="KQL42" s="143"/>
      <c r="KQM42" s="143"/>
      <c r="KQN42" s="143"/>
      <c r="KQO42" s="143"/>
      <c r="KQP42" s="143"/>
      <c r="KQQ42" s="143"/>
      <c r="KQR42" s="143"/>
      <c r="KQS42" s="143"/>
      <c r="KQT42" s="143"/>
      <c r="KQU42" s="143"/>
      <c r="KQV42" s="143"/>
      <c r="KQW42" s="143"/>
      <c r="KQX42" s="143"/>
      <c r="KQY42" s="143"/>
      <c r="KQZ42" s="143"/>
      <c r="KRA42" s="143"/>
      <c r="KRB42" s="143"/>
      <c r="KRC42" s="143"/>
      <c r="KRD42" s="143"/>
      <c r="KRE42" s="143"/>
      <c r="KRF42" s="143"/>
      <c r="KRG42" s="143"/>
      <c r="KRH42" s="143"/>
      <c r="KRI42" s="143"/>
      <c r="KRJ42" s="143"/>
      <c r="KRK42" s="143"/>
      <c r="KRL42" s="143"/>
      <c r="KRM42" s="143"/>
      <c r="KRN42" s="143"/>
      <c r="KRO42" s="143"/>
      <c r="KRP42" s="143"/>
      <c r="KRQ42" s="143"/>
      <c r="KRR42" s="143"/>
      <c r="KRS42" s="143"/>
      <c r="KRT42" s="143"/>
      <c r="KRU42" s="143"/>
      <c r="KRV42" s="143"/>
      <c r="KRW42" s="143"/>
      <c r="KRX42" s="143"/>
      <c r="KRY42" s="143"/>
      <c r="KRZ42" s="143"/>
      <c r="KSA42" s="143"/>
      <c r="KSB42" s="143"/>
      <c r="KSC42" s="143"/>
      <c r="KSD42" s="143"/>
      <c r="KSE42" s="143"/>
      <c r="KSF42" s="143"/>
      <c r="KSG42" s="143"/>
      <c r="KSH42" s="143"/>
      <c r="KSI42" s="143"/>
      <c r="KSJ42" s="143"/>
      <c r="KSK42" s="143"/>
      <c r="KSL42" s="143"/>
      <c r="KSM42" s="143"/>
      <c r="KSN42" s="143"/>
      <c r="KSO42" s="143"/>
      <c r="KSP42" s="143"/>
      <c r="KSQ42" s="143"/>
      <c r="KSR42" s="143"/>
      <c r="KSS42" s="143"/>
      <c r="KST42" s="143"/>
      <c r="KSU42" s="143"/>
      <c r="KSV42" s="143"/>
      <c r="KSW42" s="143"/>
      <c r="KSX42" s="143"/>
      <c r="KSY42" s="143"/>
      <c r="KSZ42" s="143"/>
      <c r="KTA42" s="143"/>
      <c r="KTB42" s="143"/>
      <c r="KTC42" s="143"/>
      <c r="KTD42" s="143"/>
      <c r="KTE42" s="143"/>
      <c r="KTF42" s="143"/>
      <c r="KTG42" s="143"/>
      <c r="KTH42" s="143"/>
      <c r="KTI42" s="143"/>
      <c r="KTJ42" s="143"/>
      <c r="KTK42" s="143"/>
      <c r="KTL42" s="143"/>
      <c r="KTM42" s="143"/>
      <c r="KTN42" s="143"/>
      <c r="KTO42" s="143"/>
      <c r="KTP42" s="143"/>
      <c r="KTQ42" s="143"/>
      <c r="KTR42" s="143"/>
      <c r="KTS42" s="143"/>
      <c r="KTT42" s="143"/>
      <c r="KTU42" s="143"/>
      <c r="KTV42" s="143"/>
      <c r="KTW42" s="143"/>
      <c r="KTX42" s="143"/>
      <c r="KTY42" s="143"/>
      <c r="KTZ42" s="143"/>
      <c r="KUA42" s="143"/>
      <c r="KUB42" s="143"/>
      <c r="KUC42" s="143"/>
      <c r="KUD42" s="143"/>
      <c r="KUE42" s="143"/>
      <c r="KUF42" s="143"/>
      <c r="KUG42" s="143"/>
      <c r="KUH42" s="143"/>
      <c r="KUI42" s="143"/>
      <c r="KUJ42" s="143"/>
      <c r="KUK42" s="143"/>
      <c r="KUL42" s="143"/>
      <c r="KUM42" s="143"/>
      <c r="KUN42" s="143"/>
      <c r="KUO42" s="143"/>
      <c r="KUP42" s="143"/>
      <c r="KUQ42" s="143"/>
      <c r="KUR42" s="143"/>
      <c r="KUS42" s="143"/>
      <c r="KUT42" s="143"/>
      <c r="KUU42" s="143"/>
      <c r="KUV42" s="143"/>
      <c r="KUW42" s="143"/>
      <c r="KUX42" s="143"/>
      <c r="KUY42" s="143"/>
      <c r="KUZ42" s="143"/>
      <c r="KVA42" s="143"/>
      <c r="KVB42" s="143"/>
      <c r="KVC42" s="143"/>
      <c r="KVD42" s="143"/>
      <c r="KVE42" s="143"/>
      <c r="KVF42" s="143"/>
      <c r="KVG42" s="143"/>
      <c r="KVH42" s="143"/>
      <c r="KVI42" s="143"/>
      <c r="KVJ42" s="143"/>
      <c r="KVK42" s="143"/>
      <c r="KVL42" s="143"/>
      <c r="KVM42" s="143"/>
      <c r="KVN42" s="143"/>
      <c r="KVO42" s="143"/>
      <c r="KVP42" s="143"/>
      <c r="KVQ42" s="143"/>
      <c r="KVR42" s="143"/>
      <c r="KVS42" s="143"/>
      <c r="KVT42" s="143"/>
      <c r="KVU42" s="143"/>
      <c r="KVV42" s="143"/>
      <c r="KVW42" s="143"/>
      <c r="KVX42" s="143"/>
      <c r="KVY42" s="143"/>
      <c r="KVZ42" s="143"/>
      <c r="KWA42" s="143"/>
      <c r="KWB42" s="143"/>
      <c r="KWC42" s="143"/>
      <c r="KWD42" s="143"/>
      <c r="KWE42" s="143"/>
      <c r="KWF42" s="143"/>
      <c r="KWG42" s="143"/>
      <c r="KWH42" s="143"/>
      <c r="KWI42" s="143"/>
      <c r="KWJ42" s="143"/>
      <c r="KWK42" s="143"/>
      <c r="KWL42" s="143"/>
      <c r="KWM42" s="143"/>
      <c r="KWN42" s="143"/>
      <c r="KWO42" s="143"/>
      <c r="KWP42" s="143"/>
      <c r="KWQ42" s="143"/>
      <c r="KWR42" s="143"/>
      <c r="KWS42" s="143"/>
      <c r="KWT42" s="143"/>
      <c r="KWU42" s="143"/>
      <c r="KWV42" s="143"/>
      <c r="KWW42" s="143"/>
      <c r="KWX42" s="143"/>
      <c r="KWY42" s="143"/>
      <c r="KWZ42" s="143"/>
      <c r="KXA42" s="143"/>
      <c r="KXB42" s="143"/>
      <c r="KXC42" s="143"/>
      <c r="KXD42" s="143"/>
      <c r="KXE42" s="143"/>
      <c r="KXF42" s="143"/>
      <c r="KXG42" s="143"/>
      <c r="KXH42" s="143"/>
      <c r="KXI42" s="143"/>
      <c r="KXJ42" s="143"/>
      <c r="KXK42" s="143"/>
      <c r="KXL42" s="143"/>
      <c r="KXM42" s="143"/>
      <c r="KXN42" s="143"/>
      <c r="KXO42" s="143"/>
      <c r="KXP42" s="143"/>
      <c r="KXQ42" s="143"/>
      <c r="KXR42" s="143"/>
      <c r="KXS42" s="143"/>
      <c r="KXT42" s="143"/>
      <c r="KXU42" s="143"/>
      <c r="KXV42" s="143"/>
      <c r="KXW42" s="143"/>
      <c r="KXX42" s="143"/>
      <c r="KXY42" s="143"/>
      <c r="KXZ42" s="143"/>
      <c r="KYA42" s="143"/>
      <c r="KYB42" s="143"/>
      <c r="KYC42" s="143"/>
      <c r="KYD42" s="143"/>
      <c r="KYE42" s="143"/>
      <c r="KYF42" s="143"/>
      <c r="KYG42" s="143"/>
      <c r="KYH42" s="143"/>
      <c r="KYI42" s="143"/>
      <c r="KYJ42" s="143"/>
      <c r="KYK42" s="143"/>
      <c r="KYL42" s="143"/>
      <c r="KYM42" s="143"/>
      <c r="KYN42" s="143"/>
      <c r="KYO42" s="143"/>
      <c r="KYP42" s="143"/>
      <c r="KYQ42" s="143"/>
      <c r="KYR42" s="143"/>
      <c r="KYS42" s="143"/>
      <c r="KYT42" s="143"/>
      <c r="KYU42" s="143"/>
      <c r="KYV42" s="143"/>
      <c r="KYW42" s="143"/>
      <c r="KYX42" s="143"/>
      <c r="KYY42" s="143"/>
      <c r="KYZ42" s="143"/>
      <c r="KZA42" s="143"/>
      <c r="KZB42" s="143"/>
      <c r="KZC42" s="143"/>
      <c r="KZD42" s="143"/>
      <c r="KZE42" s="143"/>
      <c r="KZF42" s="143"/>
      <c r="KZG42" s="143"/>
      <c r="KZH42" s="143"/>
      <c r="KZI42" s="143"/>
      <c r="KZJ42" s="143"/>
      <c r="KZK42" s="143"/>
      <c r="KZL42" s="143"/>
      <c r="KZM42" s="143"/>
      <c r="KZN42" s="143"/>
      <c r="KZO42" s="143"/>
      <c r="KZP42" s="143"/>
      <c r="KZQ42" s="143"/>
      <c r="KZR42" s="143"/>
      <c r="KZS42" s="143"/>
      <c r="KZT42" s="143"/>
      <c r="KZU42" s="143"/>
      <c r="KZV42" s="143"/>
      <c r="KZW42" s="143"/>
      <c r="KZX42" s="143"/>
      <c r="KZY42" s="143"/>
      <c r="KZZ42" s="143"/>
      <c r="LAA42" s="143"/>
      <c r="LAB42" s="143"/>
      <c r="LAC42" s="143"/>
      <c r="LAD42" s="143"/>
      <c r="LAE42" s="143"/>
      <c r="LAF42" s="143"/>
      <c r="LAG42" s="143"/>
      <c r="LAH42" s="143"/>
      <c r="LAI42" s="143"/>
      <c r="LAJ42" s="143"/>
      <c r="LAK42" s="143"/>
      <c r="LAL42" s="143"/>
      <c r="LAM42" s="143"/>
      <c r="LAN42" s="143"/>
      <c r="LAO42" s="143"/>
      <c r="LAP42" s="143"/>
      <c r="LAQ42" s="143"/>
      <c r="LAR42" s="143"/>
      <c r="LAS42" s="143"/>
      <c r="LAT42" s="143"/>
      <c r="LAU42" s="143"/>
      <c r="LAV42" s="143"/>
      <c r="LAW42" s="143"/>
      <c r="LAX42" s="143"/>
      <c r="LAY42" s="143"/>
      <c r="LAZ42" s="143"/>
      <c r="LBA42" s="143"/>
      <c r="LBB42" s="143"/>
      <c r="LBC42" s="143"/>
      <c r="LBD42" s="143"/>
      <c r="LBE42" s="143"/>
      <c r="LBF42" s="143"/>
      <c r="LBG42" s="143"/>
      <c r="LBH42" s="143"/>
      <c r="LBI42" s="143"/>
      <c r="LBJ42" s="143"/>
      <c r="LBK42" s="143"/>
      <c r="LBL42" s="143"/>
      <c r="LBM42" s="143"/>
      <c r="LBN42" s="143"/>
      <c r="LBO42" s="143"/>
      <c r="LBP42" s="143"/>
      <c r="LBQ42" s="143"/>
      <c r="LBR42" s="143"/>
      <c r="LBS42" s="143"/>
      <c r="LBT42" s="143"/>
      <c r="LBU42" s="143"/>
      <c r="LBV42" s="143"/>
      <c r="LBW42" s="143"/>
      <c r="LBX42" s="143"/>
      <c r="LBY42" s="143"/>
      <c r="LBZ42" s="143"/>
      <c r="LCA42" s="143"/>
      <c r="LCB42" s="143"/>
      <c r="LCC42" s="143"/>
      <c r="LCD42" s="143"/>
      <c r="LCE42" s="143"/>
      <c r="LCF42" s="143"/>
      <c r="LCG42" s="143"/>
      <c r="LCH42" s="143"/>
      <c r="LCI42" s="143"/>
      <c r="LCJ42" s="143"/>
      <c r="LCK42" s="143"/>
      <c r="LCL42" s="143"/>
      <c r="LCM42" s="143"/>
      <c r="LCN42" s="143"/>
      <c r="LCO42" s="143"/>
      <c r="LCP42" s="143"/>
      <c r="LCQ42" s="143"/>
      <c r="LCR42" s="143"/>
      <c r="LCS42" s="143"/>
      <c r="LCT42" s="143"/>
      <c r="LCU42" s="143"/>
      <c r="LCV42" s="143"/>
      <c r="LCW42" s="143"/>
      <c r="LCX42" s="143"/>
      <c r="LCY42" s="143"/>
      <c r="LCZ42" s="143"/>
      <c r="LDA42" s="143"/>
      <c r="LDB42" s="143"/>
      <c r="LDC42" s="143"/>
      <c r="LDD42" s="143"/>
      <c r="LDE42" s="143"/>
      <c r="LDF42" s="143"/>
      <c r="LDG42" s="143"/>
      <c r="LDH42" s="143"/>
      <c r="LDI42" s="143"/>
      <c r="LDJ42" s="143"/>
      <c r="LDK42" s="143"/>
      <c r="LDL42" s="143"/>
      <c r="LDM42" s="143"/>
      <c r="LDN42" s="143"/>
      <c r="LDO42" s="143"/>
      <c r="LDP42" s="143"/>
      <c r="LDQ42" s="143"/>
      <c r="LDR42" s="143"/>
      <c r="LDS42" s="143"/>
      <c r="LDT42" s="143"/>
      <c r="LDU42" s="143"/>
      <c r="LDV42" s="143"/>
      <c r="LDW42" s="143"/>
      <c r="LDX42" s="143"/>
      <c r="LDY42" s="143"/>
      <c r="LDZ42" s="143"/>
      <c r="LEA42" s="143"/>
      <c r="LEB42" s="143"/>
      <c r="LEC42" s="143"/>
      <c r="LED42" s="143"/>
      <c r="LEE42" s="143"/>
      <c r="LEF42" s="143"/>
      <c r="LEG42" s="143"/>
      <c r="LEH42" s="143"/>
      <c r="LEI42" s="143"/>
      <c r="LEJ42" s="143"/>
      <c r="LEK42" s="143"/>
      <c r="LEL42" s="143"/>
      <c r="LEM42" s="143"/>
      <c r="LEN42" s="143"/>
      <c r="LEO42" s="143"/>
      <c r="LEP42" s="143"/>
      <c r="LEQ42" s="143"/>
      <c r="LER42" s="143"/>
      <c r="LES42" s="143"/>
      <c r="LET42" s="143"/>
      <c r="LEU42" s="143"/>
      <c r="LEV42" s="143"/>
      <c r="LEW42" s="143"/>
      <c r="LEX42" s="143"/>
      <c r="LEY42" s="143"/>
      <c r="LEZ42" s="143"/>
      <c r="LFA42" s="143"/>
      <c r="LFB42" s="143"/>
      <c r="LFC42" s="143"/>
      <c r="LFD42" s="143"/>
      <c r="LFE42" s="143"/>
      <c r="LFF42" s="143"/>
      <c r="LFG42" s="143"/>
      <c r="LFH42" s="143"/>
      <c r="LFI42" s="143"/>
      <c r="LFJ42" s="143"/>
      <c r="LFK42" s="143"/>
      <c r="LFL42" s="143"/>
      <c r="LFM42" s="143"/>
      <c r="LFN42" s="143"/>
      <c r="LFO42" s="143"/>
      <c r="LFP42" s="143"/>
      <c r="LFQ42" s="143"/>
      <c r="LFR42" s="143"/>
      <c r="LFS42" s="143"/>
      <c r="LFT42" s="143"/>
      <c r="LFU42" s="143"/>
      <c r="LFV42" s="143"/>
      <c r="LFW42" s="143"/>
      <c r="LFX42" s="143"/>
      <c r="LFY42" s="143"/>
      <c r="LFZ42" s="143"/>
      <c r="LGA42" s="143"/>
      <c r="LGB42" s="143"/>
      <c r="LGC42" s="143"/>
      <c r="LGD42" s="143"/>
      <c r="LGE42" s="143"/>
      <c r="LGF42" s="143"/>
      <c r="LGG42" s="143"/>
      <c r="LGH42" s="143"/>
      <c r="LGI42" s="143"/>
      <c r="LGJ42" s="143"/>
      <c r="LGK42" s="143"/>
      <c r="LGL42" s="143"/>
      <c r="LGM42" s="143"/>
      <c r="LGN42" s="143"/>
      <c r="LGO42" s="143"/>
      <c r="LGP42" s="143"/>
      <c r="LGQ42" s="143"/>
      <c r="LGR42" s="143"/>
      <c r="LGS42" s="143"/>
      <c r="LGT42" s="143"/>
      <c r="LGU42" s="143"/>
      <c r="LGV42" s="143"/>
      <c r="LGW42" s="143"/>
      <c r="LGX42" s="143"/>
      <c r="LGY42" s="143"/>
      <c r="LGZ42" s="143"/>
      <c r="LHA42" s="143"/>
      <c r="LHB42" s="143"/>
      <c r="LHC42" s="143"/>
      <c r="LHD42" s="143"/>
      <c r="LHE42" s="143"/>
      <c r="LHF42" s="143"/>
      <c r="LHG42" s="143"/>
      <c r="LHH42" s="143"/>
      <c r="LHI42" s="143"/>
      <c r="LHJ42" s="143"/>
      <c r="LHK42" s="143"/>
      <c r="LHL42" s="143"/>
      <c r="LHM42" s="143"/>
      <c r="LHN42" s="143"/>
      <c r="LHO42" s="143"/>
      <c r="LHP42" s="143"/>
      <c r="LHQ42" s="143"/>
      <c r="LHR42" s="143"/>
      <c r="LHS42" s="143"/>
      <c r="LHT42" s="143"/>
      <c r="LHU42" s="143"/>
      <c r="LHV42" s="143"/>
      <c r="LHW42" s="143"/>
      <c r="LHX42" s="143"/>
      <c r="LHY42" s="143"/>
      <c r="LHZ42" s="143"/>
      <c r="LIA42" s="143"/>
      <c r="LIB42" s="143"/>
      <c r="LIC42" s="143"/>
      <c r="LID42" s="143"/>
      <c r="LIE42" s="143"/>
      <c r="LIF42" s="143"/>
      <c r="LIG42" s="143"/>
      <c r="LIH42" s="143"/>
      <c r="LII42" s="143"/>
      <c r="LIJ42" s="143"/>
      <c r="LIK42" s="143"/>
      <c r="LIL42" s="143"/>
      <c r="LIM42" s="143"/>
      <c r="LIN42" s="143"/>
      <c r="LIO42" s="143"/>
      <c r="LIP42" s="143"/>
      <c r="LIQ42" s="143"/>
      <c r="LIR42" s="143"/>
      <c r="LIS42" s="143"/>
      <c r="LIT42" s="143"/>
      <c r="LIU42" s="143"/>
      <c r="LIV42" s="143"/>
      <c r="LIW42" s="143"/>
      <c r="LIX42" s="143"/>
      <c r="LIY42" s="143"/>
      <c r="LIZ42" s="143"/>
      <c r="LJA42" s="143"/>
      <c r="LJB42" s="143"/>
      <c r="LJC42" s="143"/>
      <c r="LJD42" s="143"/>
      <c r="LJE42" s="143"/>
      <c r="LJF42" s="143"/>
      <c r="LJG42" s="143"/>
      <c r="LJH42" s="143"/>
      <c r="LJI42" s="143"/>
      <c r="LJJ42" s="143"/>
      <c r="LJK42" s="143"/>
      <c r="LJL42" s="143"/>
      <c r="LJM42" s="143"/>
      <c r="LJN42" s="143"/>
      <c r="LJO42" s="143"/>
      <c r="LJP42" s="143"/>
      <c r="LJQ42" s="143"/>
      <c r="LJR42" s="143"/>
      <c r="LJS42" s="143"/>
      <c r="LJT42" s="143"/>
      <c r="LJU42" s="143"/>
      <c r="LJV42" s="143"/>
      <c r="LJW42" s="143"/>
      <c r="LJX42" s="143"/>
      <c r="LJY42" s="143"/>
      <c r="LJZ42" s="143"/>
      <c r="LKA42" s="143"/>
      <c r="LKB42" s="143"/>
      <c r="LKC42" s="143"/>
      <c r="LKD42" s="143"/>
      <c r="LKE42" s="143"/>
      <c r="LKF42" s="143"/>
      <c r="LKG42" s="143"/>
      <c r="LKH42" s="143"/>
      <c r="LKI42" s="143"/>
      <c r="LKJ42" s="143"/>
      <c r="LKK42" s="143"/>
      <c r="LKL42" s="143"/>
      <c r="LKM42" s="143"/>
      <c r="LKN42" s="143"/>
      <c r="LKO42" s="143"/>
      <c r="LKP42" s="143"/>
      <c r="LKQ42" s="143"/>
      <c r="LKR42" s="143"/>
      <c r="LKS42" s="143"/>
      <c r="LKT42" s="143"/>
      <c r="LKU42" s="143"/>
      <c r="LKV42" s="143"/>
      <c r="LKW42" s="143"/>
      <c r="LKX42" s="143"/>
      <c r="LKY42" s="143"/>
      <c r="LKZ42" s="143"/>
      <c r="LLA42" s="143"/>
      <c r="LLB42" s="143"/>
      <c r="LLC42" s="143"/>
      <c r="LLD42" s="143"/>
      <c r="LLE42" s="143"/>
      <c r="LLF42" s="143"/>
      <c r="LLG42" s="143"/>
      <c r="LLH42" s="143"/>
      <c r="LLI42" s="143"/>
      <c r="LLJ42" s="143"/>
      <c r="LLK42" s="143"/>
      <c r="LLL42" s="143"/>
      <c r="LLM42" s="143"/>
      <c r="LLN42" s="143"/>
      <c r="LLO42" s="143"/>
      <c r="LLP42" s="143"/>
      <c r="LLQ42" s="143"/>
      <c r="LLR42" s="143"/>
      <c r="LLS42" s="143"/>
      <c r="LLT42" s="143"/>
      <c r="LLU42" s="143"/>
      <c r="LLV42" s="143"/>
      <c r="LLW42" s="143"/>
      <c r="LLX42" s="143"/>
      <c r="LLY42" s="143"/>
      <c r="LLZ42" s="143"/>
      <c r="LMA42" s="143"/>
      <c r="LMB42" s="143"/>
      <c r="LMC42" s="143"/>
      <c r="LMD42" s="143"/>
      <c r="LME42" s="143"/>
      <c r="LMF42" s="143"/>
      <c r="LMG42" s="143"/>
      <c r="LMH42" s="143"/>
      <c r="LMI42" s="143"/>
      <c r="LMJ42" s="143"/>
      <c r="LMK42" s="143"/>
      <c r="LML42" s="143"/>
      <c r="LMM42" s="143"/>
      <c r="LMN42" s="143"/>
      <c r="LMO42" s="143"/>
      <c r="LMP42" s="143"/>
      <c r="LMQ42" s="143"/>
      <c r="LMR42" s="143"/>
      <c r="LMS42" s="143"/>
      <c r="LMT42" s="143"/>
      <c r="LMU42" s="143"/>
      <c r="LMV42" s="143"/>
      <c r="LMW42" s="143"/>
      <c r="LMX42" s="143"/>
      <c r="LMY42" s="143"/>
      <c r="LMZ42" s="143"/>
      <c r="LNA42" s="143"/>
      <c r="LNB42" s="143"/>
      <c r="LNC42" s="143"/>
      <c r="LND42" s="143"/>
      <c r="LNE42" s="143"/>
      <c r="LNF42" s="143"/>
      <c r="LNG42" s="143"/>
      <c r="LNH42" s="143"/>
      <c r="LNI42" s="143"/>
      <c r="LNJ42" s="143"/>
      <c r="LNK42" s="143"/>
      <c r="LNL42" s="143"/>
      <c r="LNM42" s="143"/>
      <c r="LNN42" s="143"/>
      <c r="LNO42" s="143"/>
      <c r="LNP42" s="143"/>
      <c r="LNQ42" s="143"/>
      <c r="LNR42" s="143"/>
      <c r="LNS42" s="143"/>
      <c r="LNT42" s="143"/>
      <c r="LNU42" s="143"/>
      <c r="LNV42" s="143"/>
      <c r="LNW42" s="143"/>
      <c r="LNX42" s="143"/>
      <c r="LNY42" s="143"/>
      <c r="LNZ42" s="143"/>
      <c r="LOA42" s="143"/>
      <c r="LOB42" s="143"/>
      <c r="LOC42" s="143"/>
      <c r="LOD42" s="143"/>
      <c r="LOE42" s="143"/>
      <c r="LOF42" s="143"/>
      <c r="LOG42" s="143"/>
      <c r="LOH42" s="143"/>
      <c r="LOI42" s="143"/>
      <c r="LOJ42" s="143"/>
      <c r="LOK42" s="143"/>
      <c r="LOL42" s="143"/>
      <c r="LOM42" s="143"/>
      <c r="LON42" s="143"/>
      <c r="LOO42" s="143"/>
      <c r="LOP42" s="143"/>
      <c r="LOQ42" s="143"/>
      <c r="LOR42" s="143"/>
      <c r="LOS42" s="143"/>
      <c r="LOT42" s="143"/>
      <c r="LOU42" s="143"/>
      <c r="LOV42" s="143"/>
      <c r="LOW42" s="143"/>
      <c r="LOX42" s="143"/>
      <c r="LOY42" s="143"/>
      <c r="LOZ42" s="143"/>
      <c r="LPA42" s="143"/>
      <c r="LPB42" s="143"/>
      <c r="LPC42" s="143"/>
      <c r="LPD42" s="143"/>
      <c r="LPE42" s="143"/>
      <c r="LPF42" s="143"/>
      <c r="LPG42" s="143"/>
      <c r="LPH42" s="143"/>
      <c r="LPI42" s="143"/>
      <c r="LPJ42" s="143"/>
      <c r="LPK42" s="143"/>
      <c r="LPL42" s="143"/>
      <c r="LPM42" s="143"/>
      <c r="LPN42" s="143"/>
      <c r="LPO42" s="143"/>
      <c r="LPP42" s="143"/>
      <c r="LPQ42" s="143"/>
      <c r="LPR42" s="143"/>
      <c r="LPS42" s="143"/>
      <c r="LPT42" s="143"/>
      <c r="LPU42" s="143"/>
      <c r="LPV42" s="143"/>
      <c r="LPW42" s="143"/>
      <c r="LPX42" s="143"/>
      <c r="LPY42" s="143"/>
      <c r="LPZ42" s="143"/>
      <c r="LQA42" s="143"/>
      <c r="LQB42" s="143"/>
      <c r="LQC42" s="143"/>
      <c r="LQD42" s="143"/>
      <c r="LQE42" s="143"/>
      <c r="LQF42" s="143"/>
      <c r="LQG42" s="143"/>
      <c r="LQH42" s="143"/>
      <c r="LQI42" s="143"/>
      <c r="LQJ42" s="143"/>
      <c r="LQK42" s="143"/>
      <c r="LQL42" s="143"/>
      <c r="LQM42" s="143"/>
      <c r="LQN42" s="143"/>
      <c r="LQO42" s="143"/>
      <c r="LQP42" s="143"/>
      <c r="LQQ42" s="143"/>
      <c r="LQR42" s="143"/>
      <c r="LQS42" s="143"/>
      <c r="LQT42" s="143"/>
      <c r="LQU42" s="143"/>
      <c r="LQV42" s="143"/>
      <c r="LQW42" s="143"/>
      <c r="LQX42" s="143"/>
      <c r="LQY42" s="143"/>
      <c r="LQZ42" s="143"/>
      <c r="LRA42" s="143"/>
      <c r="LRB42" s="143"/>
      <c r="LRC42" s="143"/>
      <c r="LRD42" s="143"/>
      <c r="LRE42" s="143"/>
      <c r="LRF42" s="143"/>
      <c r="LRG42" s="143"/>
      <c r="LRH42" s="143"/>
      <c r="LRI42" s="143"/>
      <c r="LRJ42" s="143"/>
      <c r="LRK42" s="143"/>
      <c r="LRL42" s="143"/>
      <c r="LRM42" s="143"/>
      <c r="LRN42" s="143"/>
      <c r="LRO42" s="143"/>
      <c r="LRP42" s="143"/>
      <c r="LRQ42" s="143"/>
      <c r="LRR42" s="143"/>
      <c r="LRS42" s="143"/>
      <c r="LRT42" s="143"/>
      <c r="LRU42" s="143"/>
      <c r="LRV42" s="143"/>
      <c r="LRW42" s="143"/>
      <c r="LRX42" s="143"/>
      <c r="LRY42" s="143"/>
      <c r="LRZ42" s="143"/>
      <c r="LSA42" s="143"/>
      <c r="LSB42" s="143"/>
      <c r="LSC42" s="143"/>
      <c r="LSD42" s="143"/>
      <c r="LSE42" s="143"/>
      <c r="LSF42" s="143"/>
      <c r="LSG42" s="143"/>
      <c r="LSH42" s="143"/>
      <c r="LSI42" s="143"/>
      <c r="LSJ42" s="143"/>
      <c r="LSK42" s="143"/>
      <c r="LSL42" s="143"/>
      <c r="LSM42" s="143"/>
      <c r="LSN42" s="143"/>
      <c r="LSO42" s="143"/>
      <c r="LSP42" s="143"/>
      <c r="LSQ42" s="143"/>
      <c r="LSR42" s="143"/>
      <c r="LSS42" s="143"/>
      <c r="LST42" s="143"/>
      <c r="LSU42" s="143"/>
      <c r="LSV42" s="143"/>
      <c r="LSW42" s="143"/>
      <c r="LSX42" s="143"/>
      <c r="LSY42" s="143"/>
      <c r="LSZ42" s="143"/>
      <c r="LTA42" s="143"/>
      <c r="LTB42" s="143"/>
      <c r="LTC42" s="143"/>
      <c r="LTD42" s="143"/>
      <c r="LTE42" s="143"/>
      <c r="LTF42" s="143"/>
      <c r="LTG42" s="143"/>
      <c r="LTH42" s="143"/>
      <c r="LTI42" s="143"/>
      <c r="LTJ42" s="143"/>
      <c r="LTK42" s="143"/>
      <c r="LTL42" s="143"/>
      <c r="LTM42" s="143"/>
      <c r="LTN42" s="143"/>
      <c r="LTO42" s="143"/>
      <c r="LTP42" s="143"/>
      <c r="LTQ42" s="143"/>
      <c r="LTR42" s="143"/>
      <c r="LTS42" s="143"/>
      <c r="LTT42" s="143"/>
      <c r="LTU42" s="143"/>
      <c r="LTV42" s="143"/>
      <c r="LTW42" s="143"/>
      <c r="LTX42" s="143"/>
      <c r="LTY42" s="143"/>
      <c r="LTZ42" s="143"/>
      <c r="LUA42" s="143"/>
      <c r="LUB42" s="143"/>
      <c r="LUC42" s="143"/>
      <c r="LUD42" s="143"/>
      <c r="LUE42" s="143"/>
      <c r="LUF42" s="143"/>
      <c r="LUG42" s="143"/>
      <c r="LUH42" s="143"/>
      <c r="LUI42" s="143"/>
      <c r="LUJ42" s="143"/>
      <c r="LUK42" s="143"/>
      <c r="LUL42" s="143"/>
      <c r="LUM42" s="143"/>
      <c r="LUN42" s="143"/>
      <c r="LUO42" s="143"/>
      <c r="LUP42" s="143"/>
      <c r="LUQ42" s="143"/>
      <c r="LUR42" s="143"/>
      <c r="LUS42" s="143"/>
      <c r="LUT42" s="143"/>
      <c r="LUU42" s="143"/>
      <c r="LUV42" s="143"/>
      <c r="LUW42" s="143"/>
      <c r="LUX42" s="143"/>
      <c r="LUY42" s="143"/>
      <c r="LUZ42" s="143"/>
      <c r="LVA42" s="143"/>
      <c r="LVB42" s="143"/>
      <c r="LVC42" s="143"/>
      <c r="LVD42" s="143"/>
      <c r="LVE42" s="143"/>
      <c r="LVF42" s="143"/>
      <c r="LVG42" s="143"/>
      <c r="LVH42" s="143"/>
      <c r="LVI42" s="143"/>
      <c r="LVJ42" s="143"/>
      <c r="LVK42" s="143"/>
      <c r="LVL42" s="143"/>
      <c r="LVM42" s="143"/>
      <c r="LVN42" s="143"/>
      <c r="LVO42" s="143"/>
      <c r="LVP42" s="143"/>
      <c r="LVQ42" s="143"/>
      <c r="LVR42" s="143"/>
      <c r="LVS42" s="143"/>
      <c r="LVT42" s="143"/>
      <c r="LVU42" s="143"/>
      <c r="LVV42" s="143"/>
      <c r="LVW42" s="143"/>
      <c r="LVX42" s="143"/>
      <c r="LVY42" s="143"/>
      <c r="LVZ42" s="143"/>
      <c r="LWA42" s="143"/>
      <c r="LWB42" s="143"/>
      <c r="LWC42" s="143"/>
      <c r="LWD42" s="143"/>
      <c r="LWE42" s="143"/>
      <c r="LWF42" s="143"/>
      <c r="LWG42" s="143"/>
      <c r="LWH42" s="143"/>
      <c r="LWI42" s="143"/>
      <c r="LWJ42" s="143"/>
      <c r="LWK42" s="143"/>
      <c r="LWL42" s="143"/>
      <c r="LWM42" s="143"/>
      <c r="LWN42" s="143"/>
      <c r="LWO42" s="143"/>
      <c r="LWP42" s="143"/>
      <c r="LWQ42" s="143"/>
      <c r="LWR42" s="143"/>
      <c r="LWS42" s="143"/>
      <c r="LWT42" s="143"/>
      <c r="LWU42" s="143"/>
      <c r="LWV42" s="143"/>
      <c r="LWW42" s="143"/>
      <c r="LWX42" s="143"/>
      <c r="LWY42" s="143"/>
      <c r="LWZ42" s="143"/>
      <c r="LXA42" s="143"/>
      <c r="LXB42" s="143"/>
      <c r="LXC42" s="143"/>
      <c r="LXD42" s="143"/>
      <c r="LXE42" s="143"/>
      <c r="LXF42" s="143"/>
      <c r="LXG42" s="143"/>
      <c r="LXH42" s="143"/>
      <c r="LXI42" s="143"/>
      <c r="LXJ42" s="143"/>
      <c r="LXK42" s="143"/>
      <c r="LXL42" s="143"/>
      <c r="LXM42" s="143"/>
      <c r="LXN42" s="143"/>
      <c r="LXO42" s="143"/>
      <c r="LXP42" s="143"/>
      <c r="LXQ42" s="143"/>
      <c r="LXR42" s="143"/>
      <c r="LXS42" s="143"/>
      <c r="LXT42" s="143"/>
      <c r="LXU42" s="143"/>
      <c r="LXV42" s="143"/>
      <c r="LXW42" s="143"/>
      <c r="LXX42" s="143"/>
      <c r="LXY42" s="143"/>
      <c r="LXZ42" s="143"/>
      <c r="LYA42" s="143"/>
      <c r="LYB42" s="143"/>
      <c r="LYC42" s="143"/>
      <c r="LYD42" s="143"/>
      <c r="LYE42" s="143"/>
      <c r="LYF42" s="143"/>
      <c r="LYG42" s="143"/>
      <c r="LYH42" s="143"/>
      <c r="LYI42" s="143"/>
      <c r="LYJ42" s="143"/>
      <c r="LYK42" s="143"/>
      <c r="LYL42" s="143"/>
      <c r="LYM42" s="143"/>
      <c r="LYN42" s="143"/>
      <c r="LYO42" s="143"/>
      <c r="LYP42" s="143"/>
      <c r="LYQ42" s="143"/>
      <c r="LYR42" s="143"/>
      <c r="LYS42" s="143"/>
      <c r="LYT42" s="143"/>
      <c r="LYU42" s="143"/>
      <c r="LYV42" s="143"/>
      <c r="LYW42" s="143"/>
      <c r="LYX42" s="143"/>
      <c r="LYY42" s="143"/>
      <c r="LYZ42" s="143"/>
      <c r="LZA42" s="143"/>
      <c r="LZB42" s="143"/>
      <c r="LZC42" s="143"/>
      <c r="LZD42" s="143"/>
      <c r="LZE42" s="143"/>
      <c r="LZF42" s="143"/>
      <c r="LZG42" s="143"/>
      <c r="LZH42" s="143"/>
      <c r="LZI42" s="143"/>
      <c r="LZJ42" s="143"/>
      <c r="LZK42" s="143"/>
      <c r="LZL42" s="143"/>
      <c r="LZM42" s="143"/>
      <c r="LZN42" s="143"/>
      <c r="LZO42" s="143"/>
      <c r="LZP42" s="143"/>
      <c r="LZQ42" s="143"/>
      <c r="LZR42" s="143"/>
      <c r="LZS42" s="143"/>
      <c r="LZT42" s="143"/>
      <c r="LZU42" s="143"/>
      <c r="LZV42" s="143"/>
      <c r="LZW42" s="143"/>
      <c r="LZX42" s="143"/>
      <c r="LZY42" s="143"/>
      <c r="LZZ42" s="143"/>
      <c r="MAA42" s="143"/>
      <c r="MAB42" s="143"/>
      <c r="MAC42" s="143"/>
      <c r="MAD42" s="143"/>
      <c r="MAE42" s="143"/>
      <c r="MAF42" s="143"/>
      <c r="MAG42" s="143"/>
      <c r="MAH42" s="143"/>
      <c r="MAI42" s="143"/>
      <c r="MAJ42" s="143"/>
      <c r="MAK42" s="143"/>
      <c r="MAL42" s="143"/>
      <c r="MAM42" s="143"/>
      <c r="MAN42" s="143"/>
      <c r="MAO42" s="143"/>
      <c r="MAP42" s="143"/>
      <c r="MAQ42" s="143"/>
      <c r="MAR42" s="143"/>
      <c r="MAS42" s="143"/>
      <c r="MAT42" s="143"/>
      <c r="MAU42" s="143"/>
      <c r="MAV42" s="143"/>
      <c r="MAW42" s="143"/>
      <c r="MAX42" s="143"/>
      <c r="MAY42" s="143"/>
      <c r="MAZ42" s="143"/>
      <c r="MBA42" s="143"/>
      <c r="MBB42" s="143"/>
      <c r="MBC42" s="143"/>
      <c r="MBD42" s="143"/>
      <c r="MBE42" s="143"/>
      <c r="MBF42" s="143"/>
      <c r="MBG42" s="143"/>
      <c r="MBH42" s="143"/>
      <c r="MBI42" s="143"/>
      <c r="MBJ42" s="143"/>
      <c r="MBK42" s="143"/>
      <c r="MBL42" s="143"/>
      <c r="MBM42" s="143"/>
      <c r="MBN42" s="143"/>
      <c r="MBO42" s="143"/>
      <c r="MBP42" s="143"/>
      <c r="MBQ42" s="143"/>
      <c r="MBR42" s="143"/>
      <c r="MBS42" s="143"/>
      <c r="MBT42" s="143"/>
      <c r="MBU42" s="143"/>
      <c r="MBV42" s="143"/>
      <c r="MBW42" s="143"/>
      <c r="MBX42" s="143"/>
      <c r="MBY42" s="143"/>
      <c r="MBZ42" s="143"/>
      <c r="MCA42" s="143"/>
      <c r="MCB42" s="143"/>
      <c r="MCC42" s="143"/>
      <c r="MCD42" s="143"/>
      <c r="MCE42" s="143"/>
      <c r="MCF42" s="143"/>
      <c r="MCG42" s="143"/>
      <c r="MCH42" s="143"/>
      <c r="MCI42" s="143"/>
      <c r="MCJ42" s="143"/>
      <c r="MCK42" s="143"/>
      <c r="MCL42" s="143"/>
      <c r="MCM42" s="143"/>
      <c r="MCN42" s="143"/>
      <c r="MCO42" s="143"/>
      <c r="MCP42" s="143"/>
      <c r="MCQ42" s="143"/>
      <c r="MCR42" s="143"/>
      <c r="MCS42" s="143"/>
      <c r="MCT42" s="143"/>
      <c r="MCU42" s="143"/>
      <c r="MCV42" s="143"/>
      <c r="MCW42" s="143"/>
      <c r="MCX42" s="143"/>
      <c r="MCY42" s="143"/>
      <c r="MCZ42" s="143"/>
      <c r="MDA42" s="143"/>
      <c r="MDB42" s="143"/>
      <c r="MDC42" s="143"/>
      <c r="MDD42" s="143"/>
      <c r="MDE42" s="143"/>
      <c r="MDF42" s="143"/>
      <c r="MDG42" s="143"/>
      <c r="MDH42" s="143"/>
      <c r="MDI42" s="143"/>
      <c r="MDJ42" s="143"/>
      <c r="MDK42" s="143"/>
      <c r="MDL42" s="143"/>
      <c r="MDM42" s="143"/>
      <c r="MDN42" s="143"/>
      <c r="MDO42" s="143"/>
      <c r="MDP42" s="143"/>
      <c r="MDQ42" s="143"/>
      <c r="MDR42" s="143"/>
      <c r="MDS42" s="143"/>
      <c r="MDT42" s="143"/>
      <c r="MDU42" s="143"/>
      <c r="MDV42" s="143"/>
      <c r="MDW42" s="143"/>
      <c r="MDX42" s="143"/>
      <c r="MDY42" s="143"/>
      <c r="MDZ42" s="143"/>
      <c r="MEA42" s="143"/>
      <c r="MEB42" s="143"/>
      <c r="MEC42" s="143"/>
      <c r="MED42" s="143"/>
      <c r="MEE42" s="143"/>
      <c r="MEF42" s="143"/>
      <c r="MEG42" s="143"/>
      <c r="MEH42" s="143"/>
      <c r="MEI42" s="143"/>
      <c r="MEJ42" s="143"/>
      <c r="MEK42" s="143"/>
      <c r="MEL42" s="143"/>
      <c r="MEM42" s="143"/>
      <c r="MEN42" s="143"/>
      <c r="MEO42" s="143"/>
      <c r="MEP42" s="143"/>
      <c r="MEQ42" s="143"/>
      <c r="MER42" s="143"/>
      <c r="MES42" s="143"/>
      <c r="MET42" s="143"/>
      <c r="MEU42" s="143"/>
      <c r="MEV42" s="143"/>
      <c r="MEW42" s="143"/>
      <c r="MEX42" s="143"/>
      <c r="MEY42" s="143"/>
      <c r="MEZ42" s="143"/>
      <c r="MFA42" s="143"/>
      <c r="MFB42" s="143"/>
      <c r="MFC42" s="143"/>
      <c r="MFD42" s="143"/>
      <c r="MFE42" s="143"/>
      <c r="MFF42" s="143"/>
      <c r="MFG42" s="143"/>
      <c r="MFH42" s="143"/>
      <c r="MFI42" s="143"/>
      <c r="MFJ42" s="143"/>
      <c r="MFK42" s="143"/>
      <c r="MFL42" s="143"/>
      <c r="MFM42" s="143"/>
      <c r="MFN42" s="143"/>
      <c r="MFO42" s="143"/>
      <c r="MFP42" s="143"/>
      <c r="MFQ42" s="143"/>
      <c r="MFR42" s="143"/>
      <c r="MFS42" s="143"/>
      <c r="MFT42" s="143"/>
      <c r="MFU42" s="143"/>
      <c r="MFV42" s="143"/>
      <c r="MFW42" s="143"/>
      <c r="MFX42" s="143"/>
      <c r="MFY42" s="143"/>
      <c r="MFZ42" s="143"/>
      <c r="MGA42" s="143"/>
      <c r="MGB42" s="143"/>
      <c r="MGC42" s="143"/>
      <c r="MGD42" s="143"/>
      <c r="MGE42" s="143"/>
      <c r="MGF42" s="143"/>
      <c r="MGG42" s="143"/>
      <c r="MGH42" s="143"/>
      <c r="MGI42" s="143"/>
      <c r="MGJ42" s="143"/>
      <c r="MGK42" s="143"/>
      <c r="MGL42" s="143"/>
      <c r="MGM42" s="143"/>
      <c r="MGN42" s="143"/>
      <c r="MGO42" s="143"/>
      <c r="MGP42" s="143"/>
      <c r="MGQ42" s="143"/>
      <c r="MGR42" s="143"/>
      <c r="MGS42" s="143"/>
      <c r="MGT42" s="143"/>
      <c r="MGU42" s="143"/>
      <c r="MGV42" s="143"/>
      <c r="MGW42" s="143"/>
      <c r="MGX42" s="143"/>
      <c r="MGY42" s="143"/>
      <c r="MGZ42" s="143"/>
      <c r="MHA42" s="143"/>
      <c r="MHB42" s="143"/>
      <c r="MHC42" s="143"/>
      <c r="MHD42" s="143"/>
      <c r="MHE42" s="143"/>
      <c r="MHF42" s="143"/>
      <c r="MHG42" s="143"/>
      <c r="MHH42" s="143"/>
      <c r="MHI42" s="143"/>
      <c r="MHJ42" s="143"/>
      <c r="MHK42" s="143"/>
      <c r="MHL42" s="143"/>
      <c r="MHM42" s="143"/>
      <c r="MHN42" s="143"/>
      <c r="MHO42" s="143"/>
      <c r="MHP42" s="143"/>
      <c r="MHQ42" s="143"/>
      <c r="MHR42" s="143"/>
      <c r="MHS42" s="143"/>
      <c r="MHT42" s="143"/>
      <c r="MHU42" s="143"/>
      <c r="MHV42" s="143"/>
      <c r="MHW42" s="143"/>
      <c r="MHX42" s="143"/>
      <c r="MHY42" s="143"/>
      <c r="MHZ42" s="143"/>
      <c r="MIA42" s="143"/>
      <c r="MIB42" s="143"/>
      <c r="MIC42" s="143"/>
      <c r="MID42" s="143"/>
      <c r="MIE42" s="143"/>
      <c r="MIF42" s="143"/>
      <c r="MIG42" s="143"/>
      <c r="MIH42" s="143"/>
      <c r="MII42" s="143"/>
      <c r="MIJ42" s="143"/>
      <c r="MIK42" s="143"/>
      <c r="MIL42" s="143"/>
      <c r="MIM42" s="143"/>
      <c r="MIN42" s="143"/>
      <c r="MIO42" s="143"/>
      <c r="MIP42" s="143"/>
      <c r="MIQ42" s="143"/>
      <c r="MIR42" s="143"/>
      <c r="MIS42" s="143"/>
      <c r="MIT42" s="143"/>
      <c r="MIU42" s="143"/>
      <c r="MIV42" s="143"/>
      <c r="MIW42" s="143"/>
      <c r="MIX42" s="143"/>
      <c r="MIY42" s="143"/>
      <c r="MIZ42" s="143"/>
      <c r="MJA42" s="143"/>
      <c r="MJB42" s="143"/>
      <c r="MJC42" s="143"/>
      <c r="MJD42" s="143"/>
      <c r="MJE42" s="143"/>
      <c r="MJF42" s="143"/>
      <c r="MJG42" s="143"/>
      <c r="MJH42" s="143"/>
      <c r="MJI42" s="143"/>
      <c r="MJJ42" s="143"/>
      <c r="MJK42" s="143"/>
      <c r="MJL42" s="143"/>
      <c r="MJM42" s="143"/>
      <c r="MJN42" s="143"/>
      <c r="MJO42" s="143"/>
      <c r="MJP42" s="143"/>
      <c r="MJQ42" s="143"/>
      <c r="MJR42" s="143"/>
      <c r="MJS42" s="143"/>
      <c r="MJT42" s="143"/>
      <c r="MJU42" s="143"/>
      <c r="MJV42" s="143"/>
      <c r="MJW42" s="143"/>
      <c r="MJX42" s="143"/>
      <c r="MJY42" s="143"/>
      <c r="MJZ42" s="143"/>
      <c r="MKA42" s="143"/>
      <c r="MKB42" s="143"/>
      <c r="MKC42" s="143"/>
      <c r="MKD42" s="143"/>
      <c r="MKE42" s="143"/>
      <c r="MKF42" s="143"/>
      <c r="MKG42" s="143"/>
      <c r="MKH42" s="143"/>
      <c r="MKI42" s="143"/>
      <c r="MKJ42" s="143"/>
      <c r="MKK42" s="143"/>
      <c r="MKL42" s="143"/>
      <c r="MKM42" s="143"/>
      <c r="MKN42" s="143"/>
      <c r="MKO42" s="143"/>
      <c r="MKP42" s="143"/>
      <c r="MKQ42" s="143"/>
      <c r="MKR42" s="143"/>
      <c r="MKS42" s="143"/>
      <c r="MKT42" s="143"/>
      <c r="MKU42" s="143"/>
      <c r="MKV42" s="143"/>
      <c r="MKW42" s="143"/>
      <c r="MKX42" s="143"/>
      <c r="MKY42" s="143"/>
      <c r="MKZ42" s="143"/>
      <c r="MLA42" s="143"/>
      <c r="MLB42" s="143"/>
      <c r="MLC42" s="143"/>
      <c r="MLD42" s="143"/>
      <c r="MLE42" s="143"/>
      <c r="MLF42" s="143"/>
      <c r="MLG42" s="143"/>
      <c r="MLH42" s="143"/>
      <c r="MLI42" s="143"/>
      <c r="MLJ42" s="143"/>
      <c r="MLK42" s="143"/>
      <c r="MLL42" s="143"/>
      <c r="MLM42" s="143"/>
      <c r="MLN42" s="143"/>
      <c r="MLO42" s="143"/>
      <c r="MLP42" s="143"/>
      <c r="MLQ42" s="143"/>
      <c r="MLR42" s="143"/>
      <c r="MLS42" s="143"/>
      <c r="MLT42" s="143"/>
      <c r="MLU42" s="143"/>
      <c r="MLV42" s="143"/>
      <c r="MLW42" s="143"/>
      <c r="MLX42" s="143"/>
      <c r="MLY42" s="143"/>
      <c r="MLZ42" s="143"/>
      <c r="MMA42" s="143"/>
      <c r="MMB42" s="143"/>
      <c r="MMC42" s="143"/>
      <c r="MMD42" s="143"/>
      <c r="MME42" s="143"/>
      <c r="MMF42" s="143"/>
      <c r="MMG42" s="143"/>
      <c r="MMH42" s="143"/>
      <c r="MMI42" s="143"/>
      <c r="MMJ42" s="143"/>
      <c r="MMK42" s="143"/>
      <c r="MML42" s="143"/>
      <c r="MMM42" s="143"/>
      <c r="MMN42" s="143"/>
      <c r="MMO42" s="143"/>
      <c r="MMP42" s="143"/>
      <c r="MMQ42" s="143"/>
      <c r="MMR42" s="143"/>
      <c r="MMS42" s="143"/>
      <c r="MMT42" s="143"/>
      <c r="MMU42" s="143"/>
      <c r="MMV42" s="143"/>
      <c r="MMW42" s="143"/>
      <c r="MMX42" s="143"/>
      <c r="MMY42" s="143"/>
      <c r="MMZ42" s="143"/>
      <c r="MNA42" s="143"/>
      <c r="MNB42" s="143"/>
      <c r="MNC42" s="143"/>
      <c r="MND42" s="143"/>
      <c r="MNE42" s="143"/>
      <c r="MNF42" s="143"/>
      <c r="MNG42" s="143"/>
      <c r="MNH42" s="143"/>
      <c r="MNI42" s="143"/>
      <c r="MNJ42" s="143"/>
      <c r="MNK42" s="143"/>
      <c r="MNL42" s="143"/>
      <c r="MNM42" s="143"/>
      <c r="MNN42" s="143"/>
      <c r="MNO42" s="143"/>
      <c r="MNP42" s="143"/>
      <c r="MNQ42" s="143"/>
      <c r="MNR42" s="143"/>
      <c r="MNS42" s="143"/>
      <c r="MNT42" s="143"/>
      <c r="MNU42" s="143"/>
      <c r="MNV42" s="143"/>
      <c r="MNW42" s="143"/>
      <c r="MNX42" s="143"/>
      <c r="MNY42" s="143"/>
      <c r="MNZ42" s="143"/>
      <c r="MOA42" s="143"/>
      <c r="MOB42" s="143"/>
      <c r="MOC42" s="143"/>
      <c r="MOD42" s="143"/>
      <c r="MOE42" s="143"/>
      <c r="MOF42" s="143"/>
      <c r="MOG42" s="143"/>
      <c r="MOH42" s="143"/>
      <c r="MOI42" s="143"/>
      <c r="MOJ42" s="143"/>
      <c r="MOK42" s="143"/>
      <c r="MOL42" s="143"/>
      <c r="MOM42" s="143"/>
      <c r="MON42" s="143"/>
      <c r="MOO42" s="143"/>
      <c r="MOP42" s="143"/>
      <c r="MOQ42" s="143"/>
      <c r="MOR42" s="143"/>
      <c r="MOS42" s="143"/>
      <c r="MOT42" s="143"/>
      <c r="MOU42" s="143"/>
      <c r="MOV42" s="143"/>
      <c r="MOW42" s="143"/>
      <c r="MOX42" s="143"/>
      <c r="MOY42" s="143"/>
      <c r="MOZ42" s="143"/>
      <c r="MPA42" s="143"/>
      <c r="MPB42" s="143"/>
      <c r="MPC42" s="143"/>
      <c r="MPD42" s="143"/>
      <c r="MPE42" s="143"/>
      <c r="MPF42" s="143"/>
      <c r="MPG42" s="143"/>
      <c r="MPH42" s="143"/>
      <c r="MPI42" s="143"/>
      <c r="MPJ42" s="143"/>
      <c r="MPK42" s="143"/>
      <c r="MPL42" s="143"/>
      <c r="MPM42" s="143"/>
      <c r="MPN42" s="143"/>
      <c r="MPO42" s="143"/>
      <c r="MPP42" s="143"/>
      <c r="MPQ42" s="143"/>
      <c r="MPR42" s="143"/>
      <c r="MPS42" s="143"/>
      <c r="MPT42" s="143"/>
      <c r="MPU42" s="143"/>
      <c r="MPV42" s="143"/>
      <c r="MPW42" s="143"/>
      <c r="MPX42" s="143"/>
      <c r="MPY42" s="143"/>
      <c r="MPZ42" s="143"/>
      <c r="MQA42" s="143"/>
      <c r="MQB42" s="143"/>
      <c r="MQC42" s="143"/>
      <c r="MQD42" s="143"/>
      <c r="MQE42" s="143"/>
      <c r="MQF42" s="143"/>
      <c r="MQG42" s="143"/>
      <c r="MQH42" s="143"/>
      <c r="MQI42" s="143"/>
      <c r="MQJ42" s="143"/>
      <c r="MQK42" s="143"/>
      <c r="MQL42" s="143"/>
      <c r="MQM42" s="143"/>
      <c r="MQN42" s="143"/>
      <c r="MQO42" s="143"/>
      <c r="MQP42" s="143"/>
      <c r="MQQ42" s="143"/>
      <c r="MQR42" s="143"/>
      <c r="MQS42" s="143"/>
      <c r="MQT42" s="143"/>
      <c r="MQU42" s="143"/>
      <c r="MQV42" s="143"/>
      <c r="MQW42" s="143"/>
      <c r="MQX42" s="143"/>
      <c r="MQY42" s="143"/>
      <c r="MQZ42" s="143"/>
      <c r="MRA42" s="143"/>
      <c r="MRB42" s="143"/>
      <c r="MRC42" s="143"/>
      <c r="MRD42" s="143"/>
      <c r="MRE42" s="143"/>
      <c r="MRF42" s="143"/>
      <c r="MRG42" s="143"/>
      <c r="MRH42" s="143"/>
      <c r="MRI42" s="143"/>
      <c r="MRJ42" s="143"/>
      <c r="MRK42" s="143"/>
      <c r="MRL42" s="143"/>
      <c r="MRM42" s="143"/>
      <c r="MRN42" s="143"/>
      <c r="MRO42" s="143"/>
      <c r="MRP42" s="143"/>
      <c r="MRQ42" s="143"/>
      <c r="MRR42" s="143"/>
      <c r="MRS42" s="143"/>
      <c r="MRT42" s="143"/>
      <c r="MRU42" s="143"/>
      <c r="MRV42" s="143"/>
      <c r="MRW42" s="143"/>
      <c r="MRX42" s="143"/>
      <c r="MRY42" s="143"/>
      <c r="MRZ42" s="143"/>
      <c r="MSA42" s="143"/>
      <c r="MSB42" s="143"/>
      <c r="MSC42" s="143"/>
      <c r="MSD42" s="143"/>
      <c r="MSE42" s="143"/>
      <c r="MSF42" s="143"/>
      <c r="MSG42" s="143"/>
      <c r="MSH42" s="143"/>
      <c r="MSI42" s="143"/>
      <c r="MSJ42" s="143"/>
      <c r="MSK42" s="143"/>
      <c r="MSL42" s="143"/>
      <c r="MSM42" s="143"/>
      <c r="MSN42" s="143"/>
      <c r="MSO42" s="143"/>
      <c r="MSP42" s="143"/>
      <c r="MSQ42" s="143"/>
      <c r="MSR42" s="143"/>
      <c r="MSS42" s="143"/>
      <c r="MST42" s="143"/>
      <c r="MSU42" s="143"/>
      <c r="MSV42" s="143"/>
      <c r="MSW42" s="143"/>
      <c r="MSX42" s="143"/>
      <c r="MSY42" s="143"/>
      <c r="MSZ42" s="143"/>
      <c r="MTA42" s="143"/>
      <c r="MTB42" s="143"/>
      <c r="MTC42" s="143"/>
      <c r="MTD42" s="143"/>
      <c r="MTE42" s="143"/>
      <c r="MTF42" s="143"/>
      <c r="MTG42" s="143"/>
      <c r="MTH42" s="143"/>
      <c r="MTI42" s="143"/>
      <c r="MTJ42" s="143"/>
      <c r="MTK42" s="143"/>
      <c r="MTL42" s="143"/>
      <c r="MTM42" s="143"/>
      <c r="MTN42" s="143"/>
      <c r="MTO42" s="143"/>
      <c r="MTP42" s="143"/>
      <c r="MTQ42" s="143"/>
      <c r="MTR42" s="143"/>
      <c r="MTS42" s="143"/>
      <c r="MTT42" s="143"/>
      <c r="MTU42" s="143"/>
      <c r="MTV42" s="143"/>
      <c r="MTW42" s="143"/>
      <c r="MTX42" s="143"/>
      <c r="MTY42" s="143"/>
      <c r="MTZ42" s="143"/>
      <c r="MUA42" s="143"/>
      <c r="MUB42" s="143"/>
      <c r="MUC42" s="143"/>
      <c r="MUD42" s="143"/>
      <c r="MUE42" s="143"/>
      <c r="MUF42" s="143"/>
      <c r="MUG42" s="143"/>
      <c r="MUH42" s="143"/>
      <c r="MUI42" s="143"/>
      <c r="MUJ42" s="143"/>
      <c r="MUK42" s="143"/>
      <c r="MUL42" s="143"/>
      <c r="MUM42" s="143"/>
      <c r="MUN42" s="143"/>
      <c r="MUO42" s="143"/>
      <c r="MUP42" s="143"/>
      <c r="MUQ42" s="143"/>
      <c r="MUR42" s="143"/>
      <c r="MUS42" s="143"/>
      <c r="MUT42" s="143"/>
      <c r="MUU42" s="143"/>
      <c r="MUV42" s="143"/>
      <c r="MUW42" s="143"/>
      <c r="MUX42" s="143"/>
      <c r="MUY42" s="143"/>
      <c r="MUZ42" s="143"/>
      <c r="MVA42" s="143"/>
      <c r="MVB42" s="143"/>
      <c r="MVC42" s="143"/>
      <c r="MVD42" s="143"/>
      <c r="MVE42" s="143"/>
      <c r="MVF42" s="143"/>
      <c r="MVG42" s="143"/>
      <c r="MVH42" s="143"/>
      <c r="MVI42" s="143"/>
      <c r="MVJ42" s="143"/>
      <c r="MVK42" s="143"/>
      <c r="MVL42" s="143"/>
      <c r="MVM42" s="143"/>
      <c r="MVN42" s="143"/>
      <c r="MVO42" s="143"/>
      <c r="MVP42" s="143"/>
      <c r="MVQ42" s="143"/>
      <c r="MVR42" s="143"/>
      <c r="MVS42" s="143"/>
      <c r="MVT42" s="143"/>
      <c r="MVU42" s="143"/>
      <c r="MVV42" s="143"/>
      <c r="MVW42" s="143"/>
      <c r="MVX42" s="143"/>
      <c r="MVY42" s="143"/>
      <c r="MVZ42" s="143"/>
      <c r="MWA42" s="143"/>
      <c r="MWB42" s="143"/>
      <c r="MWC42" s="143"/>
      <c r="MWD42" s="143"/>
      <c r="MWE42" s="143"/>
      <c r="MWF42" s="143"/>
      <c r="MWG42" s="143"/>
      <c r="MWH42" s="143"/>
      <c r="MWI42" s="143"/>
      <c r="MWJ42" s="143"/>
      <c r="MWK42" s="143"/>
      <c r="MWL42" s="143"/>
      <c r="MWM42" s="143"/>
      <c r="MWN42" s="143"/>
      <c r="MWO42" s="143"/>
      <c r="MWP42" s="143"/>
      <c r="MWQ42" s="143"/>
      <c r="MWR42" s="143"/>
      <c r="MWS42" s="143"/>
      <c r="MWT42" s="143"/>
      <c r="MWU42" s="143"/>
      <c r="MWV42" s="143"/>
      <c r="MWW42" s="143"/>
      <c r="MWX42" s="143"/>
      <c r="MWY42" s="143"/>
      <c r="MWZ42" s="143"/>
      <c r="MXA42" s="143"/>
      <c r="MXB42" s="143"/>
      <c r="MXC42" s="143"/>
      <c r="MXD42" s="143"/>
      <c r="MXE42" s="143"/>
      <c r="MXF42" s="143"/>
      <c r="MXG42" s="143"/>
      <c r="MXH42" s="143"/>
      <c r="MXI42" s="143"/>
      <c r="MXJ42" s="143"/>
      <c r="MXK42" s="143"/>
      <c r="MXL42" s="143"/>
      <c r="MXM42" s="143"/>
      <c r="MXN42" s="143"/>
      <c r="MXO42" s="143"/>
      <c r="MXP42" s="143"/>
      <c r="MXQ42" s="143"/>
      <c r="MXR42" s="143"/>
      <c r="MXS42" s="143"/>
      <c r="MXT42" s="143"/>
      <c r="MXU42" s="143"/>
      <c r="MXV42" s="143"/>
      <c r="MXW42" s="143"/>
      <c r="MXX42" s="143"/>
      <c r="MXY42" s="143"/>
      <c r="MXZ42" s="143"/>
      <c r="MYA42" s="143"/>
      <c r="MYB42" s="143"/>
      <c r="MYC42" s="143"/>
      <c r="MYD42" s="143"/>
      <c r="MYE42" s="143"/>
      <c r="MYF42" s="143"/>
      <c r="MYG42" s="143"/>
      <c r="MYH42" s="143"/>
      <c r="MYI42" s="143"/>
      <c r="MYJ42" s="143"/>
      <c r="MYK42" s="143"/>
      <c r="MYL42" s="143"/>
      <c r="MYM42" s="143"/>
      <c r="MYN42" s="143"/>
      <c r="MYO42" s="143"/>
      <c r="MYP42" s="143"/>
      <c r="MYQ42" s="143"/>
      <c r="MYR42" s="143"/>
      <c r="MYS42" s="143"/>
      <c r="MYT42" s="143"/>
      <c r="MYU42" s="143"/>
      <c r="MYV42" s="143"/>
      <c r="MYW42" s="143"/>
      <c r="MYX42" s="143"/>
      <c r="MYY42" s="143"/>
      <c r="MYZ42" s="143"/>
      <c r="MZA42" s="143"/>
      <c r="MZB42" s="143"/>
      <c r="MZC42" s="143"/>
      <c r="MZD42" s="143"/>
      <c r="MZE42" s="143"/>
      <c r="MZF42" s="143"/>
      <c r="MZG42" s="143"/>
      <c r="MZH42" s="143"/>
      <c r="MZI42" s="143"/>
      <c r="MZJ42" s="143"/>
      <c r="MZK42" s="143"/>
      <c r="MZL42" s="143"/>
      <c r="MZM42" s="143"/>
      <c r="MZN42" s="143"/>
      <c r="MZO42" s="143"/>
      <c r="MZP42" s="143"/>
      <c r="MZQ42" s="143"/>
      <c r="MZR42" s="143"/>
      <c r="MZS42" s="143"/>
      <c r="MZT42" s="143"/>
      <c r="MZU42" s="143"/>
      <c r="MZV42" s="143"/>
      <c r="MZW42" s="143"/>
      <c r="MZX42" s="143"/>
      <c r="MZY42" s="143"/>
      <c r="MZZ42" s="143"/>
      <c r="NAA42" s="143"/>
      <c r="NAB42" s="143"/>
      <c r="NAC42" s="143"/>
      <c r="NAD42" s="143"/>
      <c r="NAE42" s="143"/>
      <c r="NAF42" s="143"/>
      <c r="NAG42" s="143"/>
      <c r="NAH42" s="143"/>
      <c r="NAI42" s="143"/>
      <c r="NAJ42" s="143"/>
      <c r="NAK42" s="143"/>
      <c r="NAL42" s="143"/>
      <c r="NAM42" s="143"/>
      <c r="NAN42" s="143"/>
      <c r="NAO42" s="143"/>
      <c r="NAP42" s="143"/>
      <c r="NAQ42" s="143"/>
      <c r="NAR42" s="143"/>
      <c r="NAS42" s="143"/>
      <c r="NAT42" s="143"/>
      <c r="NAU42" s="143"/>
      <c r="NAV42" s="143"/>
      <c r="NAW42" s="143"/>
      <c r="NAX42" s="143"/>
      <c r="NAY42" s="143"/>
      <c r="NAZ42" s="143"/>
      <c r="NBA42" s="143"/>
      <c r="NBB42" s="143"/>
      <c r="NBC42" s="143"/>
      <c r="NBD42" s="143"/>
      <c r="NBE42" s="143"/>
      <c r="NBF42" s="143"/>
      <c r="NBG42" s="143"/>
      <c r="NBH42" s="143"/>
      <c r="NBI42" s="143"/>
      <c r="NBJ42" s="143"/>
      <c r="NBK42" s="143"/>
      <c r="NBL42" s="143"/>
      <c r="NBM42" s="143"/>
      <c r="NBN42" s="143"/>
      <c r="NBO42" s="143"/>
      <c r="NBP42" s="143"/>
      <c r="NBQ42" s="143"/>
      <c r="NBR42" s="143"/>
      <c r="NBS42" s="143"/>
      <c r="NBT42" s="143"/>
      <c r="NBU42" s="143"/>
      <c r="NBV42" s="143"/>
      <c r="NBW42" s="143"/>
      <c r="NBX42" s="143"/>
      <c r="NBY42" s="143"/>
      <c r="NBZ42" s="143"/>
      <c r="NCA42" s="143"/>
      <c r="NCB42" s="143"/>
      <c r="NCC42" s="143"/>
      <c r="NCD42" s="143"/>
      <c r="NCE42" s="143"/>
      <c r="NCF42" s="143"/>
      <c r="NCG42" s="143"/>
      <c r="NCH42" s="143"/>
      <c r="NCI42" s="143"/>
      <c r="NCJ42" s="143"/>
      <c r="NCK42" s="143"/>
      <c r="NCL42" s="143"/>
      <c r="NCM42" s="143"/>
      <c r="NCN42" s="143"/>
      <c r="NCO42" s="143"/>
      <c r="NCP42" s="143"/>
      <c r="NCQ42" s="143"/>
      <c r="NCR42" s="143"/>
      <c r="NCS42" s="143"/>
      <c r="NCT42" s="143"/>
      <c r="NCU42" s="143"/>
      <c r="NCV42" s="143"/>
      <c r="NCW42" s="143"/>
      <c r="NCX42" s="143"/>
      <c r="NCY42" s="143"/>
      <c r="NCZ42" s="143"/>
      <c r="NDA42" s="143"/>
      <c r="NDB42" s="143"/>
      <c r="NDC42" s="143"/>
      <c r="NDD42" s="143"/>
      <c r="NDE42" s="143"/>
      <c r="NDF42" s="143"/>
      <c r="NDG42" s="143"/>
      <c r="NDH42" s="143"/>
      <c r="NDI42" s="143"/>
      <c r="NDJ42" s="143"/>
      <c r="NDK42" s="143"/>
      <c r="NDL42" s="143"/>
      <c r="NDM42" s="143"/>
      <c r="NDN42" s="143"/>
      <c r="NDO42" s="143"/>
      <c r="NDP42" s="143"/>
      <c r="NDQ42" s="143"/>
      <c r="NDR42" s="143"/>
      <c r="NDS42" s="143"/>
      <c r="NDT42" s="143"/>
      <c r="NDU42" s="143"/>
      <c r="NDV42" s="143"/>
      <c r="NDW42" s="143"/>
      <c r="NDX42" s="143"/>
      <c r="NDY42" s="143"/>
      <c r="NDZ42" s="143"/>
      <c r="NEA42" s="143"/>
      <c r="NEB42" s="143"/>
      <c r="NEC42" s="143"/>
      <c r="NED42" s="143"/>
      <c r="NEE42" s="143"/>
      <c r="NEF42" s="143"/>
      <c r="NEG42" s="143"/>
      <c r="NEH42" s="143"/>
      <c r="NEI42" s="143"/>
      <c r="NEJ42" s="143"/>
      <c r="NEK42" s="143"/>
      <c r="NEL42" s="143"/>
      <c r="NEM42" s="143"/>
      <c r="NEN42" s="143"/>
      <c r="NEO42" s="143"/>
      <c r="NEP42" s="143"/>
      <c r="NEQ42" s="143"/>
      <c r="NER42" s="143"/>
      <c r="NES42" s="143"/>
      <c r="NET42" s="143"/>
      <c r="NEU42" s="143"/>
      <c r="NEV42" s="143"/>
      <c r="NEW42" s="143"/>
      <c r="NEX42" s="143"/>
      <c r="NEY42" s="143"/>
      <c r="NEZ42" s="143"/>
      <c r="NFA42" s="143"/>
      <c r="NFB42" s="143"/>
      <c r="NFC42" s="143"/>
      <c r="NFD42" s="143"/>
      <c r="NFE42" s="143"/>
      <c r="NFF42" s="143"/>
      <c r="NFG42" s="143"/>
      <c r="NFH42" s="143"/>
      <c r="NFI42" s="143"/>
      <c r="NFJ42" s="143"/>
      <c r="NFK42" s="143"/>
      <c r="NFL42" s="143"/>
      <c r="NFM42" s="143"/>
      <c r="NFN42" s="143"/>
      <c r="NFO42" s="143"/>
      <c r="NFP42" s="143"/>
      <c r="NFQ42" s="143"/>
      <c r="NFR42" s="143"/>
      <c r="NFS42" s="143"/>
      <c r="NFT42" s="143"/>
      <c r="NFU42" s="143"/>
      <c r="NFV42" s="143"/>
      <c r="NFW42" s="143"/>
      <c r="NFX42" s="143"/>
      <c r="NFY42" s="143"/>
      <c r="NFZ42" s="143"/>
      <c r="NGA42" s="143"/>
      <c r="NGB42" s="143"/>
      <c r="NGC42" s="143"/>
      <c r="NGD42" s="143"/>
      <c r="NGE42" s="143"/>
      <c r="NGF42" s="143"/>
      <c r="NGG42" s="143"/>
      <c r="NGH42" s="143"/>
      <c r="NGI42" s="143"/>
      <c r="NGJ42" s="143"/>
      <c r="NGK42" s="143"/>
      <c r="NGL42" s="143"/>
      <c r="NGM42" s="143"/>
      <c r="NGN42" s="143"/>
      <c r="NGO42" s="143"/>
      <c r="NGP42" s="143"/>
      <c r="NGQ42" s="143"/>
      <c r="NGR42" s="143"/>
      <c r="NGS42" s="143"/>
      <c r="NGT42" s="143"/>
      <c r="NGU42" s="143"/>
      <c r="NGV42" s="143"/>
      <c r="NGW42" s="143"/>
      <c r="NGX42" s="143"/>
      <c r="NGY42" s="143"/>
      <c r="NGZ42" s="143"/>
      <c r="NHA42" s="143"/>
      <c r="NHB42" s="143"/>
      <c r="NHC42" s="143"/>
      <c r="NHD42" s="143"/>
      <c r="NHE42" s="143"/>
      <c r="NHF42" s="143"/>
      <c r="NHG42" s="143"/>
      <c r="NHH42" s="143"/>
      <c r="NHI42" s="143"/>
      <c r="NHJ42" s="143"/>
      <c r="NHK42" s="143"/>
      <c r="NHL42" s="143"/>
      <c r="NHM42" s="143"/>
      <c r="NHN42" s="143"/>
      <c r="NHO42" s="143"/>
      <c r="NHP42" s="143"/>
      <c r="NHQ42" s="143"/>
      <c r="NHR42" s="143"/>
      <c r="NHS42" s="143"/>
      <c r="NHT42" s="143"/>
      <c r="NHU42" s="143"/>
      <c r="NHV42" s="143"/>
      <c r="NHW42" s="143"/>
      <c r="NHX42" s="143"/>
      <c r="NHY42" s="143"/>
      <c r="NHZ42" s="143"/>
      <c r="NIA42" s="143"/>
      <c r="NIB42" s="143"/>
      <c r="NIC42" s="143"/>
      <c r="NID42" s="143"/>
      <c r="NIE42" s="143"/>
      <c r="NIF42" s="143"/>
      <c r="NIG42" s="143"/>
      <c r="NIH42" s="143"/>
      <c r="NII42" s="143"/>
      <c r="NIJ42" s="143"/>
      <c r="NIK42" s="143"/>
      <c r="NIL42" s="143"/>
      <c r="NIM42" s="143"/>
      <c r="NIN42" s="143"/>
      <c r="NIO42" s="143"/>
      <c r="NIP42" s="143"/>
      <c r="NIQ42" s="143"/>
      <c r="NIR42" s="143"/>
      <c r="NIS42" s="143"/>
      <c r="NIT42" s="143"/>
      <c r="NIU42" s="143"/>
      <c r="NIV42" s="143"/>
      <c r="NIW42" s="143"/>
      <c r="NIX42" s="143"/>
      <c r="NIY42" s="143"/>
      <c r="NIZ42" s="143"/>
      <c r="NJA42" s="143"/>
      <c r="NJB42" s="143"/>
      <c r="NJC42" s="143"/>
      <c r="NJD42" s="143"/>
      <c r="NJE42" s="143"/>
      <c r="NJF42" s="143"/>
      <c r="NJG42" s="143"/>
      <c r="NJH42" s="143"/>
      <c r="NJI42" s="143"/>
      <c r="NJJ42" s="143"/>
      <c r="NJK42" s="143"/>
      <c r="NJL42" s="143"/>
      <c r="NJM42" s="143"/>
      <c r="NJN42" s="143"/>
      <c r="NJO42" s="143"/>
      <c r="NJP42" s="143"/>
      <c r="NJQ42" s="143"/>
      <c r="NJR42" s="143"/>
      <c r="NJS42" s="143"/>
      <c r="NJT42" s="143"/>
      <c r="NJU42" s="143"/>
      <c r="NJV42" s="143"/>
      <c r="NJW42" s="143"/>
      <c r="NJX42" s="143"/>
      <c r="NJY42" s="143"/>
      <c r="NJZ42" s="143"/>
      <c r="NKA42" s="143"/>
      <c r="NKB42" s="143"/>
      <c r="NKC42" s="143"/>
      <c r="NKD42" s="143"/>
      <c r="NKE42" s="143"/>
      <c r="NKF42" s="143"/>
      <c r="NKG42" s="143"/>
      <c r="NKH42" s="143"/>
      <c r="NKI42" s="143"/>
      <c r="NKJ42" s="143"/>
      <c r="NKK42" s="143"/>
      <c r="NKL42" s="143"/>
      <c r="NKM42" s="143"/>
      <c r="NKN42" s="143"/>
      <c r="NKO42" s="143"/>
      <c r="NKP42" s="143"/>
      <c r="NKQ42" s="143"/>
      <c r="NKR42" s="143"/>
      <c r="NKS42" s="143"/>
      <c r="NKT42" s="143"/>
      <c r="NKU42" s="143"/>
      <c r="NKV42" s="143"/>
      <c r="NKW42" s="143"/>
      <c r="NKX42" s="143"/>
      <c r="NKY42" s="143"/>
      <c r="NKZ42" s="143"/>
      <c r="NLA42" s="143"/>
      <c r="NLB42" s="143"/>
      <c r="NLC42" s="143"/>
      <c r="NLD42" s="143"/>
      <c r="NLE42" s="143"/>
      <c r="NLF42" s="143"/>
      <c r="NLG42" s="143"/>
      <c r="NLH42" s="143"/>
      <c r="NLI42" s="143"/>
      <c r="NLJ42" s="143"/>
      <c r="NLK42" s="143"/>
      <c r="NLL42" s="143"/>
      <c r="NLM42" s="143"/>
      <c r="NLN42" s="143"/>
      <c r="NLO42" s="143"/>
      <c r="NLP42" s="143"/>
      <c r="NLQ42" s="143"/>
      <c r="NLR42" s="143"/>
      <c r="NLS42" s="143"/>
      <c r="NLT42" s="143"/>
      <c r="NLU42" s="143"/>
      <c r="NLV42" s="143"/>
      <c r="NLW42" s="143"/>
      <c r="NLX42" s="143"/>
      <c r="NLY42" s="143"/>
      <c r="NLZ42" s="143"/>
      <c r="NMA42" s="143"/>
      <c r="NMB42" s="143"/>
      <c r="NMC42" s="143"/>
      <c r="NMD42" s="143"/>
      <c r="NME42" s="143"/>
      <c r="NMF42" s="143"/>
      <c r="NMG42" s="143"/>
      <c r="NMH42" s="143"/>
      <c r="NMI42" s="143"/>
      <c r="NMJ42" s="143"/>
      <c r="NMK42" s="143"/>
      <c r="NML42" s="143"/>
      <c r="NMM42" s="143"/>
      <c r="NMN42" s="143"/>
      <c r="NMO42" s="143"/>
      <c r="NMP42" s="143"/>
      <c r="NMQ42" s="143"/>
      <c r="NMR42" s="143"/>
      <c r="NMS42" s="143"/>
      <c r="NMT42" s="143"/>
      <c r="NMU42" s="143"/>
      <c r="NMV42" s="143"/>
      <c r="NMW42" s="143"/>
      <c r="NMX42" s="143"/>
      <c r="NMY42" s="143"/>
      <c r="NMZ42" s="143"/>
      <c r="NNA42" s="143"/>
      <c r="NNB42" s="143"/>
      <c r="NNC42" s="143"/>
      <c r="NND42" s="143"/>
      <c r="NNE42" s="143"/>
      <c r="NNF42" s="143"/>
      <c r="NNG42" s="143"/>
      <c r="NNH42" s="143"/>
      <c r="NNI42" s="143"/>
      <c r="NNJ42" s="143"/>
      <c r="NNK42" s="143"/>
      <c r="NNL42" s="143"/>
      <c r="NNM42" s="143"/>
      <c r="NNN42" s="143"/>
      <c r="NNO42" s="143"/>
      <c r="NNP42" s="143"/>
      <c r="NNQ42" s="143"/>
      <c r="NNR42" s="143"/>
      <c r="NNS42" s="143"/>
      <c r="NNT42" s="143"/>
      <c r="NNU42" s="143"/>
      <c r="NNV42" s="143"/>
      <c r="NNW42" s="143"/>
      <c r="NNX42" s="143"/>
      <c r="NNY42" s="143"/>
      <c r="NNZ42" s="143"/>
      <c r="NOA42" s="143"/>
      <c r="NOB42" s="143"/>
      <c r="NOC42" s="143"/>
      <c r="NOD42" s="143"/>
      <c r="NOE42" s="143"/>
      <c r="NOF42" s="143"/>
      <c r="NOG42" s="143"/>
      <c r="NOH42" s="143"/>
      <c r="NOI42" s="143"/>
      <c r="NOJ42" s="143"/>
      <c r="NOK42" s="143"/>
      <c r="NOL42" s="143"/>
      <c r="NOM42" s="143"/>
      <c r="NON42" s="143"/>
      <c r="NOO42" s="143"/>
      <c r="NOP42" s="143"/>
      <c r="NOQ42" s="143"/>
      <c r="NOR42" s="143"/>
      <c r="NOS42" s="143"/>
      <c r="NOT42" s="143"/>
      <c r="NOU42" s="143"/>
      <c r="NOV42" s="143"/>
      <c r="NOW42" s="143"/>
      <c r="NOX42" s="143"/>
      <c r="NOY42" s="143"/>
      <c r="NOZ42" s="143"/>
      <c r="NPA42" s="143"/>
      <c r="NPB42" s="143"/>
      <c r="NPC42" s="143"/>
      <c r="NPD42" s="143"/>
      <c r="NPE42" s="143"/>
      <c r="NPF42" s="143"/>
      <c r="NPG42" s="143"/>
      <c r="NPH42" s="143"/>
      <c r="NPI42" s="143"/>
      <c r="NPJ42" s="143"/>
      <c r="NPK42" s="143"/>
      <c r="NPL42" s="143"/>
      <c r="NPM42" s="143"/>
      <c r="NPN42" s="143"/>
      <c r="NPO42" s="143"/>
      <c r="NPP42" s="143"/>
      <c r="NPQ42" s="143"/>
      <c r="NPR42" s="143"/>
      <c r="NPS42" s="143"/>
      <c r="NPT42" s="143"/>
      <c r="NPU42" s="143"/>
      <c r="NPV42" s="143"/>
      <c r="NPW42" s="143"/>
      <c r="NPX42" s="143"/>
      <c r="NPY42" s="143"/>
      <c r="NPZ42" s="143"/>
      <c r="NQA42" s="143"/>
      <c r="NQB42" s="143"/>
      <c r="NQC42" s="143"/>
      <c r="NQD42" s="143"/>
      <c r="NQE42" s="143"/>
      <c r="NQF42" s="143"/>
      <c r="NQG42" s="143"/>
      <c r="NQH42" s="143"/>
      <c r="NQI42" s="143"/>
      <c r="NQJ42" s="143"/>
      <c r="NQK42" s="143"/>
      <c r="NQL42" s="143"/>
      <c r="NQM42" s="143"/>
      <c r="NQN42" s="143"/>
      <c r="NQO42" s="143"/>
      <c r="NQP42" s="143"/>
      <c r="NQQ42" s="143"/>
      <c r="NQR42" s="143"/>
      <c r="NQS42" s="143"/>
      <c r="NQT42" s="143"/>
      <c r="NQU42" s="143"/>
      <c r="NQV42" s="143"/>
      <c r="NQW42" s="143"/>
      <c r="NQX42" s="143"/>
      <c r="NQY42" s="143"/>
      <c r="NQZ42" s="143"/>
      <c r="NRA42" s="143"/>
      <c r="NRB42" s="143"/>
      <c r="NRC42" s="143"/>
      <c r="NRD42" s="143"/>
      <c r="NRE42" s="143"/>
      <c r="NRF42" s="143"/>
      <c r="NRG42" s="143"/>
      <c r="NRH42" s="143"/>
      <c r="NRI42" s="143"/>
      <c r="NRJ42" s="143"/>
      <c r="NRK42" s="143"/>
      <c r="NRL42" s="143"/>
      <c r="NRM42" s="143"/>
      <c r="NRN42" s="143"/>
      <c r="NRO42" s="143"/>
      <c r="NRP42" s="143"/>
      <c r="NRQ42" s="143"/>
      <c r="NRR42" s="143"/>
      <c r="NRS42" s="143"/>
      <c r="NRT42" s="143"/>
      <c r="NRU42" s="143"/>
      <c r="NRV42" s="143"/>
      <c r="NRW42" s="143"/>
      <c r="NRX42" s="143"/>
      <c r="NRY42" s="143"/>
      <c r="NRZ42" s="143"/>
      <c r="NSA42" s="143"/>
      <c r="NSB42" s="143"/>
      <c r="NSC42" s="143"/>
      <c r="NSD42" s="143"/>
      <c r="NSE42" s="143"/>
      <c r="NSF42" s="143"/>
      <c r="NSG42" s="143"/>
      <c r="NSH42" s="143"/>
      <c r="NSI42" s="143"/>
      <c r="NSJ42" s="143"/>
      <c r="NSK42" s="143"/>
      <c r="NSL42" s="143"/>
      <c r="NSM42" s="143"/>
      <c r="NSN42" s="143"/>
      <c r="NSO42" s="143"/>
      <c r="NSP42" s="143"/>
      <c r="NSQ42" s="143"/>
      <c r="NSR42" s="143"/>
      <c r="NSS42" s="143"/>
      <c r="NST42" s="143"/>
      <c r="NSU42" s="143"/>
      <c r="NSV42" s="143"/>
      <c r="NSW42" s="143"/>
      <c r="NSX42" s="143"/>
      <c r="NSY42" s="143"/>
      <c r="NSZ42" s="143"/>
      <c r="NTA42" s="143"/>
      <c r="NTB42" s="143"/>
      <c r="NTC42" s="143"/>
      <c r="NTD42" s="143"/>
      <c r="NTE42" s="143"/>
      <c r="NTF42" s="143"/>
      <c r="NTG42" s="143"/>
      <c r="NTH42" s="143"/>
      <c r="NTI42" s="143"/>
      <c r="NTJ42" s="143"/>
      <c r="NTK42" s="143"/>
      <c r="NTL42" s="143"/>
      <c r="NTM42" s="143"/>
      <c r="NTN42" s="143"/>
      <c r="NTO42" s="143"/>
      <c r="NTP42" s="143"/>
      <c r="NTQ42" s="143"/>
      <c r="NTR42" s="143"/>
      <c r="NTS42" s="143"/>
      <c r="NTT42" s="143"/>
      <c r="NTU42" s="143"/>
      <c r="NTV42" s="143"/>
      <c r="NTW42" s="143"/>
      <c r="NTX42" s="143"/>
      <c r="NTY42" s="143"/>
      <c r="NTZ42" s="143"/>
      <c r="NUA42" s="143"/>
      <c r="NUB42" s="143"/>
      <c r="NUC42" s="143"/>
      <c r="NUD42" s="143"/>
      <c r="NUE42" s="143"/>
      <c r="NUF42" s="143"/>
      <c r="NUG42" s="143"/>
      <c r="NUH42" s="143"/>
      <c r="NUI42" s="143"/>
      <c r="NUJ42" s="143"/>
      <c r="NUK42" s="143"/>
      <c r="NUL42" s="143"/>
      <c r="NUM42" s="143"/>
      <c r="NUN42" s="143"/>
      <c r="NUO42" s="143"/>
      <c r="NUP42" s="143"/>
      <c r="NUQ42" s="143"/>
      <c r="NUR42" s="143"/>
      <c r="NUS42" s="143"/>
      <c r="NUT42" s="143"/>
      <c r="NUU42" s="143"/>
      <c r="NUV42" s="143"/>
      <c r="NUW42" s="143"/>
      <c r="NUX42" s="143"/>
      <c r="NUY42" s="143"/>
      <c r="NUZ42" s="143"/>
      <c r="NVA42" s="143"/>
      <c r="NVB42" s="143"/>
      <c r="NVC42" s="143"/>
      <c r="NVD42" s="143"/>
      <c r="NVE42" s="143"/>
      <c r="NVF42" s="143"/>
      <c r="NVG42" s="143"/>
      <c r="NVH42" s="143"/>
      <c r="NVI42" s="143"/>
      <c r="NVJ42" s="143"/>
      <c r="NVK42" s="143"/>
      <c r="NVL42" s="143"/>
      <c r="NVM42" s="143"/>
      <c r="NVN42" s="143"/>
      <c r="NVO42" s="143"/>
      <c r="NVP42" s="143"/>
      <c r="NVQ42" s="143"/>
      <c r="NVR42" s="143"/>
      <c r="NVS42" s="143"/>
      <c r="NVT42" s="143"/>
      <c r="NVU42" s="143"/>
      <c r="NVV42" s="143"/>
      <c r="NVW42" s="143"/>
      <c r="NVX42" s="143"/>
      <c r="NVY42" s="143"/>
      <c r="NVZ42" s="143"/>
      <c r="NWA42" s="143"/>
      <c r="NWB42" s="143"/>
      <c r="NWC42" s="143"/>
      <c r="NWD42" s="143"/>
      <c r="NWE42" s="143"/>
      <c r="NWF42" s="143"/>
      <c r="NWG42" s="143"/>
      <c r="NWH42" s="143"/>
      <c r="NWI42" s="143"/>
      <c r="NWJ42" s="143"/>
      <c r="NWK42" s="143"/>
      <c r="NWL42" s="143"/>
      <c r="NWM42" s="143"/>
      <c r="NWN42" s="143"/>
      <c r="NWO42" s="143"/>
      <c r="NWP42" s="143"/>
      <c r="NWQ42" s="143"/>
      <c r="NWR42" s="143"/>
      <c r="NWS42" s="143"/>
      <c r="NWT42" s="143"/>
      <c r="NWU42" s="143"/>
      <c r="NWV42" s="143"/>
      <c r="NWW42" s="143"/>
      <c r="NWX42" s="143"/>
      <c r="NWY42" s="143"/>
      <c r="NWZ42" s="143"/>
      <c r="NXA42" s="143"/>
      <c r="NXB42" s="143"/>
      <c r="NXC42" s="143"/>
      <c r="NXD42" s="143"/>
      <c r="NXE42" s="143"/>
      <c r="NXF42" s="143"/>
      <c r="NXG42" s="143"/>
      <c r="NXH42" s="143"/>
      <c r="NXI42" s="143"/>
      <c r="NXJ42" s="143"/>
      <c r="NXK42" s="143"/>
      <c r="NXL42" s="143"/>
      <c r="NXM42" s="143"/>
      <c r="NXN42" s="143"/>
      <c r="NXO42" s="143"/>
      <c r="NXP42" s="143"/>
      <c r="NXQ42" s="143"/>
      <c r="NXR42" s="143"/>
      <c r="NXS42" s="143"/>
      <c r="NXT42" s="143"/>
      <c r="NXU42" s="143"/>
      <c r="NXV42" s="143"/>
      <c r="NXW42" s="143"/>
      <c r="NXX42" s="143"/>
      <c r="NXY42" s="143"/>
      <c r="NXZ42" s="143"/>
      <c r="NYA42" s="143"/>
      <c r="NYB42" s="143"/>
      <c r="NYC42" s="143"/>
      <c r="NYD42" s="143"/>
      <c r="NYE42" s="143"/>
      <c r="NYF42" s="143"/>
      <c r="NYG42" s="143"/>
      <c r="NYH42" s="143"/>
      <c r="NYI42" s="143"/>
      <c r="NYJ42" s="143"/>
      <c r="NYK42" s="143"/>
      <c r="NYL42" s="143"/>
      <c r="NYM42" s="143"/>
      <c r="NYN42" s="143"/>
      <c r="NYO42" s="143"/>
      <c r="NYP42" s="143"/>
      <c r="NYQ42" s="143"/>
      <c r="NYR42" s="143"/>
      <c r="NYS42" s="143"/>
      <c r="NYT42" s="143"/>
      <c r="NYU42" s="143"/>
      <c r="NYV42" s="143"/>
      <c r="NYW42" s="143"/>
      <c r="NYX42" s="143"/>
      <c r="NYY42" s="143"/>
      <c r="NYZ42" s="143"/>
      <c r="NZA42" s="143"/>
      <c r="NZB42" s="143"/>
      <c r="NZC42" s="143"/>
      <c r="NZD42" s="143"/>
      <c r="NZE42" s="143"/>
      <c r="NZF42" s="143"/>
      <c r="NZG42" s="143"/>
      <c r="NZH42" s="143"/>
      <c r="NZI42" s="143"/>
      <c r="NZJ42" s="143"/>
      <c r="NZK42" s="143"/>
      <c r="NZL42" s="143"/>
      <c r="NZM42" s="143"/>
      <c r="NZN42" s="143"/>
      <c r="NZO42" s="143"/>
      <c r="NZP42" s="143"/>
      <c r="NZQ42" s="143"/>
      <c r="NZR42" s="143"/>
      <c r="NZS42" s="143"/>
      <c r="NZT42" s="143"/>
      <c r="NZU42" s="143"/>
      <c r="NZV42" s="143"/>
      <c r="NZW42" s="143"/>
      <c r="NZX42" s="143"/>
      <c r="NZY42" s="143"/>
      <c r="NZZ42" s="143"/>
      <c r="OAA42" s="143"/>
      <c r="OAB42" s="143"/>
      <c r="OAC42" s="143"/>
      <c r="OAD42" s="143"/>
      <c r="OAE42" s="143"/>
      <c r="OAF42" s="143"/>
      <c r="OAG42" s="143"/>
      <c r="OAH42" s="143"/>
      <c r="OAI42" s="143"/>
      <c r="OAJ42" s="143"/>
      <c r="OAK42" s="143"/>
      <c r="OAL42" s="143"/>
      <c r="OAM42" s="143"/>
      <c r="OAN42" s="143"/>
      <c r="OAO42" s="143"/>
      <c r="OAP42" s="143"/>
      <c r="OAQ42" s="143"/>
      <c r="OAR42" s="143"/>
      <c r="OAS42" s="143"/>
      <c r="OAT42" s="143"/>
      <c r="OAU42" s="143"/>
      <c r="OAV42" s="143"/>
      <c r="OAW42" s="143"/>
      <c r="OAX42" s="143"/>
      <c r="OAY42" s="143"/>
      <c r="OAZ42" s="143"/>
      <c r="OBA42" s="143"/>
      <c r="OBB42" s="143"/>
      <c r="OBC42" s="143"/>
      <c r="OBD42" s="143"/>
      <c r="OBE42" s="143"/>
      <c r="OBF42" s="143"/>
      <c r="OBG42" s="143"/>
      <c r="OBH42" s="143"/>
      <c r="OBI42" s="143"/>
      <c r="OBJ42" s="143"/>
      <c r="OBK42" s="143"/>
      <c r="OBL42" s="143"/>
      <c r="OBM42" s="143"/>
      <c r="OBN42" s="143"/>
      <c r="OBO42" s="143"/>
      <c r="OBP42" s="143"/>
      <c r="OBQ42" s="143"/>
      <c r="OBR42" s="143"/>
      <c r="OBS42" s="143"/>
      <c r="OBT42" s="143"/>
      <c r="OBU42" s="143"/>
      <c r="OBV42" s="143"/>
      <c r="OBW42" s="143"/>
      <c r="OBX42" s="143"/>
      <c r="OBY42" s="143"/>
      <c r="OBZ42" s="143"/>
      <c r="OCA42" s="143"/>
      <c r="OCB42" s="143"/>
      <c r="OCC42" s="143"/>
      <c r="OCD42" s="143"/>
      <c r="OCE42" s="143"/>
      <c r="OCF42" s="143"/>
      <c r="OCG42" s="143"/>
      <c r="OCH42" s="143"/>
      <c r="OCI42" s="143"/>
      <c r="OCJ42" s="143"/>
      <c r="OCK42" s="143"/>
      <c r="OCL42" s="143"/>
      <c r="OCM42" s="143"/>
      <c r="OCN42" s="143"/>
      <c r="OCO42" s="143"/>
      <c r="OCP42" s="143"/>
      <c r="OCQ42" s="143"/>
      <c r="OCR42" s="143"/>
      <c r="OCS42" s="143"/>
      <c r="OCT42" s="143"/>
      <c r="OCU42" s="143"/>
      <c r="OCV42" s="143"/>
      <c r="OCW42" s="143"/>
      <c r="OCX42" s="143"/>
      <c r="OCY42" s="143"/>
      <c r="OCZ42" s="143"/>
      <c r="ODA42" s="143"/>
      <c r="ODB42" s="143"/>
      <c r="ODC42" s="143"/>
      <c r="ODD42" s="143"/>
      <c r="ODE42" s="143"/>
      <c r="ODF42" s="143"/>
      <c r="ODG42" s="143"/>
      <c r="ODH42" s="143"/>
      <c r="ODI42" s="143"/>
      <c r="ODJ42" s="143"/>
      <c r="ODK42" s="143"/>
      <c r="ODL42" s="143"/>
      <c r="ODM42" s="143"/>
      <c r="ODN42" s="143"/>
      <c r="ODO42" s="143"/>
      <c r="ODP42" s="143"/>
      <c r="ODQ42" s="143"/>
      <c r="ODR42" s="143"/>
      <c r="ODS42" s="143"/>
      <c r="ODT42" s="143"/>
      <c r="ODU42" s="143"/>
      <c r="ODV42" s="143"/>
      <c r="ODW42" s="143"/>
      <c r="ODX42" s="143"/>
      <c r="ODY42" s="143"/>
      <c r="ODZ42" s="143"/>
      <c r="OEA42" s="143"/>
      <c r="OEB42" s="143"/>
      <c r="OEC42" s="143"/>
      <c r="OED42" s="143"/>
      <c r="OEE42" s="143"/>
      <c r="OEF42" s="143"/>
      <c r="OEG42" s="143"/>
      <c r="OEH42" s="143"/>
      <c r="OEI42" s="143"/>
      <c r="OEJ42" s="143"/>
      <c r="OEK42" s="143"/>
      <c r="OEL42" s="143"/>
      <c r="OEM42" s="143"/>
      <c r="OEN42" s="143"/>
      <c r="OEO42" s="143"/>
      <c r="OEP42" s="143"/>
      <c r="OEQ42" s="143"/>
      <c r="OER42" s="143"/>
      <c r="OES42" s="143"/>
      <c r="OET42" s="143"/>
      <c r="OEU42" s="143"/>
      <c r="OEV42" s="143"/>
      <c r="OEW42" s="143"/>
      <c r="OEX42" s="143"/>
      <c r="OEY42" s="143"/>
      <c r="OEZ42" s="143"/>
      <c r="OFA42" s="143"/>
      <c r="OFB42" s="143"/>
      <c r="OFC42" s="143"/>
      <c r="OFD42" s="143"/>
      <c r="OFE42" s="143"/>
      <c r="OFF42" s="143"/>
      <c r="OFG42" s="143"/>
      <c r="OFH42" s="143"/>
      <c r="OFI42" s="143"/>
      <c r="OFJ42" s="143"/>
      <c r="OFK42" s="143"/>
      <c r="OFL42" s="143"/>
      <c r="OFM42" s="143"/>
      <c r="OFN42" s="143"/>
      <c r="OFO42" s="143"/>
      <c r="OFP42" s="143"/>
      <c r="OFQ42" s="143"/>
      <c r="OFR42" s="143"/>
      <c r="OFS42" s="143"/>
      <c r="OFT42" s="143"/>
      <c r="OFU42" s="143"/>
      <c r="OFV42" s="143"/>
      <c r="OFW42" s="143"/>
      <c r="OFX42" s="143"/>
      <c r="OFY42" s="143"/>
      <c r="OFZ42" s="143"/>
      <c r="OGA42" s="143"/>
      <c r="OGB42" s="143"/>
      <c r="OGC42" s="143"/>
      <c r="OGD42" s="143"/>
      <c r="OGE42" s="143"/>
      <c r="OGF42" s="143"/>
      <c r="OGG42" s="143"/>
      <c r="OGH42" s="143"/>
      <c r="OGI42" s="143"/>
      <c r="OGJ42" s="143"/>
      <c r="OGK42" s="143"/>
      <c r="OGL42" s="143"/>
      <c r="OGM42" s="143"/>
      <c r="OGN42" s="143"/>
      <c r="OGO42" s="143"/>
      <c r="OGP42" s="143"/>
      <c r="OGQ42" s="143"/>
      <c r="OGR42" s="143"/>
      <c r="OGS42" s="143"/>
      <c r="OGT42" s="143"/>
      <c r="OGU42" s="143"/>
      <c r="OGV42" s="143"/>
      <c r="OGW42" s="143"/>
      <c r="OGX42" s="143"/>
      <c r="OGY42" s="143"/>
      <c r="OGZ42" s="143"/>
      <c r="OHA42" s="143"/>
      <c r="OHB42" s="143"/>
      <c r="OHC42" s="143"/>
      <c r="OHD42" s="143"/>
      <c r="OHE42" s="143"/>
      <c r="OHF42" s="143"/>
      <c r="OHG42" s="143"/>
      <c r="OHH42" s="143"/>
      <c r="OHI42" s="143"/>
      <c r="OHJ42" s="143"/>
      <c r="OHK42" s="143"/>
      <c r="OHL42" s="143"/>
      <c r="OHM42" s="143"/>
      <c r="OHN42" s="143"/>
      <c r="OHO42" s="143"/>
      <c r="OHP42" s="143"/>
      <c r="OHQ42" s="143"/>
      <c r="OHR42" s="143"/>
      <c r="OHS42" s="143"/>
      <c r="OHT42" s="143"/>
      <c r="OHU42" s="143"/>
      <c r="OHV42" s="143"/>
      <c r="OHW42" s="143"/>
      <c r="OHX42" s="143"/>
      <c r="OHY42" s="143"/>
      <c r="OHZ42" s="143"/>
      <c r="OIA42" s="143"/>
      <c r="OIB42" s="143"/>
      <c r="OIC42" s="143"/>
      <c r="OID42" s="143"/>
      <c r="OIE42" s="143"/>
      <c r="OIF42" s="143"/>
      <c r="OIG42" s="143"/>
      <c r="OIH42" s="143"/>
      <c r="OII42" s="143"/>
      <c r="OIJ42" s="143"/>
      <c r="OIK42" s="143"/>
      <c r="OIL42" s="143"/>
      <c r="OIM42" s="143"/>
      <c r="OIN42" s="143"/>
      <c r="OIO42" s="143"/>
      <c r="OIP42" s="143"/>
      <c r="OIQ42" s="143"/>
      <c r="OIR42" s="143"/>
      <c r="OIS42" s="143"/>
      <c r="OIT42" s="143"/>
      <c r="OIU42" s="143"/>
      <c r="OIV42" s="143"/>
      <c r="OIW42" s="143"/>
      <c r="OIX42" s="143"/>
      <c r="OIY42" s="143"/>
      <c r="OIZ42" s="143"/>
      <c r="OJA42" s="143"/>
      <c r="OJB42" s="143"/>
      <c r="OJC42" s="143"/>
      <c r="OJD42" s="143"/>
      <c r="OJE42" s="143"/>
      <c r="OJF42" s="143"/>
      <c r="OJG42" s="143"/>
      <c r="OJH42" s="143"/>
      <c r="OJI42" s="143"/>
      <c r="OJJ42" s="143"/>
      <c r="OJK42" s="143"/>
      <c r="OJL42" s="143"/>
      <c r="OJM42" s="143"/>
      <c r="OJN42" s="143"/>
      <c r="OJO42" s="143"/>
      <c r="OJP42" s="143"/>
      <c r="OJQ42" s="143"/>
      <c r="OJR42" s="143"/>
      <c r="OJS42" s="143"/>
      <c r="OJT42" s="143"/>
      <c r="OJU42" s="143"/>
      <c r="OJV42" s="143"/>
      <c r="OJW42" s="143"/>
      <c r="OJX42" s="143"/>
      <c r="OJY42" s="143"/>
      <c r="OJZ42" s="143"/>
      <c r="OKA42" s="143"/>
      <c r="OKB42" s="143"/>
      <c r="OKC42" s="143"/>
      <c r="OKD42" s="143"/>
      <c r="OKE42" s="143"/>
      <c r="OKF42" s="143"/>
      <c r="OKG42" s="143"/>
      <c r="OKH42" s="143"/>
      <c r="OKI42" s="143"/>
      <c r="OKJ42" s="143"/>
      <c r="OKK42" s="143"/>
      <c r="OKL42" s="143"/>
      <c r="OKM42" s="143"/>
      <c r="OKN42" s="143"/>
      <c r="OKO42" s="143"/>
      <c r="OKP42" s="143"/>
      <c r="OKQ42" s="143"/>
      <c r="OKR42" s="143"/>
      <c r="OKS42" s="143"/>
      <c r="OKT42" s="143"/>
      <c r="OKU42" s="143"/>
      <c r="OKV42" s="143"/>
      <c r="OKW42" s="143"/>
      <c r="OKX42" s="143"/>
      <c r="OKY42" s="143"/>
      <c r="OKZ42" s="143"/>
      <c r="OLA42" s="143"/>
      <c r="OLB42" s="143"/>
      <c r="OLC42" s="143"/>
      <c r="OLD42" s="143"/>
      <c r="OLE42" s="143"/>
      <c r="OLF42" s="143"/>
      <c r="OLG42" s="143"/>
      <c r="OLH42" s="143"/>
      <c r="OLI42" s="143"/>
      <c r="OLJ42" s="143"/>
      <c r="OLK42" s="143"/>
      <c r="OLL42" s="143"/>
      <c r="OLM42" s="143"/>
      <c r="OLN42" s="143"/>
      <c r="OLO42" s="143"/>
      <c r="OLP42" s="143"/>
      <c r="OLQ42" s="143"/>
      <c r="OLR42" s="143"/>
      <c r="OLS42" s="143"/>
      <c r="OLT42" s="143"/>
      <c r="OLU42" s="143"/>
      <c r="OLV42" s="143"/>
      <c r="OLW42" s="143"/>
      <c r="OLX42" s="143"/>
      <c r="OLY42" s="143"/>
      <c r="OLZ42" s="143"/>
      <c r="OMA42" s="143"/>
      <c r="OMB42" s="143"/>
      <c r="OMC42" s="143"/>
      <c r="OMD42" s="143"/>
      <c r="OME42" s="143"/>
      <c r="OMF42" s="143"/>
      <c r="OMG42" s="143"/>
      <c r="OMH42" s="143"/>
      <c r="OMI42" s="143"/>
      <c r="OMJ42" s="143"/>
      <c r="OMK42" s="143"/>
      <c r="OML42" s="143"/>
      <c r="OMM42" s="143"/>
      <c r="OMN42" s="143"/>
      <c r="OMO42" s="143"/>
      <c r="OMP42" s="143"/>
      <c r="OMQ42" s="143"/>
      <c r="OMR42" s="143"/>
      <c r="OMS42" s="143"/>
      <c r="OMT42" s="143"/>
      <c r="OMU42" s="143"/>
      <c r="OMV42" s="143"/>
      <c r="OMW42" s="143"/>
      <c r="OMX42" s="143"/>
      <c r="OMY42" s="143"/>
      <c r="OMZ42" s="143"/>
      <c r="ONA42" s="143"/>
      <c r="ONB42" s="143"/>
      <c r="ONC42" s="143"/>
      <c r="OND42" s="143"/>
      <c r="ONE42" s="143"/>
      <c r="ONF42" s="143"/>
      <c r="ONG42" s="143"/>
      <c r="ONH42" s="143"/>
      <c r="ONI42" s="143"/>
      <c r="ONJ42" s="143"/>
      <c r="ONK42" s="143"/>
      <c r="ONL42" s="143"/>
      <c r="ONM42" s="143"/>
      <c r="ONN42" s="143"/>
      <c r="ONO42" s="143"/>
      <c r="ONP42" s="143"/>
      <c r="ONQ42" s="143"/>
      <c r="ONR42" s="143"/>
      <c r="ONS42" s="143"/>
      <c r="ONT42" s="143"/>
      <c r="ONU42" s="143"/>
      <c r="ONV42" s="143"/>
      <c r="ONW42" s="143"/>
      <c r="ONX42" s="143"/>
      <c r="ONY42" s="143"/>
      <c r="ONZ42" s="143"/>
      <c r="OOA42" s="143"/>
      <c r="OOB42" s="143"/>
      <c r="OOC42" s="143"/>
      <c r="OOD42" s="143"/>
      <c r="OOE42" s="143"/>
      <c r="OOF42" s="143"/>
      <c r="OOG42" s="143"/>
      <c r="OOH42" s="143"/>
      <c r="OOI42" s="143"/>
      <c r="OOJ42" s="143"/>
      <c r="OOK42" s="143"/>
      <c r="OOL42" s="143"/>
      <c r="OOM42" s="143"/>
      <c r="OON42" s="143"/>
      <c r="OOO42" s="143"/>
      <c r="OOP42" s="143"/>
      <c r="OOQ42" s="143"/>
      <c r="OOR42" s="143"/>
      <c r="OOS42" s="143"/>
      <c r="OOT42" s="143"/>
      <c r="OOU42" s="143"/>
      <c r="OOV42" s="143"/>
      <c r="OOW42" s="143"/>
      <c r="OOX42" s="143"/>
      <c r="OOY42" s="143"/>
      <c r="OOZ42" s="143"/>
      <c r="OPA42" s="143"/>
      <c r="OPB42" s="143"/>
      <c r="OPC42" s="143"/>
      <c r="OPD42" s="143"/>
      <c r="OPE42" s="143"/>
      <c r="OPF42" s="143"/>
      <c r="OPG42" s="143"/>
      <c r="OPH42" s="143"/>
      <c r="OPI42" s="143"/>
      <c r="OPJ42" s="143"/>
      <c r="OPK42" s="143"/>
      <c r="OPL42" s="143"/>
      <c r="OPM42" s="143"/>
      <c r="OPN42" s="143"/>
      <c r="OPO42" s="143"/>
      <c r="OPP42" s="143"/>
      <c r="OPQ42" s="143"/>
      <c r="OPR42" s="143"/>
      <c r="OPS42" s="143"/>
      <c r="OPT42" s="143"/>
      <c r="OPU42" s="143"/>
      <c r="OPV42" s="143"/>
      <c r="OPW42" s="143"/>
      <c r="OPX42" s="143"/>
      <c r="OPY42" s="143"/>
      <c r="OPZ42" s="143"/>
      <c r="OQA42" s="143"/>
      <c r="OQB42" s="143"/>
      <c r="OQC42" s="143"/>
      <c r="OQD42" s="143"/>
      <c r="OQE42" s="143"/>
      <c r="OQF42" s="143"/>
      <c r="OQG42" s="143"/>
      <c r="OQH42" s="143"/>
      <c r="OQI42" s="143"/>
      <c r="OQJ42" s="143"/>
      <c r="OQK42" s="143"/>
      <c r="OQL42" s="143"/>
      <c r="OQM42" s="143"/>
      <c r="OQN42" s="143"/>
      <c r="OQO42" s="143"/>
      <c r="OQP42" s="143"/>
      <c r="OQQ42" s="143"/>
      <c r="OQR42" s="143"/>
      <c r="OQS42" s="143"/>
      <c r="OQT42" s="143"/>
      <c r="OQU42" s="143"/>
      <c r="OQV42" s="143"/>
      <c r="OQW42" s="143"/>
      <c r="OQX42" s="143"/>
      <c r="OQY42" s="143"/>
      <c r="OQZ42" s="143"/>
      <c r="ORA42" s="143"/>
      <c r="ORB42" s="143"/>
      <c r="ORC42" s="143"/>
      <c r="ORD42" s="143"/>
      <c r="ORE42" s="143"/>
      <c r="ORF42" s="143"/>
      <c r="ORG42" s="143"/>
      <c r="ORH42" s="143"/>
      <c r="ORI42" s="143"/>
      <c r="ORJ42" s="143"/>
      <c r="ORK42" s="143"/>
      <c r="ORL42" s="143"/>
      <c r="ORM42" s="143"/>
      <c r="ORN42" s="143"/>
      <c r="ORO42" s="143"/>
      <c r="ORP42" s="143"/>
      <c r="ORQ42" s="143"/>
      <c r="ORR42" s="143"/>
      <c r="ORS42" s="143"/>
      <c r="ORT42" s="143"/>
      <c r="ORU42" s="143"/>
      <c r="ORV42" s="143"/>
      <c r="ORW42" s="143"/>
      <c r="ORX42" s="143"/>
      <c r="ORY42" s="143"/>
      <c r="ORZ42" s="143"/>
      <c r="OSA42" s="143"/>
      <c r="OSB42" s="143"/>
      <c r="OSC42" s="143"/>
      <c r="OSD42" s="143"/>
      <c r="OSE42" s="143"/>
      <c r="OSF42" s="143"/>
      <c r="OSG42" s="143"/>
      <c r="OSH42" s="143"/>
      <c r="OSI42" s="143"/>
      <c r="OSJ42" s="143"/>
      <c r="OSK42" s="143"/>
      <c r="OSL42" s="143"/>
      <c r="OSM42" s="143"/>
      <c r="OSN42" s="143"/>
      <c r="OSO42" s="143"/>
      <c r="OSP42" s="143"/>
      <c r="OSQ42" s="143"/>
      <c r="OSR42" s="143"/>
      <c r="OSS42" s="143"/>
      <c r="OST42" s="143"/>
      <c r="OSU42" s="143"/>
      <c r="OSV42" s="143"/>
      <c r="OSW42" s="143"/>
      <c r="OSX42" s="143"/>
      <c r="OSY42" s="143"/>
      <c r="OSZ42" s="143"/>
      <c r="OTA42" s="143"/>
      <c r="OTB42" s="143"/>
      <c r="OTC42" s="143"/>
      <c r="OTD42" s="143"/>
      <c r="OTE42" s="143"/>
      <c r="OTF42" s="143"/>
      <c r="OTG42" s="143"/>
      <c r="OTH42" s="143"/>
      <c r="OTI42" s="143"/>
      <c r="OTJ42" s="143"/>
      <c r="OTK42" s="143"/>
      <c r="OTL42" s="143"/>
      <c r="OTM42" s="143"/>
      <c r="OTN42" s="143"/>
      <c r="OTO42" s="143"/>
      <c r="OTP42" s="143"/>
      <c r="OTQ42" s="143"/>
      <c r="OTR42" s="143"/>
      <c r="OTS42" s="143"/>
      <c r="OTT42" s="143"/>
      <c r="OTU42" s="143"/>
      <c r="OTV42" s="143"/>
      <c r="OTW42" s="143"/>
      <c r="OTX42" s="143"/>
      <c r="OTY42" s="143"/>
      <c r="OTZ42" s="143"/>
      <c r="OUA42" s="143"/>
      <c r="OUB42" s="143"/>
      <c r="OUC42" s="143"/>
      <c r="OUD42" s="143"/>
      <c r="OUE42" s="143"/>
      <c r="OUF42" s="143"/>
      <c r="OUG42" s="143"/>
      <c r="OUH42" s="143"/>
      <c r="OUI42" s="143"/>
      <c r="OUJ42" s="143"/>
      <c r="OUK42" s="143"/>
      <c r="OUL42" s="143"/>
      <c r="OUM42" s="143"/>
      <c r="OUN42" s="143"/>
      <c r="OUO42" s="143"/>
      <c r="OUP42" s="143"/>
      <c r="OUQ42" s="143"/>
      <c r="OUR42" s="143"/>
      <c r="OUS42" s="143"/>
      <c r="OUT42" s="143"/>
      <c r="OUU42" s="143"/>
      <c r="OUV42" s="143"/>
      <c r="OUW42" s="143"/>
      <c r="OUX42" s="143"/>
      <c r="OUY42" s="143"/>
      <c r="OUZ42" s="143"/>
      <c r="OVA42" s="143"/>
      <c r="OVB42" s="143"/>
      <c r="OVC42" s="143"/>
      <c r="OVD42" s="143"/>
      <c r="OVE42" s="143"/>
      <c r="OVF42" s="143"/>
      <c r="OVG42" s="143"/>
      <c r="OVH42" s="143"/>
      <c r="OVI42" s="143"/>
      <c r="OVJ42" s="143"/>
      <c r="OVK42" s="143"/>
      <c r="OVL42" s="143"/>
      <c r="OVM42" s="143"/>
      <c r="OVN42" s="143"/>
      <c r="OVO42" s="143"/>
      <c r="OVP42" s="143"/>
      <c r="OVQ42" s="143"/>
      <c r="OVR42" s="143"/>
      <c r="OVS42" s="143"/>
      <c r="OVT42" s="143"/>
      <c r="OVU42" s="143"/>
      <c r="OVV42" s="143"/>
      <c r="OVW42" s="143"/>
      <c r="OVX42" s="143"/>
      <c r="OVY42" s="143"/>
      <c r="OVZ42" s="143"/>
      <c r="OWA42" s="143"/>
      <c r="OWB42" s="143"/>
      <c r="OWC42" s="143"/>
      <c r="OWD42" s="143"/>
      <c r="OWE42" s="143"/>
      <c r="OWF42" s="143"/>
      <c r="OWG42" s="143"/>
      <c r="OWH42" s="143"/>
      <c r="OWI42" s="143"/>
      <c r="OWJ42" s="143"/>
      <c r="OWK42" s="143"/>
      <c r="OWL42" s="143"/>
      <c r="OWM42" s="143"/>
      <c r="OWN42" s="143"/>
      <c r="OWO42" s="143"/>
      <c r="OWP42" s="143"/>
      <c r="OWQ42" s="143"/>
      <c r="OWR42" s="143"/>
      <c r="OWS42" s="143"/>
      <c r="OWT42" s="143"/>
      <c r="OWU42" s="143"/>
      <c r="OWV42" s="143"/>
      <c r="OWW42" s="143"/>
      <c r="OWX42" s="143"/>
      <c r="OWY42" s="143"/>
      <c r="OWZ42" s="143"/>
      <c r="OXA42" s="143"/>
      <c r="OXB42" s="143"/>
      <c r="OXC42" s="143"/>
      <c r="OXD42" s="143"/>
      <c r="OXE42" s="143"/>
      <c r="OXF42" s="143"/>
      <c r="OXG42" s="143"/>
      <c r="OXH42" s="143"/>
      <c r="OXI42" s="143"/>
      <c r="OXJ42" s="143"/>
      <c r="OXK42" s="143"/>
      <c r="OXL42" s="143"/>
      <c r="OXM42" s="143"/>
      <c r="OXN42" s="143"/>
      <c r="OXO42" s="143"/>
      <c r="OXP42" s="143"/>
      <c r="OXQ42" s="143"/>
      <c r="OXR42" s="143"/>
      <c r="OXS42" s="143"/>
      <c r="OXT42" s="143"/>
      <c r="OXU42" s="143"/>
      <c r="OXV42" s="143"/>
      <c r="OXW42" s="143"/>
      <c r="OXX42" s="143"/>
      <c r="OXY42" s="143"/>
      <c r="OXZ42" s="143"/>
      <c r="OYA42" s="143"/>
      <c r="OYB42" s="143"/>
      <c r="OYC42" s="143"/>
      <c r="OYD42" s="143"/>
      <c r="OYE42" s="143"/>
      <c r="OYF42" s="143"/>
      <c r="OYG42" s="143"/>
      <c r="OYH42" s="143"/>
      <c r="OYI42" s="143"/>
      <c r="OYJ42" s="143"/>
      <c r="OYK42" s="143"/>
      <c r="OYL42" s="143"/>
      <c r="OYM42" s="143"/>
      <c r="OYN42" s="143"/>
      <c r="OYO42" s="143"/>
      <c r="OYP42" s="143"/>
      <c r="OYQ42" s="143"/>
      <c r="OYR42" s="143"/>
      <c r="OYS42" s="143"/>
      <c r="OYT42" s="143"/>
      <c r="OYU42" s="143"/>
      <c r="OYV42" s="143"/>
      <c r="OYW42" s="143"/>
      <c r="OYX42" s="143"/>
      <c r="OYY42" s="143"/>
      <c r="OYZ42" s="143"/>
      <c r="OZA42" s="143"/>
      <c r="OZB42" s="143"/>
      <c r="OZC42" s="143"/>
      <c r="OZD42" s="143"/>
      <c r="OZE42" s="143"/>
      <c r="OZF42" s="143"/>
      <c r="OZG42" s="143"/>
      <c r="OZH42" s="143"/>
      <c r="OZI42" s="143"/>
      <c r="OZJ42" s="143"/>
      <c r="OZK42" s="143"/>
      <c r="OZL42" s="143"/>
      <c r="OZM42" s="143"/>
      <c r="OZN42" s="143"/>
      <c r="OZO42" s="143"/>
      <c r="OZP42" s="143"/>
      <c r="OZQ42" s="143"/>
      <c r="OZR42" s="143"/>
      <c r="OZS42" s="143"/>
      <c r="OZT42" s="143"/>
      <c r="OZU42" s="143"/>
      <c r="OZV42" s="143"/>
      <c r="OZW42" s="143"/>
      <c r="OZX42" s="143"/>
      <c r="OZY42" s="143"/>
      <c r="OZZ42" s="143"/>
      <c r="PAA42" s="143"/>
      <c r="PAB42" s="143"/>
      <c r="PAC42" s="143"/>
      <c r="PAD42" s="143"/>
      <c r="PAE42" s="143"/>
      <c r="PAF42" s="143"/>
      <c r="PAG42" s="143"/>
      <c r="PAH42" s="143"/>
      <c r="PAI42" s="143"/>
      <c r="PAJ42" s="143"/>
      <c r="PAK42" s="143"/>
      <c r="PAL42" s="143"/>
      <c r="PAM42" s="143"/>
      <c r="PAN42" s="143"/>
      <c r="PAO42" s="143"/>
      <c r="PAP42" s="143"/>
      <c r="PAQ42" s="143"/>
      <c r="PAR42" s="143"/>
      <c r="PAS42" s="143"/>
      <c r="PAT42" s="143"/>
      <c r="PAU42" s="143"/>
      <c r="PAV42" s="143"/>
      <c r="PAW42" s="143"/>
      <c r="PAX42" s="143"/>
      <c r="PAY42" s="143"/>
      <c r="PAZ42" s="143"/>
      <c r="PBA42" s="143"/>
      <c r="PBB42" s="143"/>
      <c r="PBC42" s="143"/>
      <c r="PBD42" s="143"/>
      <c r="PBE42" s="143"/>
      <c r="PBF42" s="143"/>
      <c r="PBG42" s="143"/>
      <c r="PBH42" s="143"/>
      <c r="PBI42" s="143"/>
      <c r="PBJ42" s="143"/>
      <c r="PBK42" s="143"/>
      <c r="PBL42" s="143"/>
      <c r="PBM42" s="143"/>
      <c r="PBN42" s="143"/>
      <c r="PBO42" s="143"/>
      <c r="PBP42" s="143"/>
      <c r="PBQ42" s="143"/>
      <c r="PBR42" s="143"/>
      <c r="PBS42" s="143"/>
      <c r="PBT42" s="143"/>
      <c r="PBU42" s="143"/>
      <c r="PBV42" s="143"/>
      <c r="PBW42" s="143"/>
      <c r="PBX42" s="143"/>
      <c r="PBY42" s="143"/>
      <c r="PBZ42" s="143"/>
      <c r="PCA42" s="143"/>
      <c r="PCB42" s="143"/>
      <c r="PCC42" s="143"/>
      <c r="PCD42" s="143"/>
      <c r="PCE42" s="143"/>
      <c r="PCF42" s="143"/>
      <c r="PCG42" s="143"/>
      <c r="PCH42" s="143"/>
      <c r="PCI42" s="143"/>
      <c r="PCJ42" s="143"/>
      <c r="PCK42" s="143"/>
      <c r="PCL42" s="143"/>
      <c r="PCM42" s="143"/>
      <c r="PCN42" s="143"/>
      <c r="PCO42" s="143"/>
      <c r="PCP42" s="143"/>
      <c r="PCQ42" s="143"/>
      <c r="PCR42" s="143"/>
      <c r="PCS42" s="143"/>
      <c r="PCT42" s="143"/>
      <c r="PCU42" s="143"/>
      <c r="PCV42" s="143"/>
      <c r="PCW42" s="143"/>
      <c r="PCX42" s="143"/>
      <c r="PCY42" s="143"/>
      <c r="PCZ42" s="143"/>
      <c r="PDA42" s="143"/>
      <c r="PDB42" s="143"/>
      <c r="PDC42" s="143"/>
      <c r="PDD42" s="143"/>
      <c r="PDE42" s="143"/>
      <c r="PDF42" s="143"/>
      <c r="PDG42" s="143"/>
      <c r="PDH42" s="143"/>
      <c r="PDI42" s="143"/>
      <c r="PDJ42" s="143"/>
      <c r="PDK42" s="143"/>
      <c r="PDL42" s="143"/>
      <c r="PDM42" s="143"/>
      <c r="PDN42" s="143"/>
      <c r="PDO42" s="143"/>
      <c r="PDP42" s="143"/>
      <c r="PDQ42" s="143"/>
      <c r="PDR42" s="143"/>
      <c r="PDS42" s="143"/>
      <c r="PDT42" s="143"/>
      <c r="PDU42" s="143"/>
      <c r="PDV42" s="143"/>
      <c r="PDW42" s="143"/>
      <c r="PDX42" s="143"/>
      <c r="PDY42" s="143"/>
      <c r="PDZ42" s="143"/>
      <c r="PEA42" s="143"/>
      <c r="PEB42" s="143"/>
      <c r="PEC42" s="143"/>
      <c r="PED42" s="143"/>
      <c r="PEE42" s="143"/>
      <c r="PEF42" s="143"/>
      <c r="PEG42" s="143"/>
      <c r="PEH42" s="143"/>
      <c r="PEI42" s="143"/>
      <c r="PEJ42" s="143"/>
      <c r="PEK42" s="143"/>
      <c r="PEL42" s="143"/>
      <c r="PEM42" s="143"/>
      <c r="PEN42" s="143"/>
      <c r="PEO42" s="143"/>
      <c r="PEP42" s="143"/>
      <c r="PEQ42" s="143"/>
      <c r="PER42" s="143"/>
      <c r="PES42" s="143"/>
      <c r="PET42" s="143"/>
      <c r="PEU42" s="143"/>
      <c r="PEV42" s="143"/>
      <c r="PEW42" s="143"/>
      <c r="PEX42" s="143"/>
      <c r="PEY42" s="143"/>
      <c r="PEZ42" s="143"/>
      <c r="PFA42" s="143"/>
      <c r="PFB42" s="143"/>
      <c r="PFC42" s="143"/>
      <c r="PFD42" s="143"/>
      <c r="PFE42" s="143"/>
      <c r="PFF42" s="143"/>
      <c r="PFG42" s="143"/>
      <c r="PFH42" s="143"/>
      <c r="PFI42" s="143"/>
      <c r="PFJ42" s="143"/>
      <c r="PFK42" s="143"/>
      <c r="PFL42" s="143"/>
      <c r="PFM42" s="143"/>
      <c r="PFN42" s="143"/>
      <c r="PFO42" s="143"/>
      <c r="PFP42" s="143"/>
      <c r="PFQ42" s="143"/>
      <c r="PFR42" s="143"/>
      <c r="PFS42" s="143"/>
      <c r="PFT42" s="143"/>
      <c r="PFU42" s="143"/>
      <c r="PFV42" s="143"/>
      <c r="PFW42" s="143"/>
      <c r="PFX42" s="143"/>
      <c r="PFY42" s="143"/>
      <c r="PFZ42" s="143"/>
      <c r="PGA42" s="143"/>
      <c r="PGB42" s="143"/>
      <c r="PGC42" s="143"/>
      <c r="PGD42" s="143"/>
      <c r="PGE42" s="143"/>
      <c r="PGF42" s="143"/>
      <c r="PGG42" s="143"/>
      <c r="PGH42" s="143"/>
      <c r="PGI42" s="143"/>
      <c r="PGJ42" s="143"/>
      <c r="PGK42" s="143"/>
      <c r="PGL42" s="143"/>
      <c r="PGM42" s="143"/>
      <c r="PGN42" s="143"/>
      <c r="PGO42" s="143"/>
      <c r="PGP42" s="143"/>
      <c r="PGQ42" s="143"/>
      <c r="PGR42" s="143"/>
      <c r="PGS42" s="143"/>
      <c r="PGT42" s="143"/>
      <c r="PGU42" s="143"/>
      <c r="PGV42" s="143"/>
      <c r="PGW42" s="143"/>
      <c r="PGX42" s="143"/>
      <c r="PGY42" s="143"/>
      <c r="PGZ42" s="143"/>
      <c r="PHA42" s="143"/>
      <c r="PHB42" s="143"/>
      <c r="PHC42" s="143"/>
      <c r="PHD42" s="143"/>
      <c r="PHE42" s="143"/>
      <c r="PHF42" s="143"/>
      <c r="PHG42" s="143"/>
      <c r="PHH42" s="143"/>
      <c r="PHI42" s="143"/>
      <c r="PHJ42" s="143"/>
      <c r="PHK42" s="143"/>
      <c r="PHL42" s="143"/>
      <c r="PHM42" s="143"/>
      <c r="PHN42" s="143"/>
      <c r="PHO42" s="143"/>
      <c r="PHP42" s="143"/>
      <c r="PHQ42" s="143"/>
      <c r="PHR42" s="143"/>
      <c r="PHS42" s="143"/>
      <c r="PHT42" s="143"/>
      <c r="PHU42" s="143"/>
      <c r="PHV42" s="143"/>
      <c r="PHW42" s="143"/>
      <c r="PHX42" s="143"/>
      <c r="PHY42" s="143"/>
      <c r="PHZ42" s="143"/>
      <c r="PIA42" s="143"/>
      <c r="PIB42" s="143"/>
      <c r="PIC42" s="143"/>
      <c r="PID42" s="143"/>
      <c r="PIE42" s="143"/>
      <c r="PIF42" s="143"/>
      <c r="PIG42" s="143"/>
      <c r="PIH42" s="143"/>
      <c r="PII42" s="143"/>
      <c r="PIJ42" s="143"/>
      <c r="PIK42" s="143"/>
      <c r="PIL42" s="143"/>
      <c r="PIM42" s="143"/>
      <c r="PIN42" s="143"/>
      <c r="PIO42" s="143"/>
      <c r="PIP42" s="143"/>
      <c r="PIQ42" s="143"/>
      <c r="PIR42" s="143"/>
      <c r="PIS42" s="143"/>
      <c r="PIT42" s="143"/>
      <c r="PIU42" s="143"/>
      <c r="PIV42" s="143"/>
      <c r="PIW42" s="143"/>
      <c r="PIX42" s="143"/>
      <c r="PIY42" s="143"/>
      <c r="PIZ42" s="143"/>
      <c r="PJA42" s="143"/>
      <c r="PJB42" s="143"/>
      <c r="PJC42" s="143"/>
      <c r="PJD42" s="143"/>
      <c r="PJE42" s="143"/>
      <c r="PJF42" s="143"/>
      <c r="PJG42" s="143"/>
      <c r="PJH42" s="143"/>
      <c r="PJI42" s="143"/>
      <c r="PJJ42" s="143"/>
      <c r="PJK42" s="143"/>
      <c r="PJL42" s="143"/>
      <c r="PJM42" s="143"/>
      <c r="PJN42" s="143"/>
      <c r="PJO42" s="143"/>
      <c r="PJP42" s="143"/>
      <c r="PJQ42" s="143"/>
      <c r="PJR42" s="143"/>
      <c r="PJS42" s="143"/>
      <c r="PJT42" s="143"/>
      <c r="PJU42" s="143"/>
      <c r="PJV42" s="143"/>
      <c r="PJW42" s="143"/>
      <c r="PJX42" s="143"/>
      <c r="PJY42" s="143"/>
      <c r="PJZ42" s="143"/>
      <c r="PKA42" s="143"/>
      <c r="PKB42" s="143"/>
      <c r="PKC42" s="143"/>
      <c r="PKD42" s="143"/>
      <c r="PKE42" s="143"/>
      <c r="PKF42" s="143"/>
      <c r="PKG42" s="143"/>
      <c r="PKH42" s="143"/>
      <c r="PKI42" s="143"/>
      <c r="PKJ42" s="143"/>
      <c r="PKK42" s="143"/>
      <c r="PKL42" s="143"/>
      <c r="PKM42" s="143"/>
      <c r="PKN42" s="143"/>
      <c r="PKO42" s="143"/>
      <c r="PKP42" s="143"/>
      <c r="PKQ42" s="143"/>
      <c r="PKR42" s="143"/>
      <c r="PKS42" s="143"/>
      <c r="PKT42" s="143"/>
      <c r="PKU42" s="143"/>
      <c r="PKV42" s="143"/>
      <c r="PKW42" s="143"/>
      <c r="PKX42" s="143"/>
      <c r="PKY42" s="143"/>
      <c r="PKZ42" s="143"/>
      <c r="PLA42" s="143"/>
      <c r="PLB42" s="143"/>
      <c r="PLC42" s="143"/>
      <c r="PLD42" s="143"/>
      <c r="PLE42" s="143"/>
      <c r="PLF42" s="143"/>
      <c r="PLG42" s="143"/>
      <c r="PLH42" s="143"/>
      <c r="PLI42" s="143"/>
      <c r="PLJ42" s="143"/>
      <c r="PLK42" s="143"/>
      <c r="PLL42" s="143"/>
      <c r="PLM42" s="143"/>
      <c r="PLN42" s="143"/>
      <c r="PLO42" s="143"/>
      <c r="PLP42" s="143"/>
      <c r="PLQ42" s="143"/>
      <c r="PLR42" s="143"/>
      <c r="PLS42" s="143"/>
      <c r="PLT42" s="143"/>
      <c r="PLU42" s="143"/>
      <c r="PLV42" s="143"/>
      <c r="PLW42" s="143"/>
      <c r="PLX42" s="143"/>
      <c r="PLY42" s="143"/>
      <c r="PLZ42" s="143"/>
      <c r="PMA42" s="143"/>
      <c r="PMB42" s="143"/>
      <c r="PMC42" s="143"/>
      <c r="PMD42" s="143"/>
      <c r="PME42" s="143"/>
      <c r="PMF42" s="143"/>
      <c r="PMG42" s="143"/>
      <c r="PMH42" s="143"/>
      <c r="PMI42" s="143"/>
      <c r="PMJ42" s="143"/>
      <c r="PMK42" s="143"/>
      <c r="PML42" s="143"/>
      <c r="PMM42" s="143"/>
      <c r="PMN42" s="143"/>
      <c r="PMO42" s="143"/>
      <c r="PMP42" s="143"/>
      <c r="PMQ42" s="143"/>
      <c r="PMR42" s="143"/>
      <c r="PMS42" s="143"/>
      <c r="PMT42" s="143"/>
      <c r="PMU42" s="143"/>
      <c r="PMV42" s="143"/>
      <c r="PMW42" s="143"/>
      <c r="PMX42" s="143"/>
      <c r="PMY42" s="143"/>
      <c r="PMZ42" s="143"/>
      <c r="PNA42" s="143"/>
      <c r="PNB42" s="143"/>
      <c r="PNC42" s="143"/>
      <c r="PND42" s="143"/>
      <c r="PNE42" s="143"/>
      <c r="PNF42" s="143"/>
      <c r="PNG42" s="143"/>
      <c r="PNH42" s="143"/>
      <c r="PNI42" s="143"/>
      <c r="PNJ42" s="143"/>
      <c r="PNK42" s="143"/>
      <c r="PNL42" s="143"/>
      <c r="PNM42" s="143"/>
      <c r="PNN42" s="143"/>
      <c r="PNO42" s="143"/>
      <c r="PNP42" s="143"/>
      <c r="PNQ42" s="143"/>
      <c r="PNR42" s="143"/>
      <c r="PNS42" s="143"/>
      <c r="PNT42" s="143"/>
      <c r="PNU42" s="143"/>
      <c r="PNV42" s="143"/>
      <c r="PNW42" s="143"/>
      <c r="PNX42" s="143"/>
      <c r="PNY42" s="143"/>
      <c r="PNZ42" s="143"/>
      <c r="POA42" s="143"/>
      <c r="POB42" s="143"/>
      <c r="POC42" s="143"/>
      <c r="POD42" s="143"/>
      <c r="POE42" s="143"/>
      <c r="POF42" s="143"/>
      <c r="POG42" s="143"/>
      <c r="POH42" s="143"/>
      <c r="POI42" s="143"/>
      <c r="POJ42" s="143"/>
      <c r="POK42" s="143"/>
      <c r="POL42" s="143"/>
      <c r="POM42" s="143"/>
      <c r="PON42" s="143"/>
      <c r="POO42" s="143"/>
      <c r="POP42" s="143"/>
      <c r="POQ42" s="143"/>
      <c r="POR42" s="143"/>
      <c r="POS42" s="143"/>
      <c r="POT42" s="143"/>
      <c r="POU42" s="143"/>
      <c r="POV42" s="143"/>
      <c r="POW42" s="143"/>
      <c r="POX42" s="143"/>
      <c r="POY42" s="143"/>
      <c r="POZ42" s="143"/>
      <c r="PPA42" s="143"/>
      <c r="PPB42" s="143"/>
      <c r="PPC42" s="143"/>
      <c r="PPD42" s="143"/>
      <c r="PPE42" s="143"/>
      <c r="PPF42" s="143"/>
      <c r="PPG42" s="143"/>
      <c r="PPH42" s="143"/>
      <c r="PPI42" s="143"/>
      <c r="PPJ42" s="143"/>
      <c r="PPK42" s="143"/>
      <c r="PPL42" s="143"/>
      <c r="PPM42" s="143"/>
      <c r="PPN42" s="143"/>
      <c r="PPO42" s="143"/>
      <c r="PPP42" s="143"/>
      <c r="PPQ42" s="143"/>
      <c r="PPR42" s="143"/>
      <c r="PPS42" s="143"/>
      <c r="PPT42" s="143"/>
      <c r="PPU42" s="143"/>
      <c r="PPV42" s="143"/>
      <c r="PPW42" s="143"/>
      <c r="PPX42" s="143"/>
      <c r="PPY42" s="143"/>
      <c r="PPZ42" s="143"/>
      <c r="PQA42" s="143"/>
      <c r="PQB42" s="143"/>
      <c r="PQC42" s="143"/>
      <c r="PQD42" s="143"/>
      <c r="PQE42" s="143"/>
      <c r="PQF42" s="143"/>
      <c r="PQG42" s="143"/>
      <c r="PQH42" s="143"/>
      <c r="PQI42" s="143"/>
      <c r="PQJ42" s="143"/>
      <c r="PQK42" s="143"/>
      <c r="PQL42" s="143"/>
      <c r="PQM42" s="143"/>
      <c r="PQN42" s="143"/>
      <c r="PQO42" s="143"/>
      <c r="PQP42" s="143"/>
      <c r="PQQ42" s="143"/>
      <c r="PQR42" s="143"/>
      <c r="PQS42" s="143"/>
      <c r="PQT42" s="143"/>
      <c r="PQU42" s="143"/>
      <c r="PQV42" s="143"/>
      <c r="PQW42" s="143"/>
      <c r="PQX42" s="143"/>
      <c r="PQY42" s="143"/>
      <c r="PQZ42" s="143"/>
      <c r="PRA42" s="143"/>
      <c r="PRB42" s="143"/>
      <c r="PRC42" s="143"/>
      <c r="PRD42" s="143"/>
      <c r="PRE42" s="143"/>
      <c r="PRF42" s="143"/>
      <c r="PRG42" s="143"/>
      <c r="PRH42" s="143"/>
      <c r="PRI42" s="143"/>
      <c r="PRJ42" s="143"/>
      <c r="PRK42" s="143"/>
      <c r="PRL42" s="143"/>
      <c r="PRM42" s="143"/>
      <c r="PRN42" s="143"/>
      <c r="PRO42" s="143"/>
      <c r="PRP42" s="143"/>
      <c r="PRQ42" s="143"/>
      <c r="PRR42" s="143"/>
      <c r="PRS42" s="143"/>
      <c r="PRT42" s="143"/>
      <c r="PRU42" s="143"/>
      <c r="PRV42" s="143"/>
      <c r="PRW42" s="143"/>
      <c r="PRX42" s="143"/>
      <c r="PRY42" s="143"/>
      <c r="PRZ42" s="143"/>
      <c r="PSA42" s="143"/>
      <c r="PSB42" s="143"/>
      <c r="PSC42" s="143"/>
      <c r="PSD42" s="143"/>
      <c r="PSE42" s="143"/>
      <c r="PSF42" s="143"/>
      <c r="PSG42" s="143"/>
      <c r="PSH42" s="143"/>
      <c r="PSI42" s="143"/>
      <c r="PSJ42" s="143"/>
      <c r="PSK42" s="143"/>
      <c r="PSL42" s="143"/>
      <c r="PSM42" s="143"/>
      <c r="PSN42" s="143"/>
      <c r="PSO42" s="143"/>
      <c r="PSP42" s="143"/>
      <c r="PSQ42" s="143"/>
      <c r="PSR42" s="143"/>
      <c r="PSS42" s="143"/>
      <c r="PST42" s="143"/>
      <c r="PSU42" s="143"/>
      <c r="PSV42" s="143"/>
      <c r="PSW42" s="143"/>
      <c r="PSX42" s="143"/>
      <c r="PSY42" s="143"/>
      <c r="PSZ42" s="143"/>
      <c r="PTA42" s="143"/>
      <c r="PTB42" s="143"/>
      <c r="PTC42" s="143"/>
      <c r="PTD42" s="143"/>
      <c r="PTE42" s="143"/>
      <c r="PTF42" s="143"/>
      <c r="PTG42" s="143"/>
      <c r="PTH42" s="143"/>
      <c r="PTI42" s="143"/>
      <c r="PTJ42" s="143"/>
      <c r="PTK42" s="143"/>
      <c r="PTL42" s="143"/>
      <c r="PTM42" s="143"/>
      <c r="PTN42" s="143"/>
      <c r="PTO42" s="143"/>
      <c r="PTP42" s="143"/>
      <c r="PTQ42" s="143"/>
      <c r="PTR42" s="143"/>
      <c r="PTS42" s="143"/>
      <c r="PTT42" s="143"/>
      <c r="PTU42" s="143"/>
      <c r="PTV42" s="143"/>
      <c r="PTW42" s="143"/>
      <c r="PTX42" s="143"/>
      <c r="PTY42" s="143"/>
      <c r="PTZ42" s="143"/>
      <c r="PUA42" s="143"/>
      <c r="PUB42" s="143"/>
      <c r="PUC42" s="143"/>
      <c r="PUD42" s="143"/>
      <c r="PUE42" s="143"/>
      <c r="PUF42" s="143"/>
      <c r="PUG42" s="143"/>
      <c r="PUH42" s="143"/>
      <c r="PUI42" s="143"/>
      <c r="PUJ42" s="143"/>
      <c r="PUK42" s="143"/>
      <c r="PUL42" s="143"/>
      <c r="PUM42" s="143"/>
      <c r="PUN42" s="143"/>
      <c r="PUO42" s="143"/>
      <c r="PUP42" s="143"/>
      <c r="PUQ42" s="143"/>
      <c r="PUR42" s="143"/>
      <c r="PUS42" s="143"/>
      <c r="PUT42" s="143"/>
      <c r="PUU42" s="143"/>
      <c r="PUV42" s="143"/>
      <c r="PUW42" s="143"/>
      <c r="PUX42" s="143"/>
      <c r="PUY42" s="143"/>
      <c r="PUZ42" s="143"/>
      <c r="PVA42" s="143"/>
      <c r="PVB42" s="143"/>
      <c r="PVC42" s="143"/>
      <c r="PVD42" s="143"/>
      <c r="PVE42" s="143"/>
      <c r="PVF42" s="143"/>
      <c r="PVG42" s="143"/>
      <c r="PVH42" s="143"/>
      <c r="PVI42" s="143"/>
      <c r="PVJ42" s="143"/>
      <c r="PVK42" s="143"/>
      <c r="PVL42" s="143"/>
      <c r="PVM42" s="143"/>
      <c r="PVN42" s="143"/>
      <c r="PVO42" s="143"/>
      <c r="PVP42" s="143"/>
      <c r="PVQ42" s="143"/>
      <c r="PVR42" s="143"/>
      <c r="PVS42" s="143"/>
      <c r="PVT42" s="143"/>
      <c r="PVU42" s="143"/>
      <c r="PVV42" s="143"/>
      <c r="PVW42" s="143"/>
      <c r="PVX42" s="143"/>
      <c r="PVY42" s="143"/>
      <c r="PVZ42" s="143"/>
      <c r="PWA42" s="143"/>
      <c r="PWB42" s="143"/>
      <c r="PWC42" s="143"/>
      <c r="PWD42" s="143"/>
      <c r="PWE42" s="143"/>
      <c r="PWF42" s="143"/>
      <c r="PWG42" s="143"/>
      <c r="PWH42" s="143"/>
      <c r="PWI42" s="143"/>
      <c r="PWJ42" s="143"/>
      <c r="PWK42" s="143"/>
      <c r="PWL42" s="143"/>
      <c r="PWM42" s="143"/>
      <c r="PWN42" s="143"/>
      <c r="PWO42" s="143"/>
      <c r="PWP42" s="143"/>
      <c r="PWQ42" s="143"/>
      <c r="PWR42" s="143"/>
      <c r="PWS42" s="143"/>
      <c r="PWT42" s="143"/>
      <c r="PWU42" s="143"/>
      <c r="PWV42" s="143"/>
      <c r="PWW42" s="143"/>
      <c r="PWX42" s="143"/>
      <c r="PWY42" s="143"/>
      <c r="PWZ42" s="143"/>
      <c r="PXA42" s="143"/>
      <c r="PXB42" s="143"/>
      <c r="PXC42" s="143"/>
      <c r="PXD42" s="143"/>
      <c r="PXE42" s="143"/>
      <c r="PXF42" s="143"/>
      <c r="PXG42" s="143"/>
      <c r="PXH42" s="143"/>
      <c r="PXI42" s="143"/>
      <c r="PXJ42" s="143"/>
      <c r="PXK42" s="143"/>
      <c r="PXL42" s="143"/>
      <c r="PXM42" s="143"/>
      <c r="PXN42" s="143"/>
      <c r="PXO42" s="143"/>
      <c r="PXP42" s="143"/>
      <c r="PXQ42" s="143"/>
      <c r="PXR42" s="143"/>
      <c r="PXS42" s="143"/>
      <c r="PXT42" s="143"/>
      <c r="PXU42" s="143"/>
      <c r="PXV42" s="143"/>
      <c r="PXW42" s="143"/>
      <c r="PXX42" s="143"/>
      <c r="PXY42" s="143"/>
      <c r="PXZ42" s="143"/>
      <c r="PYA42" s="143"/>
      <c r="PYB42" s="143"/>
      <c r="PYC42" s="143"/>
      <c r="PYD42" s="143"/>
      <c r="PYE42" s="143"/>
      <c r="PYF42" s="143"/>
      <c r="PYG42" s="143"/>
      <c r="PYH42" s="143"/>
      <c r="PYI42" s="143"/>
      <c r="PYJ42" s="143"/>
      <c r="PYK42" s="143"/>
      <c r="PYL42" s="143"/>
      <c r="PYM42" s="143"/>
      <c r="PYN42" s="143"/>
      <c r="PYO42" s="143"/>
      <c r="PYP42" s="143"/>
      <c r="PYQ42" s="143"/>
      <c r="PYR42" s="143"/>
      <c r="PYS42" s="143"/>
      <c r="PYT42" s="143"/>
      <c r="PYU42" s="143"/>
      <c r="PYV42" s="143"/>
      <c r="PYW42" s="143"/>
      <c r="PYX42" s="143"/>
      <c r="PYY42" s="143"/>
      <c r="PYZ42" s="143"/>
      <c r="PZA42" s="143"/>
      <c r="PZB42" s="143"/>
      <c r="PZC42" s="143"/>
      <c r="PZD42" s="143"/>
      <c r="PZE42" s="143"/>
      <c r="PZF42" s="143"/>
      <c r="PZG42" s="143"/>
      <c r="PZH42" s="143"/>
      <c r="PZI42" s="143"/>
      <c r="PZJ42" s="143"/>
      <c r="PZK42" s="143"/>
      <c r="PZL42" s="143"/>
      <c r="PZM42" s="143"/>
      <c r="PZN42" s="143"/>
      <c r="PZO42" s="143"/>
      <c r="PZP42" s="143"/>
      <c r="PZQ42" s="143"/>
      <c r="PZR42" s="143"/>
      <c r="PZS42" s="143"/>
      <c r="PZT42" s="143"/>
      <c r="PZU42" s="143"/>
      <c r="PZV42" s="143"/>
      <c r="PZW42" s="143"/>
      <c r="PZX42" s="143"/>
      <c r="PZY42" s="143"/>
      <c r="PZZ42" s="143"/>
      <c r="QAA42" s="143"/>
      <c r="QAB42" s="143"/>
      <c r="QAC42" s="143"/>
      <c r="QAD42" s="143"/>
      <c r="QAE42" s="143"/>
      <c r="QAF42" s="143"/>
      <c r="QAG42" s="143"/>
      <c r="QAH42" s="143"/>
      <c r="QAI42" s="143"/>
      <c r="QAJ42" s="143"/>
      <c r="QAK42" s="143"/>
      <c r="QAL42" s="143"/>
      <c r="QAM42" s="143"/>
      <c r="QAN42" s="143"/>
      <c r="QAO42" s="143"/>
      <c r="QAP42" s="143"/>
      <c r="QAQ42" s="143"/>
      <c r="QAR42" s="143"/>
      <c r="QAS42" s="143"/>
      <c r="QAT42" s="143"/>
      <c r="QAU42" s="143"/>
      <c r="QAV42" s="143"/>
      <c r="QAW42" s="143"/>
      <c r="QAX42" s="143"/>
      <c r="QAY42" s="143"/>
      <c r="QAZ42" s="143"/>
      <c r="QBA42" s="143"/>
      <c r="QBB42" s="143"/>
      <c r="QBC42" s="143"/>
      <c r="QBD42" s="143"/>
      <c r="QBE42" s="143"/>
      <c r="QBF42" s="143"/>
      <c r="QBG42" s="143"/>
      <c r="QBH42" s="143"/>
      <c r="QBI42" s="143"/>
      <c r="QBJ42" s="143"/>
      <c r="QBK42" s="143"/>
      <c r="QBL42" s="143"/>
      <c r="QBM42" s="143"/>
      <c r="QBN42" s="143"/>
      <c r="QBO42" s="143"/>
      <c r="QBP42" s="143"/>
      <c r="QBQ42" s="143"/>
      <c r="QBR42" s="143"/>
      <c r="QBS42" s="143"/>
      <c r="QBT42" s="143"/>
      <c r="QBU42" s="143"/>
      <c r="QBV42" s="143"/>
      <c r="QBW42" s="143"/>
      <c r="QBX42" s="143"/>
      <c r="QBY42" s="143"/>
      <c r="QBZ42" s="143"/>
      <c r="QCA42" s="143"/>
      <c r="QCB42" s="143"/>
      <c r="QCC42" s="143"/>
      <c r="QCD42" s="143"/>
      <c r="QCE42" s="143"/>
      <c r="QCF42" s="143"/>
      <c r="QCG42" s="143"/>
      <c r="QCH42" s="143"/>
      <c r="QCI42" s="143"/>
      <c r="QCJ42" s="143"/>
      <c r="QCK42" s="143"/>
      <c r="QCL42" s="143"/>
      <c r="QCM42" s="143"/>
      <c r="QCN42" s="143"/>
      <c r="QCO42" s="143"/>
      <c r="QCP42" s="143"/>
      <c r="QCQ42" s="143"/>
      <c r="QCR42" s="143"/>
      <c r="QCS42" s="143"/>
      <c r="QCT42" s="143"/>
      <c r="QCU42" s="143"/>
      <c r="QCV42" s="143"/>
      <c r="QCW42" s="143"/>
      <c r="QCX42" s="143"/>
      <c r="QCY42" s="143"/>
      <c r="QCZ42" s="143"/>
      <c r="QDA42" s="143"/>
      <c r="QDB42" s="143"/>
      <c r="QDC42" s="143"/>
      <c r="QDD42" s="143"/>
      <c r="QDE42" s="143"/>
      <c r="QDF42" s="143"/>
      <c r="QDG42" s="143"/>
      <c r="QDH42" s="143"/>
      <c r="QDI42" s="143"/>
      <c r="QDJ42" s="143"/>
      <c r="QDK42" s="143"/>
      <c r="QDL42" s="143"/>
      <c r="QDM42" s="143"/>
      <c r="QDN42" s="143"/>
      <c r="QDO42" s="143"/>
      <c r="QDP42" s="143"/>
      <c r="QDQ42" s="143"/>
      <c r="QDR42" s="143"/>
      <c r="QDS42" s="143"/>
      <c r="QDT42" s="143"/>
      <c r="QDU42" s="143"/>
      <c r="QDV42" s="143"/>
      <c r="QDW42" s="143"/>
      <c r="QDX42" s="143"/>
      <c r="QDY42" s="143"/>
      <c r="QDZ42" s="143"/>
      <c r="QEA42" s="143"/>
      <c r="QEB42" s="143"/>
      <c r="QEC42" s="143"/>
      <c r="QED42" s="143"/>
      <c r="QEE42" s="143"/>
      <c r="QEF42" s="143"/>
      <c r="QEG42" s="143"/>
      <c r="QEH42" s="143"/>
      <c r="QEI42" s="143"/>
      <c r="QEJ42" s="143"/>
      <c r="QEK42" s="143"/>
      <c r="QEL42" s="143"/>
      <c r="QEM42" s="143"/>
      <c r="QEN42" s="143"/>
      <c r="QEO42" s="143"/>
      <c r="QEP42" s="143"/>
      <c r="QEQ42" s="143"/>
      <c r="QER42" s="143"/>
      <c r="QES42" s="143"/>
      <c r="QET42" s="143"/>
      <c r="QEU42" s="143"/>
      <c r="QEV42" s="143"/>
      <c r="QEW42" s="143"/>
      <c r="QEX42" s="143"/>
      <c r="QEY42" s="143"/>
      <c r="QEZ42" s="143"/>
      <c r="QFA42" s="143"/>
      <c r="QFB42" s="143"/>
      <c r="QFC42" s="143"/>
      <c r="QFD42" s="143"/>
      <c r="QFE42" s="143"/>
      <c r="QFF42" s="143"/>
      <c r="QFG42" s="143"/>
      <c r="QFH42" s="143"/>
      <c r="QFI42" s="143"/>
      <c r="QFJ42" s="143"/>
      <c r="QFK42" s="143"/>
      <c r="QFL42" s="143"/>
      <c r="QFM42" s="143"/>
      <c r="QFN42" s="143"/>
      <c r="QFO42" s="143"/>
      <c r="QFP42" s="143"/>
      <c r="QFQ42" s="143"/>
      <c r="QFR42" s="143"/>
      <c r="QFS42" s="143"/>
      <c r="QFT42" s="143"/>
      <c r="QFU42" s="143"/>
      <c r="QFV42" s="143"/>
      <c r="QFW42" s="143"/>
      <c r="QFX42" s="143"/>
      <c r="QFY42" s="143"/>
      <c r="QFZ42" s="143"/>
      <c r="QGA42" s="143"/>
      <c r="QGB42" s="143"/>
      <c r="QGC42" s="143"/>
      <c r="QGD42" s="143"/>
      <c r="QGE42" s="143"/>
      <c r="QGF42" s="143"/>
      <c r="QGG42" s="143"/>
      <c r="QGH42" s="143"/>
      <c r="QGI42" s="143"/>
      <c r="QGJ42" s="143"/>
      <c r="QGK42" s="143"/>
      <c r="QGL42" s="143"/>
      <c r="QGM42" s="143"/>
      <c r="QGN42" s="143"/>
      <c r="QGO42" s="143"/>
      <c r="QGP42" s="143"/>
      <c r="QGQ42" s="143"/>
      <c r="QGR42" s="143"/>
      <c r="QGS42" s="143"/>
      <c r="QGT42" s="143"/>
      <c r="QGU42" s="143"/>
      <c r="QGV42" s="143"/>
      <c r="QGW42" s="143"/>
      <c r="QGX42" s="143"/>
      <c r="QGY42" s="143"/>
      <c r="QGZ42" s="143"/>
      <c r="QHA42" s="143"/>
      <c r="QHB42" s="143"/>
      <c r="QHC42" s="143"/>
      <c r="QHD42" s="143"/>
      <c r="QHE42" s="143"/>
      <c r="QHF42" s="143"/>
      <c r="QHG42" s="143"/>
      <c r="QHH42" s="143"/>
      <c r="QHI42" s="143"/>
      <c r="QHJ42" s="143"/>
      <c r="QHK42" s="143"/>
      <c r="QHL42" s="143"/>
      <c r="QHM42" s="143"/>
      <c r="QHN42" s="143"/>
      <c r="QHO42" s="143"/>
      <c r="QHP42" s="143"/>
      <c r="QHQ42" s="143"/>
      <c r="QHR42" s="143"/>
      <c r="QHS42" s="143"/>
      <c r="QHT42" s="143"/>
      <c r="QHU42" s="143"/>
      <c r="QHV42" s="143"/>
      <c r="QHW42" s="143"/>
      <c r="QHX42" s="143"/>
      <c r="QHY42" s="143"/>
      <c r="QHZ42" s="143"/>
      <c r="QIA42" s="143"/>
      <c r="QIB42" s="143"/>
      <c r="QIC42" s="143"/>
      <c r="QID42" s="143"/>
      <c r="QIE42" s="143"/>
      <c r="QIF42" s="143"/>
      <c r="QIG42" s="143"/>
      <c r="QIH42" s="143"/>
      <c r="QII42" s="143"/>
      <c r="QIJ42" s="143"/>
      <c r="QIK42" s="143"/>
      <c r="QIL42" s="143"/>
      <c r="QIM42" s="143"/>
      <c r="QIN42" s="143"/>
      <c r="QIO42" s="143"/>
      <c r="QIP42" s="143"/>
      <c r="QIQ42" s="143"/>
      <c r="QIR42" s="143"/>
      <c r="QIS42" s="143"/>
      <c r="QIT42" s="143"/>
      <c r="QIU42" s="143"/>
      <c r="QIV42" s="143"/>
      <c r="QIW42" s="143"/>
      <c r="QIX42" s="143"/>
      <c r="QIY42" s="143"/>
      <c r="QIZ42" s="143"/>
      <c r="QJA42" s="143"/>
      <c r="QJB42" s="143"/>
      <c r="QJC42" s="143"/>
      <c r="QJD42" s="143"/>
      <c r="QJE42" s="143"/>
      <c r="QJF42" s="143"/>
      <c r="QJG42" s="143"/>
      <c r="QJH42" s="143"/>
      <c r="QJI42" s="143"/>
      <c r="QJJ42" s="143"/>
      <c r="QJK42" s="143"/>
      <c r="QJL42" s="143"/>
      <c r="QJM42" s="143"/>
      <c r="QJN42" s="143"/>
      <c r="QJO42" s="143"/>
      <c r="QJP42" s="143"/>
      <c r="QJQ42" s="143"/>
      <c r="QJR42" s="143"/>
      <c r="QJS42" s="143"/>
      <c r="QJT42" s="143"/>
      <c r="QJU42" s="143"/>
      <c r="QJV42" s="143"/>
      <c r="QJW42" s="143"/>
      <c r="QJX42" s="143"/>
      <c r="QJY42" s="143"/>
      <c r="QJZ42" s="143"/>
      <c r="QKA42" s="143"/>
      <c r="QKB42" s="143"/>
      <c r="QKC42" s="143"/>
      <c r="QKD42" s="143"/>
      <c r="QKE42" s="143"/>
      <c r="QKF42" s="143"/>
      <c r="QKG42" s="143"/>
      <c r="QKH42" s="143"/>
      <c r="QKI42" s="143"/>
      <c r="QKJ42" s="143"/>
      <c r="QKK42" s="143"/>
      <c r="QKL42" s="143"/>
      <c r="QKM42" s="143"/>
      <c r="QKN42" s="143"/>
      <c r="QKO42" s="143"/>
      <c r="QKP42" s="143"/>
      <c r="QKQ42" s="143"/>
      <c r="QKR42" s="143"/>
      <c r="QKS42" s="143"/>
      <c r="QKT42" s="143"/>
      <c r="QKU42" s="143"/>
      <c r="QKV42" s="143"/>
      <c r="QKW42" s="143"/>
      <c r="QKX42" s="143"/>
      <c r="QKY42" s="143"/>
      <c r="QKZ42" s="143"/>
      <c r="QLA42" s="143"/>
      <c r="QLB42" s="143"/>
      <c r="QLC42" s="143"/>
      <c r="QLD42" s="143"/>
      <c r="QLE42" s="143"/>
      <c r="QLF42" s="143"/>
      <c r="QLG42" s="143"/>
      <c r="QLH42" s="143"/>
      <c r="QLI42" s="143"/>
      <c r="QLJ42" s="143"/>
      <c r="QLK42" s="143"/>
      <c r="QLL42" s="143"/>
      <c r="QLM42" s="143"/>
      <c r="QLN42" s="143"/>
      <c r="QLO42" s="143"/>
      <c r="QLP42" s="143"/>
      <c r="QLQ42" s="143"/>
      <c r="QLR42" s="143"/>
      <c r="QLS42" s="143"/>
      <c r="QLT42" s="143"/>
      <c r="QLU42" s="143"/>
      <c r="QLV42" s="143"/>
      <c r="QLW42" s="143"/>
      <c r="QLX42" s="143"/>
      <c r="QLY42" s="143"/>
      <c r="QLZ42" s="143"/>
      <c r="QMA42" s="143"/>
      <c r="QMB42" s="143"/>
      <c r="QMC42" s="143"/>
      <c r="QMD42" s="143"/>
      <c r="QME42" s="143"/>
      <c r="QMF42" s="143"/>
      <c r="QMG42" s="143"/>
      <c r="QMH42" s="143"/>
      <c r="QMI42" s="143"/>
      <c r="QMJ42" s="143"/>
      <c r="QMK42" s="143"/>
      <c r="QML42" s="143"/>
      <c r="QMM42" s="143"/>
      <c r="QMN42" s="143"/>
      <c r="QMO42" s="143"/>
      <c r="QMP42" s="143"/>
      <c r="QMQ42" s="143"/>
      <c r="QMR42" s="143"/>
      <c r="QMS42" s="143"/>
      <c r="QMT42" s="143"/>
      <c r="QMU42" s="143"/>
      <c r="QMV42" s="143"/>
      <c r="QMW42" s="143"/>
      <c r="QMX42" s="143"/>
      <c r="QMY42" s="143"/>
      <c r="QMZ42" s="143"/>
      <c r="QNA42" s="143"/>
      <c r="QNB42" s="143"/>
      <c r="QNC42" s="143"/>
      <c r="QND42" s="143"/>
      <c r="QNE42" s="143"/>
      <c r="QNF42" s="143"/>
      <c r="QNG42" s="143"/>
      <c r="QNH42" s="143"/>
      <c r="QNI42" s="143"/>
      <c r="QNJ42" s="143"/>
      <c r="QNK42" s="143"/>
      <c r="QNL42" s="143"/>
      <c r="QNM42" s="143"/>
      <c r="QNN42" s="143"/>
      <c r="QNO42" s="143"/>
      <c r="QNP42" s="143"/>
      <c r="QNQ42" s="143"/>
      <c r="QNR42" s="143"/>
      <c r="QNS42" s="143"/>
      <c r="QNT42" s="143"/>
      <c r="QNU42" s="143"/>
      <c r="QNV42" s="143"/>
      <c r="QNW42" s="143"/>
      <c r="QNX42" s="143"/>
      <c r="QNY42" s="143"/>
      <c r="QNZ42" s="143"/>
      <c r="QOA42" s="143"/>
      <c r="QOB42" s="143"/>
      <c r="QOC42" s="143"/>
      <c r="QOD42" s="143"/>
      <c r="QOE42" s="143"/>
      <c r="QOF42" s="143"/>
      <c r="QOG42" s="143"/>
      <c r="QOH42" s="143"/>
      <c r="QOI42" s="143"/>
      <c r="QOJ42" s="143"/>
      <c r="QOK42" s="143"/>
      <c r="QOL42" s="143"/>
      <c r="QOM42" s="143"/>
      <c r="QON42" s="143"/>
      <c r="QOO42" s="143"/>
      <c r="QOP42" s="143"/>
      <c r="QOQ42" s="143"/>
      <c r="QOR42" s="143"/>
      <c r="QOS42" s="143"/>
      <c r="QOT42" s="143"/>
      <c r="QOU42" s="143"/>
      <c r="QOV42" s="143"/>
      <c r="QOW42" s="143"/>
      <c r="QOX42" s="143"/>
      <c r="QOY42" s="143"/>
      <c r="QOZ42" s="143"/>
      <c r="QPA42" s="143"/>
      <c r="QPB42" s="143"/>
      <c r="QPC42" s="143"/>
      <c r="QPD42" s="143"/>
      <c r="QPE42" s="143"/>
      <c r="QPF42" s="143"/>
      <c r="QPG42" s="143"/>
      <c r="QPH42" s="143"/>
      <c r="QPI42" s="143"/>
      <c r="QPJ42" s="143"/>
      <c r="QPK42" s="143"/>
      <c r="QPL42" s="143"/>
      <c r="QPM42" s="143"/>
      <c r="QPN42" s="143"/>
      <c r="QPO42" s="143"/>
      <c r="QPP42" s="143"/>
      <c r="QPQ42" s="143"/>
      <c r="QPR42" s="143"/>
      <c r="QPS42" s="143"/>
      <c r="QPT42" s="143"/>
      <c r="QPU42" s="143"/>
      <c r="QPV42" s="143"/>
      <c r="QPW42" s="143"/>
      <c r="QPX42" s="143"/>
      <c r="QPY42" s="143"/>
      <c r="QPZ42" s="143"/>
      <c r="QQA42" s="143"/>
      <c r="QQB42" s="143"/>
      <c r="QQC42" s="143"/>
      <c r="QQD42" s="143"/>
      <c r="QQE42" s="143"/>
      <c r="QQF42" s="143"/>
      <c r="QQG42" s="143"/>
      <c r="QQH42" s="143"/>
      <c r="QQI42" s="143"/>
      <c r="QQJ42" s="143"/>
      <c r="QQK42" s="143"/>
      <c r="QQL42" s="143"/>
      <c r="QQM42" s="143"/>
      <c r="QQN42" s="143"/>
      <c r="QQO42" s="143"/>
      <c r="QQP42" s="143"/>
      <c r="QQQ42" s="143"/>
      <c r="QQR42" s="143"/>
      <c r="QQS42" s="143"/>
      <c r="QQT42" s="143"/>
      <c r="QQU42" s="143"/>
      <c r="QQV42" s="143"/>
      <c r="QQW42" s="143"/>
      <c r="QQX42" s="143"/>
      <c r="QQY42" s="143"/>
      <c r="QQZ42" s="143"/>
      <c r="QRA42" s="143"/>
      <c r="QRB42" s="143"/>
      <c r="QRC42" s="143"/>
      <c r="QRD42" s="143"/>
      <c r="QRE42" s="143"/>
      <c r="QRF42" s="143"/>
      <c r="QRG42" s="143"/>
      <c r="QRH42" s="143"/>
      <c r="QRI42" s="143"/>
      <c r="QRJ42" s="143"/>
      <c r="QRK42" s="143"/>
      <c r="QRL42" s="143"/>
      <c r="QRM42" s="143"/>
      <c r="QRN42" s="143"/>
      <c r="QRO42" s="143"/>
      <c r="QRP42" s="143"/>
      <c r="QRQ42" s="143"/>
      <c r="QRR42" s="143"/>
      <c r="QRS42" s="143"/>
      <c r="QRT42" s="143"/>
      <c r="QRU42" s="143"/>
      <c r="QRV42" s="143"/>
      <c r="QRW42" s="143"/>
      <c r="QRX42" s="143"/>
      <c r="QRY42" s="143"/>
      <c r="QRZ42" s="143"/>
      <c r="QSA42" s="143"/>
      <c r="QSB42" s="143"/>
      <c r="QSC42" s="143"/>
      <c r="QSD42" s="143"/>
      <c r="QSE42" s="143"/>
      <c r="QSF42" s="143"/>
      <c r="QSG42" s="143"/>
      <c r="QSH42" s="143"/>
      <c r="QSI42" s="143"/>
      <c r="QSJ42" s="143"/>
      <c r="QSK42" s="143"/>
      <c r="QSL42" s="143"/>
      <c r="QSM42" s="143"/>
      <c r="QSN42" s="143"/>
      <c r="QSO42" s="143"/>
      <c r="QSP42" s="143"/>
      <c r="QSQ42" s="143"/>
      <c r="QSR42" s="143"/>
      <c r="QSS42" s="143"/>
      <c r="QST42" s="143"/>
      <c r="QSU42" s="143"/>
      <c r="QSV42" s="143"/>
      <c r="QSW42" s="143"/>
      <c r="QSX42" s="143"/>
      <c r="QSY42" s="143"/>
      <c r="QSZ42" s="143"/>
      <c r="QTA42" s="143"/>
      <c r="QTB42" s="143"/>
      <c r="QTC42" s="143"/>
      <c r="QTD42" s="143"/>
      <c r="QTE42" s="143"/>
      <c r="QTF42" s="143"/>
      <c r="QTG42" s="143"/>
      <c r="QTH42" s="143"/>
      <c r="QTI42" s="143"/>
      <c r="QTJ42" s="143"/>
      <c r="QTK42" s="143"/>
      <c r="QTL42" s="143"/>
      <c r="QTM42" s="143"/>
      <c r="QTN42" s="143"/>
      <c r="QTO42" s="143"/>
      <c r="QTP42" s="143"/>
      <c r="QTQ42" s="143"/>
      <c r="QTR42" s="143"/>
      <c r="QTS42" s="143"/>
      <c r="QTT42" s="143"/>
      <c r="QTU42" s="143"/>
      <c r="QTV42" s="143"/>
      <c r="QTW42" s="143"/>
      <c r="QTX42" s="143"/>
      <c r="QTY42" s="143"/>
      <c r="QTZ42" s="143"/>
      <c r="QUA42" s="143"/>
      <c r="QUB42" s="143"/>
      <c r="QUC42" s="143"/>
      <c r="QUD42" s="143"/>
      <c r="QUE42" s="143"/>
      <c r="QUF42" s="143"/>
      <c r="QUG42" s="143"/>
      <c r="QUH42" s="143"/>
      <c r="QUI42" s="143"/>
      <c r="QUJ42" s="143"/>
      <c r="QUK42" s="143"/>
      <c r="QUL42" s="143"/>
      <c r="QUM42" s="143"/>
      <c r="QUN42" s="143"/>
      <c r="QUO42" s="143"/>
      <c r="QUP42" s="143"/>
      <c r="QUQ42" s="143"/>
      <c r="QUR42" s="143"/>
      <c r="QUS42" s="143"/>
      <c r="QUT42" s="143"/>
      <c r="QUU42" s="143"/>
      <c r="QUV42" s="143"/>
      <c r="QUW42" s="143"/>
      <c r="QUX42" s="143"/>
      <c r="QUY42" s="143"/>
      <c r="QUZ42" s="143"/>
      <c r="QVA42" s="143"/>
      <c r="QVB42" s="143"/>
      <c r="QVC42" s="143"/>
      <c r="QVD42" s="143"/>
      <c r="QVE42" s="143"/>
      <c r="QVF42" s="143"/>
      <c r="QVG42" s="143"/>
      <c r="QVH42" s="143"/>
      <c r="QVI42" s="143"/>
      <c r="QVJ42" s="143"/>
      <c r="QVK42" s="143"/>
      <c r="QVL42" s="143"/>
      <c r="QVM42" s="143"/>
      <c r="QVN42" s="143"/>
      <c r="QVO42" s="143"/>
      <c r="QVP42" s="143"/>
      <c r="QVQ42" s="143"/>
      <c r="QVR42" s="143"/>
      <c r="QVS42" s="143"/>
      <c r="QVT42" s="143"/>
      <c r="QVU42" s="143"/>
      <c r="QVV42" s="143"/>
      <c r="QVW42" s="143"/>
      <c r="QVX42" s="143"/>
      <c r="QVY42" s="143"/>
      <c r="QVZ42" s="143"/>
      <c r="QWA42" s="143"/>
      <c r="QWB42" s="143"/>
      <c r="QWC42" s="143"/>
      <c r="QWD42" s="143"/>
      <c r="QWE42" s="143"/>
      <c r="QWF42" s="143"/>
      <c r="QWG42" s="143"/>
      <c r="QWH42" s="143"/>
      <c r="QWI42" s="143"/>
      <c r="QWJ42" s="143"/>
      <c r="QWK42" s="143"/>
      <c r="QWL42" s="143"/>
      <c r="QWM42" s="143"/>
      <c r="QWN42" s="143"/>
      <c r="QWO42" s="143"/>
      <c r="QWP42" s="143"/>
      <c r="QWQ42" s="143"/>
      <c r="QWR42" s="143"/>
      <c r="QWS42" s="143"/>
      <c r="QWT42" s="143"/>
      <c r="QWU42" s="143"/>
      <c r="QWV42" s="143"/>
      <c r="QWW42" s="143"/>
      <c r="QWX42" s="143"/>
      <c r="QWY42" s="143"/>
      <c r="QWZ42" s="143"/>
      <c r="QXA42" s="143"/>
      <c r="QXB42" s="143"/>
      <c r="QXC42" s="143"/>
      <c r="QXD42" s="143"/>
      <c r="QXE42" s="143"/>
      <c r="QXF42" s="143"/>
      <c r="QXG42" s="143"/>
      <c r="QXH42" s="143"/>
      <c r="QXI42" s="143"/>
      <c r="QXJ42" s="143"/>
      <c r="QXK42" s="143"/>
      <c r="QXL42" s="143"/>
      <c r="QXM42" s="143"/>
      <c r="QXN42" s="143"/>
      <c r="QXO42" s="143"/>
      <c r="QXP42" s="143"/>
      <c r="QXQ42" s="143"/>
      <c r="QXR42" s="143"/>
      <c r="QXS42" s="143"/>
      <c r="QXT42" s="143"/>
      <c r="QXU42" s="143"/>
      <c r="QXV42" s="143"/>
      <c r="QXW42" s="143"/>
      <c r="QXX42" s="143"/>
      <c r="QXY42" s="143"/>
      <c r="QXZ42" s="143"/>
      <c r="QYA42" s="143"/>
      <c r="QYB42" s="143"/>
      <c r="QYC42" s="143"/>
      <c r="QYD42" s="143"/>
      <c r="QYE42" s="143"/>
      <c r="QYF42" s="143"/>
      <c r="QYG42" s="143"/>
      <c r="QYH42" s="143"/>
      <c r="QYI42" s="143"/>
      <c r="QYJ42" s="143"/>
      <c r="QYK42" s="143"/>
      <c r="QYL42" s="143"/>
      <c r="QYM42" s="143"/>
      <c r="QYN42" s="143"/>
      <c r="QYO42" s="143"/>
      <c r="QYP42" s="143"/>
      <c r="QYQ42" s="143"/>
      <c r="QYR42" s="143"/>
      <c r="QYS42" s="143"/>
      <c r="QYT42" s="143"/>
      <c r="QYU42" s="143"/>
      <c r="QYV42" s="143"/>
      <c r="QYW42" s="143"/>
      <c r="QYX42" s="143"/>
      <c r="QYY42" s="143"/>
      <c r="QYZ42" s="143"/>
      <c r="QZA42" s="143"/>
      <c r="QZB42" s="143"/>
      <c r="QZC42" s="143"/>
      <c r="QZD42" s="143"/>
      <c r="QZE42" s="143"/>
      <c r="QZF42" s="143"/>
      <c r="QZG42" s="143"/>
      <c r="QZH42" s="143"/>
      <c r="QZI42" s="143"/>
      <c r="QZJ42" s="143"/>
      <c r="QZK42" s="143"/>
      <c r="QZL42" s="143"/>
      <c r="QZM42" s="143"/>
      <c r="QZN42" s="143"/>
      <c r="QZO42" s="143"/>
      <c r="QZP42" s="143"/>
      <c r="QZQ42" s="143"/>
      <c r="QZR42" s="143"/>
      <c r="QZS42" s="143"/>
      <c r="QZT42" s="143"/>
      <c r="QZU42" s="143"/>
      <c r="QZV42" s="143"/>
      <c r="QZW42" s="143"/>
      <c r="QZX42" s="143"/>
      <c r="QZY42" s="143"/>
      <c r="QZZ42" s="143"/>
      <c r="RAA42" s="143"/>
      <c r="RAB42" s="143"/>
      <c r="RAC42" s="143"/>
      <c r="RAD42" s="143"/>
      <c r="RAE42" s="143"/>
      <c r="RAF42" s="143"/>
      <c r="RAG42" s="143"/>
      <c r="RAH42" s="143"/>
      <c r="RAI42" s="143"/>
      <c r="RAJ42" s="143"/>
      <c r="RAK42" s="143"/>
      <c r="RAL42" s="143"/>
      <c r="RAM42" s="143"/>
      <c r="RAN42" s="143"/>
      <c r="RAO42" s="143"/>
      <c r="RAP42" s="143"/>
      <c r="RAQ42" s="143"/>
      <c r="RAR42" s="143"/>
      <c r="RAS42" s="143"/>
      <c r="RAT42" s="143"/>
      <c r="RAU42" s="143"/>
      <c r="RAV42" s="143"/>
      <c r="RAW42" s="143"/>
      <c r="RAX42" s="143"/>
      <c r="RAY42" s="143"/>
      <c r="RAZ42" s="143"/>
      <c r="RBA42" s="143"/>
      <c r="RBB42" s="143"/>
      <c r="RBC42" s="143"/>
      <c r="RBD42" s="143"/>
      <c r="RBE42" s="143"/>
      <c r="RBF42" s="143"/>
      <c r="RBG42" s="143"/>
      <c r="RBH42" s="143"/>
      <c r="RBI42" s="143"/>
      <c r="RBJ42" s="143"/>
      <c r="RBK42" s="143"/>
      <c r="RBL42" s="143"/>
      <c r="RBM42" s="143"/>
      <c r="RBN42" s="143"/>
      <c r="RBO42" s="143"/>
      <c r="RBP42" s="143"/>
      <c r="RBQ42" s="143"/>
      <c r="RBR42" s="143"/>
      <c r="RBS42" s="143"/>
      <c r="RBT42" s="143"/>
      <c r="RBU42" s="143"/>
      <c r="RBV42" s="143"/>
      <c r="RBW42" s="143"/>
      <c r="RBX42" s="143"/>
      <c r="RBY42" s="143"/>
      <c r="RBZ42" s="143"/>
      <c r="RCA42" s="143"/>
      <c r="RCB42" s="143"/>
      <c r="RCC42" s="143"/>
      <c r="RCD42" s="143"/>
      <c r="RCE42" s="143"/>
      <c r="RCF42" s="143"/>
      <c r="RCG42" s="143"/>
      <c r="RCH42" s="143"/>
      <c r="RCI42" s="143"/>
      <c r="RCJ42" s="143"/>
      <c r="RCK42" s="143"/>
      <c r="RCL42" s="143"/>
      <c r="RCM42" s="143"/>
      <c r="RCN42" s="143"/>
      <c r="RCO42" s="143"/>
      <c r="RCP42" s="143"/>
      <c r="RCQ42" s="143"/>
      <c r="RCR42" s="143"/>
      <c r="RCS42" s="143"/>
      <c r="RCT42" s="143"/>
      <c r="RCU42" s="143"/>
      <c r="RCV42" s="143"/>
      <c r="RCW42" s="143"/>
      <c r="RCX42" s="143"/>
      <c r="RCY42" s="143"/>
      <c r="RCZ42" s="143"/>
      <c r="RDA42" s="143"/>
      <c r="RDB42" s="143"/>
      <c r="RDC42" s="143"/>
      <c r="RDD42" s="143"/>
      <c r="RDE42" s="143"/>
      <c r="RDF42" s="143"/>
      <c r="RDG42" s="143"/>
      <c r="RDH42" s="143"/>
      <c r="RDI42" s="143"/>
      <c r="RDJ42" s="143"/>
      <c r="RDK42" s="143"/>
      <c r="RDL42" s="143"/>
      <c r="RDM42" s="143"/>
      <c r="RDN42" s="143"/>
      <c r="RDO42" s="143"/>
      <c r="RDP42" s="143"/>
      <c r="RDQ42" s="143"/>
      <c r="RDR42" s="143"/>
      <c r="RDS42" s="143"/>
      <c r="RDT42" s="143"/>
      <c r="RDU42" s="143"/>
      <c r="RDV42" s="143"/>
      <c r="RDW42" s="143"/>
      <c r="RDX42" s="143"/>
      <c r="RDY42" s="143"/>
      <c r="RDZ42" s="143"/>
      <c r="REA42" s="143"/>
      <c r="REB42" s="143"/>
      <c r="REC42" s="143"/>
      <c r="RED42" s="143"/>
      <c r="REE42" s="143"/>
      <c r="REF42" s="143"/>
      <c r="REG42" s="143"/>
      <c r="REH42" s="143"/>
      <c r="REI42" s="143"/>
      <c r="REJ42" s="143"/>
      <c r="REK42" s="143"/>
      <c r="REL42" s="143"/>
      <c r="REM42" s="143"/>
      <c r="REN42" s="143"/>
      <c r="REO42" s="143"/>
      <c r="REP42" s="143"/>
      <c r="REQ42" s="143"/>
      <c r="RER42" s="143"/>
      <c r="RES42" s="143"/>
      <c r="RET42" s="143"/>
      <c r="REU42" s="143"/>
      <c r="REV42" s="143"/>
      <c r="REW42" s="143"/>
      <c r="REX42" s="143"/>
      <c r="REY42" s="143"/>
      <c r="REZ42" s="143"/>
      <c r="RFA42" s="143"/>
      <c r="RFB42" s="143"/>
      <c r="RFC42" s="143"/>
      <c r="RFD42" s="143"/>
      <c r="RFE42" s="143"/>
      <c r="RFF42" s="143"/>
      <c r="RFG42" s="143"/>
      <c r="RFH42" s="143"/>
      <c r="RFI42" s="143"/>
      <c r="RFJ42" s="143"/>
      <c r="RFK42" s="143"/>
      <c r="RFL42" s="143"/>
      <c r="RFM42" s="143"/>
      <c r="RFN42" s="143"/>
      <c r="RFO42" s="143"/>
      <c r="RFP42" s="143"/>
      <c r="RFQ42" s="143"/>
      <c r="RFR42" s="143"/>
      <c r="RFS42" s="143"/>
      <c r="RFT42" s="143"/>
      <c r="RFU42" s="143"/>
      <c r="RFV42" s="143"/>
      <c r="RFW42" s="143"/>
      <c r="RFX42" s="143"/>
      <c r="RFY42" s="143"/>
      <c r="RFZ42" s="143"/>
      <c r="RGA42" s="143"/>
      <c r="RGB42" s="143"/>
      <c r="RGC42" s="143"/>
      <c r="RGD42" s="143"/>
      <c r="RGE42" s="143"/>
      <c r="RGF42" s="143"/>
      <c r="RGG42" s="143"/>
      <c r="RGH42" s="143"/>
      <c r="RGI42" s="143"/>
      <c r="RGJ42" s="143"/>
      <c r="RGK42" s="143"/>
      <c r="RGL42" s="143"/>
      <c r="RGM42" s="143"/>
      <c r="RGN42" s="143"/>
      <c r="RGO42" s="143"/>
      <c r="RGP42" s="143"/>
      <c r="RGQ42" s="143"/>
      <c r="RGR42" s="143"/>
      <c r="RGS42" s="143"/>
      <c r="RGT42" s="143"/>
      <c r="RGU42" s="143"/>
      <c r="RGV42" s="143"/>
      <c r="RGW42" s="143"/>
      <c r="RGX42" s="143"/>
      <c r="RGY42" s="143"/>
      <c r="RGZ42" s="143"/>
      <c r="RHA42" s="143"/>
      <c r="RHB42" s="143"/>
      <c r="RHC42" s="143"/>
      <c r="RHD42" s="143"/>
      <c r="RHE42" s="143"/>
      <c r="RHF42" s="143"/>
      <c r="RHG42" s="143"/>
      <c r="RHH42" s="143"/>
      <c r="RHI42" s="143"/>
      <c r="RHJ42" s="143"/>
      <c r="RHK42" s="143"/>
      <c r="RHL42" s="143"/>
      <c r="RHM42" s="143"/>
      <c r="RHN42" s="143"/>
      <c r="RHO42" s="143"/>
      <c r="RHP42" s="143"/>
      <c r="RHQ42" s="143"/>
      <c r="RHR42" s="143"/>
      <c r="RHS42" s="143"/>
      <c r="RHT42" s="143"/>
      <c r="RHU42" s="143"/>
      <c r="RHV42" s="143"/>
      <c r="RHW42" s="143"/>
      <c r="RHX42" s="143"/>
      <c r="RHY42" s="143"/>
      <c r="RHZ42" s="143"/>
      <c r="RIA42" s="143"/>
      <c r="RIB42" s="143"/>
      <c r="RIC42" s="143"/>
      <c r="RID42" s="143"/>
      <c r="RIE42" s="143"/>
      <c r="RIF42" s="143"/>
      <c r="RIG42" s="143"/>
      <c r="RIH42" s="143"/>
      <c r="RII42" s="143"/>
      <c r="RIJ42" s="143"/>
      <c r="RIK42" s="143"/>
      <c r="RIL42" s="143"/>
      <c r="RIM42" s="143"/>
      <c r="RIN42" s="143"/>
      <c r="RIO42" s="143"/>
      <c r="RIP42" s="143"/>
      <c r="RIQ42" s="143"/>
      <c r="RIR42" s="143"/>
      <c r="RIS42" s="143"/>
      <c r="RIT42" s="143"/>
      <c r="RIU42" s="143"/>
      <c r="RIV42" s="143"/>
      <c r="RIW42" s="143"/>
      <c r="RIX42" s="143"/>
      <c r="RIY42" s="143"/>
      <c r="RIZ42" s="143"/>
      <c r="RJA42" s="143"/>
      <c r="RJB42" s="143"/>
      <c r="RJC42" s="143"/>
      <c r="RJD42" s="143"/>
      <c r="RJE42" s="143"/>
      <c r="RJF42" s="143"/>
      <c r="RJG42" s="143"/>
      <c r="RJH42" s="143"/>
      <c r="RJI42" s="143"/>
      <c r="RJJ42" s="143"/>
      <c r="RJK42" s="143"/>
      <c r="RJL42" s="143"/>
      <c r="RJM42" s="143"/>
      <c r="RJN42" s="143"/>
      <c r="RJO42" s="143"/>
      <c r="RJP42" s="143"/>
      <c r="RJQ42" s="143"/>
      <c r="RJR42" s="143"/>
      <c r="RJS42" s="143"/>
      <c r="RJT42" s="143"/>
      <c r="RJU42" s="143"/>
      <c r="RJV42" s="143"/>
      <c r="RJW42" s="143"/>
      <c r="RJX42" s="143"/>
      <c r="RJY42" s="143"/>
      <c r="RJZ42" s="143"/>
      <c r="RKA42" s="143"/>
      <c r="RKB42" s="143"/>
      <c r="RKC42" s="143"/>
      <c r="RKD42" s="143"/>
      <c r="RKE42" s="143"/>
      <c r="RKF42" s="143"/>
      <c r="RKG42" s="143"/>
      <c r="RKH42" s="143"/>
      <c r="RKI42" s="143"/>
      <c r="RKJ42" s="143"/>
      <c r="RKK42" s="143"/>
      <c r="RKL42" s="143"/>
      <c r="RKM42" s="143"/>
      <c r="RKN42" s="143"/>
      <c r="RKO42" s="143"/>
      <c r="RKP42" s="143"/>
      <c r="RKQ42" s="143"/>
      <c r="RKR42" s="143"/>
      <c r="RKS42" s="143"/>
      <c r="RKT42" s="143"/>
      <c r="RKU42" s="143"/>
      <c r="RKV42" s="143"/>
      <c r="RKW42" s="143"/>
      <c r="RKX42" s="143"/>
      <c r="RKY42" s="143"/>
      <c r="RKZ42" s="143"/>
      <c r="RLA42" s="143"/>
      <c r="RLB42" s="143"/>
      <c r="RLC42" s="143"/>
      <c r="RLD42" s="143"/>
      <c r="RLE42" s="143"/>
      <c r="RLF42" s="143"/>
      <c r="RLG42" s="143"/>
      <c r="RLH42" s="143"/>
      <c r="RLI42" s="143"/>
      <c r="RLJ42" s="143"/>
      <c r="RLK42" s="143"/>
      <c r="RLL42" s="143"/>
      <c r="RLM42" s="143"/>
      <c r="RLN42" s="143"/>
      <c r="RLO42" s="143"/>
      <c r="RLP42" s="143"/>
      <c r="RLQ42" s="143"/>
      <c r="RLR42" s="143"/>
      <c r="RLS42" s="143"/>
      <c r="RLT42" s="143"/>
      <c r="RLU42" s="143"/>
      <c r="RLV42" s="143"/>
      <c r="RLW42" s="143"/>
      <c r="RLX42" s="143"/>
      <c r="RLY42" s="143"/>
      <c r="RLZ42" s="143"/>
      <c r="RMA42" s="143"/>
      <c r="RMB42" s="143"/>
      <c r="RMC42" s="143"/>
      <c r="RMD42" s="143"/>
      <c r="RME42" s="143"/>
      <c r="RMF42" s="143"/>
      <c r="RMG42" s="143"/>
      <c r="RMH42" s="143"/>
      <c r="RMI42" s="143"/>
      <c r="RMJ42" s="143"/>
      <c r="RMK42" s="143"/>
      <c r="RML42" s="143"/>
      <c r="RMM42" s="143"/>
      <c r="RMN42" s="143"/>
      <c r="RMO42" s="143"/>
      <c r="RMP42" s="143"/>
      <c r="RMQ42" s="143"/>
      <c r="RMR42" s="143"/>
      <c r="RMS42" s="143"/>
      <c r="RMT42" s="143"/>
      <c r="RMU42" s="143"/>
      <c r="RMV42" s="143"/>
      <c r="RMW42" s="143"/>
      <c r="RMX42" s="143"/>
      <c r="RMY42" s="143"/>
      <c r="RMZ42" s="143"/>
      <c r="RNA42" s="143"/>
      <c r="RNB42" s="143"/>
      <c r="RNC42" s="143"/>
      <c r="RND42" s="143"/>
      <c r="RNE42" s="143"/>
      <c r="RNF42" s="143"/>
      <c r="RNG42" s="143"/>
      <c r="RNH42" s="143"/>
      <c r="RNI42" s="143"/>
      <c r="RNJ42" s="143"/>
      <c r="RNK42" s="143"/>
      <c r="RNL42" s="143"/>
      <c r="RNM42" s="143"/>
      <c r="RNN42" s="143"/>
      <c r="RNO42" s="143"/>
      <c r="RNP42" s="143"/>
      <c r="RNQ42" s="143"/>
      <c r="RNR42" s="143"/>
      <c r="RNS42" s="143"/>
      <c r="RNT42" s="143"/>
      <c r="RNU42" s="143"/>
      <c r="RNV42" s="143"/>
      <c r="RNW42" s="143"/>
      <c r="RNX42" s="143"/>
      <c r="RNY42" s="143"/>
      <c r="RNZ42" s="143"/>
      <c r="ROA42" s="143"/>
      <c r="ROB42" s="143"/>
      <c r="ROC42" s="143"/>
      <c r="ROD42" s="143"/>
      <c r="ROE42" s="143"/>
      <c r="ROF42" s="143"/>
      <c r="ROG42" s="143"/>
      <c r="ROH42" s="143"/>
      <c r="ROI42" s="143"/>
      <c r="ROJ42" s="143"/>
      <c r="ROK42" s="143"/>
      <c r="ROL42" s="143"/>
      <c r="ROM42" s="143"/>
      <c r="RON42" s="143"/>
      <c r="ROO42" s="143"/>
      <c r="ROP42" s="143"/>
      <c r="ROQ42" s="143"/>
      <c r="ROR42" s="143"/>
      <c r="ROS42" s="143"/>
      <c r="ROT42" s="143"/>
      <c r="ROU42" s="143"/>
      <c r="ROV42" s="143"/>
      <c r="ROW42" s="143"/>
      <c r="ROX42" s="143"/>
      <c r="ROY42" s="143"/>
      <c r="ROZ42" s="143"/>
      <c r="RPA42" s="143"/>
      <c r="RPB42" s="143"/>
      <c r="RPC42" s="143"/>
      <c r="RPD42" s="143"/>
      <c r="RPE42" s="143"/>
      <c r="RPF42" s="143"/>
      <c r="RPG42" s="143"/>
      <c r="RPH42" s="143"/>
      <c r="RPI42" s="143"/>
      <c r="RPJ42" s="143"/>
      <c r="RPK42" s="143"/>
      <c r="RPL42" s="143"/>
      <c r="RPM42" s="143"/>
      <c r="RPN42" s="143"/>
      <c r="RPO42" s="143"/>
      <c r="RPP42" s="143"/>
      <c r="RPQ42" s="143"/>
      <c r="RPR42" s="143"/>
      <c r="RPS42" s="143"/>
      <c r="RPT42" s="143"/>
      <c r="RPU42" s="143"/>
      <c r="RPV42" s="143"/>
      <c r="RPW42" s="143"/>
      <c r="RPX42" s="143"/>
      <c r="RPY42" s="143"/>
      <c r="RPZ42" s="143"/>
      <c r="RQA42" s="143"/>
      <c r="RQB42" s="143"/>
      <c r="RQC42" s="143"/>
      <c r="RQD42" s="143"/>
      <c r="RQE42" s="143"/>
      <c r="RQF42" s="143"/>
      <c r="RQG42" s="143"/>
      <c r="RQH42" s="143"/>
      <c r="RQI42" s="143"/>
      <c r="RQJ42" s="143"/>
      <c r="RQK42" s="143"/>
      <c r="RQL42" s="143"/>
      <c r="RQM42" s="143"/>
      <c r="RQN42" s="143"/>
      <c r="RQO42" s="143"/>
      <c r="RQP42" s="143"/>
      <c r="RQQ42" s="143"/>
      <c r="RQR42" s="143"/>
      <c r="RQS42" s="143"/>
      <c r="RQT42" s="143"/>
      <c r="RQU42" s="143"/>
      <c r="RQV42" s="143"/>
      <c r="RQW42" s="143"/>
      <c r="RQX42" s="143"/>
      <c r="RQY42" s="143"/>
      <c r="RQZ42" s="143"/>
      <c r="RRA42" s="143"/>
      <c r="RRB42" s="143"/>
      <c r="RRC42" s="143"/>
      <c r="RRD42" s="143"/>
      <c r="RRE42" s="143"/>
      <c r="RRF42" s="143"/>
      <c r="RRG42" s="143"/>
      <c r="RRH42" s="143"/>
      <c r="RRI42" s="143"/>
      <c r="RRJ42" s="143"/>
      <c r="RRK42" s="143"/>
      <c r="RRL42" s="143"/>
      <c r="RRM42" s="143"/>
      <c r="RRN42" s="143"/>
      <c r="RRO42" s="143"/>
      <c r="RRP42" s="143"/>
      <c r="RRQ42" s="143"/>
      <c r="RRR42" s="143"/>
      <c r="RRS42" s="143"/>
      <c r="RRT42" s="143"/>
      <c r="RRU42" s="143"/>
      <c r="RRV42" s="143"/>
      <c r="RRW42" s="143"/>
      <c r="RRX42" s="143"/>
      <c r="RRY42" s="143"/>
      <c r="RRZ42" s="143"/>
      <c r="RSA42" s="143"/>
      <c r="RSB42" s="143"/>
      <c r="RSC42" s="143"/>
      <c r="RSD42" s="143"/>
      <c r="RSE42" s="143"/>
      <c r="RSF42" s="143"/>
      <c r="RSG42" s="143"/>
      <c r="RSH42" s="143"/>
      <c r="RSI42" s="143"/>
      <c r="RSJ42" s="143"/>
      <c r="RSK42" s="143"/>
      <c r="RSL42" s="143"/>
      <c r="RSM42" s="143"/>
      <c r="RSN42" s="143"/>
      <c r="RSO42" s="143"/>
      <c r="RSP42" s="143"/>
      <c r="RSQ42" s="143"/>
      <c r="RSR42" s="143"/>
      <c r="RSS42" s="143"/>
      <c r="RST42" s="143"/>
      <c r="RSU42" s="143"/>
      <c r="RSV42" s="143"/>
      <c r="RSW42" s="143"/>
      <c r="RSX42" s="143"/>
      <c r="RSY42" s="143"/>
      <c r="RSZ42" s="143"/>
      <c r="RTA42" s="143"/>
      <c r="RTB42" s="143"/>
      <c r="RTC42" s="143"/>
      <c r="RTD42" s="143"/>
      <c r="RTE42" s="143"/>
      <c r="RTF42" s="143"/>
      <c r="RTG42" s="143"/>
      <c r="RTH42" s="143"/>
      <c r="RTI42" s="143"/>
      <c r="RTJ42" s="143"/>
      <c r="RTK42" s="143"/>
      <c r="RTL42" s="143"/>
      <c r="RTM42" s="143"/>
      <c r="RTN42" s="143"/>
      <c r="RTO42" s="143"/>
      <c r="RTP42" s="143"/>
      <c r="RTQ42" s="143"/>
      <c r="RTR42" s="143"/>
      <c r="RTS42" s="143"/>
      <c r="RTT42" s="143"/>
      <c r="RTU42" s="143"/>
      <c r="RTV42" s="143"/>
      <c r="RTW42" s="143"/>
      <c r="RTX42" s="143"/>
      <c r="RTY42" s="143"/>
      <c r="RTZ42" s="143"/>
      <c r="RUA42" s="143"/>
      <c r="RUB42" s="143"/>
      <c r="RUC42" s="143"/>
      <c r="RUD42" s="143"/>
      <c r="RUE42" s="143"/>
      <c r="RUF42" s="143"/>
      <c r="RUG42" s="143"/>
      <c r="RUH42" s="143"/>
      <c r="RUI42" s="143"/>
      <c r="RUJ42" s="143"/>
      <c r="RUK42" s="143"/>
      <c r="RUL42" s="143"/>
      <c r="RUM42" s="143"/>
      <c r="RUN42" s="143"/>
      <c r="RUO42" s="143"/>
      <c r="RUP42" s="143"/>
      <c r="RUQ42" s="143"/>
      <c r="RUR42" s="143"/>
      <c r="RUS42" s="143"/>
      <c r="RUT42" s="143"/>
      <c r="RUU42" s="143"/>
      <c r="RUV42" s="143"/>
      <c r="RUW42" s="143"/>
      <c r="RUX42" s="143"/>
      <c r="RUY42" s="143"/>
      <c r="RUZ42" s="143"/>
      <c r="RVA42" s="143"/>
      <c r="RVB42" s="143"/>
      <c r="RVC42" s="143"/>
      <c r="RVD42" s="143"/>
      <c r="RVE42" s="143"/>
      <c r="RVF42" s="143"/>
      <c r="RVG42" s="143"/>
      <c r="RVH42" s="143"/>
      <c r="RVI42" s="143"/>
      <c r="RVJ42" s="143"/>
      <c r="RVK42" s="143"/>
      <c r="RVL42" s="143"/>
      <c r="RVM42" s="143"/>
      <c r="RVN42" s="143"/>
      <c r="RVO42" s="143"/>
      <c r="RVP42" s="143"/>
      <c r="RVQ42" s="143"/>
      <c r="RVR42" s="143"/>
      <c r="RVS42" s="143"/>
      <c r="RVT42" s="143"/>
      <c r="RVU42" s="143"/>
      <c r="RVV42" s="143"/>
      <c r="RVW42" s="143"/>
      <c r="RVX42" s="143"/>
      <c r="RVY42" s="143"/>
      <c r="RVZ42" s="143"/>
      <c r="RWA42" s="143"/>
      <c r="RWB42" s="143"/>
      <c r="RWC42" s="143"/>
      <c r="RWD42" s="143"/>
      <c r="RWE42" s="143"/>
      <c r="RWF42" s="143"/>
      <c r="RWG42" s="143"/>
      <c r="RWH42" s="143"/>
      <c r="RWI42" s="143"/>
      <c r="RWJ42" s="143"/>
      <c r="RWK42" s="143"/>
      <c r="RWL42" s="143"/>
      <c r="RWM42" s="143"/>
      <c r="RWN42" s="143"/>
      <c r="RWO42" s="143"/>
      <c r="RWP42" s="143"/>
      <c r="RWQ42" s="143"/>
      <c r="RWR42" s="143"/>
      <c r="RWS42" s="143"/>
      <c r="RWT42" s="143"/>
      <c r="RWU42" s="143"/>
      <c r="RWV42" s="143"/>
      <c r="RWW42" s="143"/>
      <c r="RWX42" s="143"/>
      <c r="RWY42" s="143"/>
      <c r="RWZ42" s="143"/>
      <c r="RXA42" s="143"/>
      <c r="RXB42" s="143"/>
      <c r="RXC42" s="143"/>
      <c r="RXD42" s="143"/>
      <c r="RXE42" s="143"/>
      <c r="RXF42" s="143"/>
      <c r="RXG42" s="143"/>
      <c r="RXH42" s="143"/>
      <c r="RXI42" s="143"/>
      <c r="RXJ42" s="143"/>
      <c r="RXK42" s="143"/>
      <c r="RXL42" s="143"/>
      <c r="RXM42" s="143"/>
      <c r="RXN42" s="143"/>
      <c r="RXO42" s="143"/>
      <c r="RXP42" s="143"/>
      <c r="RXQ42" s="143"/>
      <c r="RXR42" s="143"/>
      <c r="RXS42" s="143"/>
      <c r="RXT42" s="143"/>
      <c r="RXU42" s="143"/>
      <c r="RXV42" s="143"/>
      <c r="RXW42" s="143"/>
      <c r="RXX42" s="143"/>
      <c r="RXY42" s="143"/>
      <c r="RXZ42" s="143"/>
      <c r="RYA42" s="143"/>
      <c r="RYB42" s="143"/>
      <c r="RYC42" s="143"/>
      <c r="RYD42" s="143"/>
      <c r="RYE42" s="143"/>
      <c r="RYF42" s="143"/>
      <c r="RYG42" s="143"/>
      <c r="RYH42" s="143"/>
      <c r="RYI42" s="143"/>
      <c r="RYJ42" s="143"/>
      <c r="RYK42" s="143"/>
      <c r="RYL42" s="143"/>
      <c r="RYM42" s="143"/>
      <c r="RYN42" s="143"/>
      <c r="RYO42" s="143"/>
      <c r="RYP42" s="143"/>
      <c r="RYQ42" s="143"/>
      <c r="RYR42" s="143"/>
      <c r="RYS42" s="143"/>
      <c r="RYT42" s="143"/>
      <c r="RYU42" s="143"/>
      <c r="RYV42" s="143"/>
      <c r="RYW42" s="143"/>
      <c r="RYX42" s="143"/>
      <c r="RYY42" s="143"/>
      <c r="RYZ42" s="143"/>
      <c r="RZA42" s="143"/>
      <c r="RZB42" s="143"/>
      <c r="RZC42" s="143"/>
      <c r="RZD42" s="143"/>
      <c r="RZE42" s="143"/>
      <c r="RZF42" s="143"/>
      <c r="RZG42" s="143"/>
      <c r="RZH42" s="143"/>
      <c r="RZI42" s="143"/>
      <c r="RZJ42" s="143"/>
      <c r="RZK42" s="143"/>
      <c r="RZL42" s="143"/>
      <c r="RZM42" s="143"/>
      <c r="RZN42" s="143"/>
      <c r="RZO42" s="143"/>
      <c r="RZP42" s="143"/>
      <c r="RZQ42" s="143"/>
      <c r="RZR42" s="143"/>
      <c r="RZS42" s="143"/>
      <c r="RZT42" s="143"/>
      <c r="RZU42" s="143"/>
      <c r="RZV42" s="143"/>
      <c r="RZW42" s="143"/>
      <c r="RZX42" s="143"/>
      <c r="RZY42" s="143"/>
      <c r="RZZ42" s="143"/>
      <c r="SAA42" s="143"/>
      <c r="SAB42" s="143"/>
      <c r="SAC42" s="143"/>
      <c r="SAD42" s="143"/>
      <c r="SAE42" s="143"/>
      <c r="SAF42" s="143"/>
      <c r="SAG42" s="143"/>
      <c r="SAH42" s="143"/>
      <c r="SAI42" s="143"/>
      <c r="SAJ42" s="143"/>
      <c r="SAK42" s="143"/>
      <c r="SAL42" s="143"/>
      <c r="SAM42" s="143"/>
      <c r="SAN42" s="143"/>
      <c r="SAO42" s="143"/>
      <c r="SAP42" s="143"/>
      <c r="SAQ42" s="143"/>
      <c r="SAR42" s="143"/>
      <c r="SAS42" s="143"/>
      <c r="SAT42" s="143"/>
      <c r="SAU42" s="143"/>
      <c r="SAV42" s="143"/>
      <c r="SAW42" s="143"/>
      <c r="SAX42" s="143"/>
      <c r="SAY42" s="143"/>
      <c r="SAZ42" s="143"/>
      <c r="SBA42" s="143"/>
      <c r="SBB42" s="143"/>
      <c r="SBC42" s="143"/>
      <c r="SBD42" s="143"/>
      <c r="SBE42" s="143"/>
      <c r="SBF42" s="143"/>
      <c r="SBG42" s="143"/>
      <c r="SBH42" s="143"/>
      <c r="SBI42" s="143"/>
      <c r="SBJ42" s="143"/>
      <c r="SBK42" s="143"/>
      <c r="SBL42" s="143"/>
      <c r="SBM42" s="143"/>
      <c r="SBN42" s="143"/>
      <c r="SBO42" s="143"/>
      <c r="SBP42" s="143"/>
      <c r="SBQ42" s="143"/>
      <c r="SBR42" s="143"/>
      <c r="SBS42" s="143"/>
      <c r="SBT42" s="143"/>
      <c r="SBU42" s="143"/>
      <c r="SBV42" s="143"/>
      <c r="SBW42" s="143"/>
      <c r="SBX42" s="143"/>
      <c r="SBY42" s="143"/>
      <c r="SBZ42" s="143"/>
      <c r="SCA42" s="143"/>
      <c r="SCB42" s="143"/>
      <c r="SCC42" s="143"/>
      <c r="SCD42" s="143"/>
      <c r="SCE42" s="143"/>
      <c r="SCF42" s="143"/>
      <c r="SCG42" s="143"/>
      <c r="SCH42" s="143"/>
      <c r="SCI42" s="143"/>
      <c r="SCJ42" s="143"/>
      <c r="SCK42" s="143"/>
      <c r="SCL42" s="143"/>
      <c r="SCM42" s="143"/>
      <c r="SCN42" s="143"/>
      <c r="SCO42" s="143"/>
      <c r="SCP42" s="143"/>
      <c r="SCQ42" s="143"/>
      <c r="SCR42" s="143"/>
      <c r="SCS42" s="143"/>
      <c r="SCT42" s="143"/>
      <c r="SCU42" s="143"/>
      <c r="SCV42" s="143"/>
      <c r="SCW42" s="143"/>
      <c r="SCX42" s="143"/>
      <c r="SCY42" s="143"/>
      <c r="SCZ42" s="143"/>
      <c r="SDA42" s="143"/>
      <c r="SDB42" s="143"/>
      <c r="SDC42" s="143"/>
      <c r="SDD42" s="143"/>
      <c r="SDE42" s="143"/>
      <c r="SDF42" s="143"/>
      <c r="SDG42" s="143"/>
      <c r="SDH42" s="143"/>
      <c r="SDI42" s="143"/>
      <c r="SDJ42" s="143"/>
      <c r="SDK42" s="143"/>
      <c r="SDL42" s="143"/>
      <c r="SDM42" s="143"/>
      <c r="SDN42" s="143"/>
      <c r="SDO42" s="143"/>
      <c r="SDP42" s="143"/>
      <c r="SDQ42" s="143"/>
      <c r="SDR42" s="143"/>
      <c r="SDS42" s="143"/>
      <c r="SDT42" s="143"/>
      <c r="SDU42" s="143"/>
      <c r="SDV42" s="143"/>
      <c r="SDW42" s="143"/>
      <c r="SDX42" s="143"/>
      <c r="SDY42" s="143"/>
      <c r="SDZ42" s="143"/>
      <c r="SEA42" s="143"/>
      <c r="SEB42" s="143"/>
      <c r="SEC42" s="143"/>
      <c r="SED42" s="143"/>
      <c r="SEE42" s="143"/>
      <c r="SEF42" s="143"/>
      <c r="SEG42" s="143"/>
      <c r="SEH42" s="143"/>
      <c r="SEI42" s="143"/>
      <c r="SEJ42" s="143"/>
      <c r="SEK42" s="143"/>
      <c r="SEL42" s="143"/>
      <c r="SEM42" s="143"/>
      <c r="SEN42" s="143"/>
      <c r="SEO42" s="143"/>
      <c r="SEP42" s="143"/>
      <c r="SEQ42" s="143"/>
      <c r="SER42" s="143"/>
      <c r="SES42" s="143"/>
      <c r="SET42" s="143"/>
      <c r="SEU42" s="143"/>
      <c r="SEV42" s="143"/>
      <c r="SEW42" s="143"/>
      <c r="SEX42" s="143"/>
      <c r="SEY42" s="143"/>
      <c r="SEZ42" s="143"/>
      <c r="SFA42" s="143"/>
      <c r="SFB42" s="143"/>
      <c r="SFC42" s="143"/>
      <c r="SFD42" s="143"/>
      <c r="SFE42" s="143"/>
      <c r="SFF42" s="143"/>
      <c r="SFG42" s="143"/>
      <c r="SFH42" s="143"/>
      <c r="SFI42" s="143"/>
      <c r="SFJ42" s="143"/>
      <c r="SFK42" s="143"/>
      <c r="SFL42" s="143"/>
      <c r="SFM42" s="143"/>
      <c r="SFN42" s="143"/>
      <c r="SFO42" s="143"/>
      <c r="SFP42" s="143"/>
      <c r="SFQ42" s="143"/>
      <c r="SFR42" s="143"/>
      <c r="SFS42" s="143"/>
      <c r="SFT42" s="143"/>
      <c r="SFU42" s="143"/>
      <c r="SFV42" s="143"/>
      <c r="SFW42" s="143"/>
      <c r="SFX42" s="143"/>
      <c r="SFY42" s="143"/>
      <c r="SFZ42" s="143"/>
      <c r="SGA42" s="143"/>
      <c r="SGB42" s="143"/>
      <c r="SGC42" s="143"/>
      <c r="SGD42" s="143"/>
      <c r="SGE42" s="143"/>
      <c r="SGF42" s="143"/>
      <c r="SGG42" s="143"/>
      <c r="SGH42" s="143"/>
      <c r="SGI42" s="143"/>
      <c r="SGJ42" s="143"/>
      <c r="SGK42" s="143"/>
      <c r="SGL42" s="143"/>
      <c r="SGM42" s="143"/>
      <c r="SGN42" s="143"/>
      <c r="SGO42" s="143"/>
      <c r="SGP42" s="143"/>
      <c r="SGQ42" s="143"/>
      <c r="SGR42" s="143"/>
      <c r="SGS42" s="143"/>
      <c r="SGT42" s="143"/>
      <c r="SGU42" s="143"/>
      <c r="SGV42" s="143"/>
      <c r="SGW42" s="143"/>
      <c r="SGX42" s="143"/>
      <c r="SGY42" s="143"/>
      <c r="SGZ42" s="143"/>
      <c r="SHA42" s="143"/>
      <c r="SHB42" s="143"/>
      <c r="SHC42" s="143"/>
      <c r="SHD42" s="143"/>
      <c r="SHE42" s="143"/>
      <c r="SHF42" s="143"/>
      <c r="SHG42" s="143"/>
      <c r="SHH42" s="143"/>
      <c r="SHI42" s="143"/>
      <c r="SHJ42" s="143"/>
      <c r="SHK42" s="143"/>
      <c r="SHL42" s="143"/>
      <c r="SHM42" s="143"/>
      <c r="SHN42" s="143"/>
      <c r="SHO42" s="143"/>
      <c r="SHP42" s="143"/>
      <c r="SHQ42" s="143"/>
      <c r="SHR42" s="143"/>
      <c r="SHS42" s="143"/>
      <c r="SHT42" s="143"/>
      <c r="SHU42" s="143"/>
      <c r="SHV42" s="143"/>
      <c r="SHW42" s="143"/>
      <c r="SHX42" s="143"/>
      <c r="SHY42" s="143"/>
      <c r="SHZ42" s="143"/>
      <c r="SIA42" s="143"/>
      <c r="SIB42" s="143"/>
      <c r="SIC42" s="143"/>
      <c r="SID42" s="143"/>
      <c r="SIE42" s="143"/>
      <c r="SIF42" s="143"/>
      <c r="SIG42" s="143"/>
      <c r="SIH42" s="143"/>
      <c r="SII42" s="143"/>
      <c r="SIJ42" s="143"/>
      <c r="SIK42" s="143"/>
      <c r="SIL42" s="143"/>
      <c r="SIM42" s="143"/>
      <c r="SIN42" s="143"/>
      <c r="SIO42" s="143"/>
      <c r="SIP42" s="143"/>
      <c r="SIQ42" s="143"/>
      <c r="SIR42" s="143"/>
      <c r="SIS42" s="143"/>
      <c r="SIT42" s="143"/>
      <c r="SIU42" s="143"/>
      <c r="SIV42" s="143"/>
      <c r="SIW42" s="143"/>
      <c r="SIX42" s="143"/>
      <c r="SIY42" s="143"/>
      <c r="SIZ42" s="143"/>
      <c r="SJA42" s="143"/>
      <c r="SJB42" s="143"/>
      <c r="SJC42" s="143"/>
      <c r="SJD42" s="143"/>
      <c r="SJE42" s="143"/>
      <c r="SJF42" s="143"/>
      <c r="SJG42" s="143"/>
      <c r="SJH42" s="143"/>
      <c r="SJI42" s="143"/>
      <c r="SJJ42" s="143"/>
      <c r="SJK42" s="143"/>
      <c r="SJL42" s="143"/>
      <c r="SJM42" s="143"/>
      <c r="SJN42" s="143"/>
      <c r="SJO42" s="143"/>
      <c r="SJP42" s="143"/>
      <c r="SJQ42" s="143"/>
      <c r="SJR42" s="143"/>
      <c r="SJS42" s="143"/>
      <c r="SJT42" s="143"/>
      <c r="SJU42" s="143"/>
      <c r="SJV42" s="143"/>
      <c r="SJW42" s="143"/>
      <c r="SJX42" s="143"/>
      <c r="SJY42" s="143"/>
      <c r="SJZ42" s="143"/>
      <c r="SKA42" s="143"/>
      <c r="SKB42" s="143"/>
      <c r="SKC42" s="143"/>
      <c r="SKD42" s="143"/>
      <c r="SKE42" s="143"/>
      <c r="SKF42" s="143"/>
      <c r="SKG42" s="143"/>
      <c r="SKH42" s="143"/>
      <c r="SKI42" s="143"/>
      <c r="SKJ42" s="143"/>
      <c r="SKK42" s="143"/>
      <c r="SKL42" s="143"/>
      <c r="SKM42" s="143"/>
      <c r="SKN42" s="143"/>
      <c r="SKO42" s="143"/>
      <c r="SKP42" s="143"/>
      <c r="SKQ42" s="143"/>
      <c r="SKR42" s="143"/>
      <c r="SKS42" s="143"/>
      <c r="SKT42" s="143"/>
      <c r="SKU42" s="143"/>
      <c r="SKV42" s="143"/>
      <c r="SKW42" s="143"/>
      <c r="SKX42" s="143"/>
      <c r="SKY42" s="143"/>
      <c r="SKZ42" s="143"/>
      <c r="SLA42" s="143"/>
      <c r="SLB42" s="143"/>
      <c r="SLC42" s="143"/>
      <c r="SLD42" s="143"/>
      <c r="SLE42" s="143"/>
      <c r="SLF42" s="143"/>
      <c r="SLG42" s="143"/>
      <c r="SLH42" s="143"/>
      <c r="SLI42" s="143"/>
      <c r="SLJ42" s="143"/>
      <c r="SLK42" s="143"/>
      <c r="SLL42" s="143"/>
      <c r="SLM42" s="143"/>
      <c r="SLN42" s="143"/>
      <c r="SLO42" s="143"/>
      <c r="SLP42" s="143"/>
      <c r="SLQ42" s="143"/>
      <c r="SLR42" s="143"/>
      <c r="SLS42" s="143"/>
      <c r="SLT42" s="143"/>
      <c r="SLU42" s="143"/>
      <c r="SLV42" s="143"/>
      <c r="SLW42" s="143"/>
      <c r="SLX42" s="143"/>
      <c r="SLY42" s="143"/>
      <c r="SLZ42" s="143"/>
      <c r="SMA42" s="143"/>
      <c r="SMB42" s="143"/>
      <c r="SMC42" s="143"/>
      <c r="SMD42" s="143"/>
      <c r="SME42" s="143"/>
      <c r="SMF42" s="143"/>
      <c r="SMG42" s="143"/>
      <c r="SMH42" s="143"/>
      <c r="SMI42" s="143"/>
      <c r="SMJ42" s="143"/>
      <c r="SMK42" s="143"/>
      <c r="SML42" s="143"/>
      <c r="SMM42" s="143"/>
      <c r="SMN42" s="143"/>
      <c r="SMO42" s="143"/>
      <c r="SMP42" s="143"/>
      <c r="SMQ42" s="143"/>
      <c r="SMR42" s="143"/>
      <c r="SMS42" s="143"/>
      <c r="SMT42" s="143"/>
      <c r="SMU42" s="143"/>
      <c r="SMV42" s="143"/>
      <c r="SMW42" s="143"/>
      <c r="SMX42" s="143"/>
      <c r="SMY42" s="143"/>
      <c r="SMZ42" s="143"/>
      <c r="SNA42" s="143"/>
      <c r="SNB42" s="143"/>
      <c r="SNC42" s="143"/>
      <c r="SND42" s="143"/>
      <c r="SNE42" s="143"/>
      <c r="SNF42" s="143"/>
      <c r="SNG42" s="143"/>
      <c r="SNH42" s="143"/>
      <c r="SNI42" s="143"/>
      <c r="SNJ42" s="143"/>
      <c r="SNK42" s="143"/>
      <c r="SNL42" s="143"/>
      <c r="SNM42" s="143"/>
      <c r="SNN42" s="143"/>
      <c r="SNO42" s="143"/>
      <c r="SNP42" s="143"/>
      <c r="SNQ42" s="143"/>
      <c r="SNR42" s="143"/>
      <c r="SNS42" s="143"/>
      <c r="SNT42" s="143"/>
      <c r="SNU42" s="143"/>
      <c r="SNV42" s="143"/>
      <c r="SNW42" s="143"/>
      <c r="SNX42" s="143"/>
      <c r="SNY42" s="143"/>
      <c r="SNZ42" s="143"/>
      <c r="SOA42" s="143"/>
      <c r="SOB42" s="143"/>
      <c r="SOC42" s="143"/>
      <c r="SOD42" s="143"/>
      <c r="SOE42" s="143"/>
      <c r="SOF42" s="143"/>
      <c r="SOG42" s="143"/>
      <c r="SOH42" s="143"/>
      <c r="SOI42" s="143"/>
      <c r="SOJ42" s="143"/>
      <c r="SOK42" s="143"/>
      <c r="SOL42" s="143"/>
      <c r="SOM42" s="143"/>
      <c r="SON42" s="143"/>
      <c r="SOO42" s="143"/>
      <c r="SOP42" s="143"/>
      <c r="SOQ42" s="143"/>
      <c r="SOR42" s="143"/>
      <c r="SOS42" s="143"/>
      <c r="SOT42" s="143"/>
      <c r="SOU42" s="143"/>
      <c r="SOV42" s="143"/>
      <c r="SOW42" s="143"/>
      <c r="SOX42" s="143"/>
      <c r="SOY42" s="143"/>
      <c r="SOZ42" s="143"/>
      <c r="SPA42" s="143"/>
      <c r="SPB42" s="143"/>
      <c r="SPC42" s="143"/>
      <c r="SPD42" s="143"/>
      <c r="SPE42" s="143"/>
      <c r="SPF42" s="143"/>
      <c r="SPG42" s="143"/>
      <c r="SPH42" s="143"/>
      <c r="SPI42" s="143"/>
      <c r="SPJ42" s="143"/>
      <c r="SPK42" s="143"/>
      <c r="SPL42" s="143"/>
      <c r="SPM42" s="143"/>
      <c r="SPN42" s="143"/>
      <c r="SPO42" s="143"/>
      <c r="SPP42" s="143"/>
      <c r="SPQ42" s="143"/>
      <c r="SPR42" s="143"/>
      <c r="SPS42" s="143"/>
      <c r="SPT42" s="143"/>
      <c r="SPU42" s="143"/>
      <c r="SPV42" s="143"/>
      <c r="SPW42" s="143"/>
      <c r="SPX42" s="143"/>
      <c r="SPY42" s="143"/>
      <c r="SPZ42" s="143"/>
      <c r="SQA42" s="143"/>
      <c r="SQB42" s="143"/>
      <c r="SQC42" s="143"/>
      <c r="SQD42" s="143"/>
      <c r="SQE42" s="143"/>
      <c r="SQF42" s="143"/>
      <c r="SQG42" s="143"/>
      <c r="SQH42" s="143"/>
      <c r="SQI42" s="143"/>
      <c r="SQJ42" s="143"/>
      <c r="SQK42" s="143"/>
      <c r="SQL42" s="143"/>
      <c r="SQM42" s="143"/>
      <c r="SQN42" s="143"/>
      <c r="SQO42" s="143"/>
      <c r="SQP42" s="143"/>
      <c r="SQQ42" s="143"/>
      <c r="SQR42" s="143"/>
      <c r="SQS42" s="143"/>
      <c r="SQT42" s="143"/>
      <c r="SQU42" s="143"/>
      <c r="SQV42" s="143"/>
      <c r="SQW42" s="143"/>
      <c r="SQX42" s="143"/>
      <c r="SQY42" s="143"/>
      <c r="SQZ42" s="143"/>
      <c r="SRA42" s="143"/>
      <c r="SRB42" s="143"/>
      <c r="SRC42" s="143"/>
      <c r="SRD42" s="143"/>
      <c r="SRE42" s="143"/>
      <c r="SRF42" s="143"/>
      <c r="SRG42" s="143"/>
      <c r="SRH42" s="143"/>
      <c r="SRI42" s="143"/>
      <c r="SRJ42" s="143"/>
      <c r="SRK42" s="143"/>
      <c r="SRL42" s="143"/>
      <c r="SRM42" s="143"/>
      <c r="SRN42" s="143"/>
      <c r="SRO42" s="143"/>
      <c r="SRP42" s="143"/>
      <c r="SRQ42" s="143"/>
      <c r="SRR42" s="143"/>
      <c r="SRS42" s="143"/>
      <c r="SRT42" s="143"/>
      <c r="SRU42" s="143"/>
      <c r="SRV42" s="143"/>
      <c r="SRW42" s="143"/>
      <c r="SRX42" s="143"/>
      <c r="SRY42" s="143"/>
      <c r="SRZ42" s="143"/>
      <c r="SSA42" s="143"/>
      <c r="SSB42" s="143"/>
      <c r="SSC42" s="143"/>
      <c r="SSD42" s="143"/>
      <c r="SSE42" s="143"/>
      <c r="SSF42" s="143"/>
      <c r="SSG42" s="143"/>
      <c r="SSH42" s="143"/>
      <c r="SSI42" s="143"/>
      <c r="SSJ42" s="143"/>
      <c r="SSK42" s="143"/>
      <c r="SSL42" s="143"/>
      <c r="SSM42" s="143"/>
      <c r="SSN42" s="143"/>
      <c r="SSO42" s="143"/>
      <c r="SSP42" s="143"/>
      <c r="SSQ42" s="143"/>
      <c r="SSR42" s="143"/>
      <c r="SSS42" s="143"/>
      <c r="SST42" s="143"/>
      <c r="SSU42" s="143"/>
      <c r="SSV42" s="143"/>
      <c r="SSW42" s="143"/>
      <c r="SSX42" s="143"/>
      <c r="SSY42" s="143"/>
      <c r="SSZ42" s="143"/>
      <c r="STA42" s="143"/>
      <c r="STB42" s="143"/>
      <c r="STC42" s="143"/>
      <c r="STD42" s="143"/>
      <c r="STE42" s="143"/>
      <c r="STF42" s="143"/>
      <c r="STG42" s="143"/>
      <c r="STH42" s="143"/>
      <c r="STI42" s="143"/>
      <c r="STJ42" s="143"/>
      <c r="STK42" s="143"/>
      <c r="STL42" s="143"/>
      <c r="STM42" s="143"/>
      <c r="STN42" s="143"/>
      <c r="STO42" s="143"/>
      <c r="STP42" s="143"/>
      <c r="STQ42" s="143"/>
      <c r="STR42" s="143"/>
      <c r="STS42" s="143"/>
      <c r="STT42" s="143"/>
      <c r="STU42" s="143"/>
      <c r="STV42" s="143"/>
      <c r="STW42" s="143"/>
      <c r="STX42" s="143"/>
      <c r="STY42" s="143"/>
      <c r="STZ42" s="143"/>
      <c r="SUA42" s="143"/>
      <c r="SUB42" s="143"/>
      <c r="SUC42" s="143"/>
      <c r="SUD42" s="143"/>
      <c r="SUE42" s="143"/>
      <c r="SUF42" s="143"/>
      <c r="SUG42" s="143"/>
      <c r="SUH42" s="143"/>
      <c r="SUI42" s="143"/>
      <c r="SUJ42" s="143"/>
      <c r="SUK42" s="143"/>
      <c r="SUL42" s="143"/>
      <c r="SUM42" s="143"/>
      <c r="SUN42" s="143"/>
      <c r="SUO42" s="143"/>
      <c r="SUP42" s="143"/>
      <c r="SUQ42" s="143"/>
      <c r="SUR42" s="143"/>
      <c r="SUS42" s="143"/>
      <c r="SUT42" s="143"/>
      <c r="SUU42" s="143"/>
      <c r="SUV42" s="143"/>
      <c r="SUW42" s="143"/>
      <c r="SUX42" s="143"/>
      <c r="SUY42" s="143"/>
      <c r="SUZ42" s="143"/>
      <c r="SVA42" s="143"/>
      <c r="SVB42" s="143"/>
      <c r="SVC42" s="143"/>
      <c r="SVD42" s="143"/>
      <c r="SVE42" s="143"/>
      <c r="SVF42" s="143"/>
      <c r="SVG42" s="143"/>
      <c r="SVH42" s="143"/>
      <c r="SVI42" s="143"/>
      <c r="SVJ42" s="143"/>
      <c r="SVK42" s="143"/>
      <c r="SVL42" s="143"/>
      <c r="SVM42" s="143"/>
      <c r="SVN42" s="143"/>
      <c r="SVO42" s="143"/>
      <c r="SVP42" s="143"/>
      <c r="SVQ42" s="143"/>
      <c r="SVR42" s="143"/>
      <c r="SVS42" s="143"/>
      <c r="SVT42" s="143"/>
      <c r="SVU42" s="143"/>
      <c r="SVV42" s="143"/>
      <c r="SVW42" s="143"/>
      <c r="SVX42" s="143"/>
      <c r="SVY42" s="143"/>
      <c r="SVZ42" s="143"/>
      <c r="SWA42" s="143"/>
      <c r="SWB42" s="143"/>
      <c r="SWC42" s="143"/>
      <c r="SWD42" s="143"/>
      <c r="SWE42" s="143"/>
      <c r="SWF42" s="143"/>
      <c r="SWG42" s="143"/>
      <c r="SWH42" s="143"/>
      <c r="SWI42" s="143"/>
      <c r="SWJ42" s="143"/>
      <c r="SWK42" s="143"/>
      <c r="SWL42" s="143"/>
      <c r="SWM42" s="143"/>
      <c r="SWN42" s="143"/>
      <c r="SWO42" s="143"/>
      <c r="SWP42" s="143"/>
      <c r="SWQ42" s="143"/>
      <c r="SWR42" s="143"/>
      <c r="SWS42" s="143"/>
      <c r="SWT42" s="143"/>
      <c r="SWU42" s="143"/>
      <c r="SWV42" s="143"/>
      <c r="SWW42" s="143"/>
      <c r="SWX42" s="143"/>
      <c r="SWY42" s="143"/>
      <c r="SWZ42" s="143"/>
      <c r="SXA42" s="143"/>
      <c r="SXB42" s="143"/>
      <c r="SXC42" s="143"/>
      <c r="SXD42" s="143"/>
      <c r="SXE42" s="143"/>
      <c r="SXF42" s="143"/>
      <c r="SXG42" s="143"/>
      <c r="SXH42" s="143"/>
      <c r="SXI42" s="143"/>
      <c r="SXJ42" s="143"/>
      <c r="SXK42" s="143"/>
      <c r="SXL42" s="143"/>
      <c r="SXM42" s="143"/>
      <c r="SXN42" s="143"/>
      <c r="SXO42" s="143"/>
      <c r="SXP42" s="143"/>
      <c r="SXQ42" s="143"/>
      <c r="SXR42" s="143"/>
      <c r="SXS42" s="143"/>
      <c r="SXT42" s="143"/>
      <c r="SXU42" s="143"/>
      <c r="SXV42" s="143"/>
      <c r="SXW42" s="143"/>
      <c r="SXX42" s="143"/>
      <c r="SXY42" s="143"/>
      <c r="SXZ42" s="143"/>
      <c r="SYA42" s="143"/>
      <c r="SYB42" s="143"/>
      <c r="SYC42" s="143"/>
      <c r="SYD42" s="143"/>
      <c r="SYE42" s="143"/>
      <c r="SYF42" s="143"/>
      <c r="SYG42" s="143"/>
      <c r="SYH42" s="143"/>
      <c r="SYI42" s="143"/>
      <c r="SYJ42" s="143"/>
      <c r="SYK42" s="143"/>
      <c r="SYL42" s="143"/>
      <c r="SYM42" s="143"/>
      <c r="SYN42" s="143"/>
      <c r="SYO42" s="143"/>
      <c r="SYP42" s="143"/>
      <c r="SYQ42" s="143"/>
      <c r="SYR42" s="143"/>
      <c r="SYS42" s="143"/>
      <c r="SYT42" s="143"/>
      <c r="SYU42" s="143"/>
      <c r="SYV42" s="143"/>
      <c r="SYW42" s="143"/>
      <c r="SYX42" s="143"/>
      <c r="SYY42" s="143"/>
      <c r="SYZ42" s="143"/>
      <c r="SZA42" s="143"/>
      <c r="SZB42" s="143"/>
      <c r="SZC42" s="143"/>
      <c r="SZD42" s="143"/>
      <c r="SZE42" s="143"/>
      <c r="SZF42" s="143"/>
      <c r="SZG42" s="143"/>
      <c r="SZH42" s="143"/>
      <c r="SZI42" s="143"/>
      <c r="SZJ42" s="143"/>
      <c r="SZK42" s="143"/>
      <c r="SZL42" s="143"/>
      <c r="SZM42" s="143"/>
      <c r="SZN42" s="143"/>
      <c r="SZO42" s="143"/>
      <c r="SZP42" s="143"/>
      <c r="SZQ42" s="143"/>
      <c r="SZR42" s="143"/>
      <c r="SZS42" s="143"/>
      <c r="SZT42" s="143"/>
      <c r="SZU42" s="143"/>
      <c r="SZV42" s="143"/>
      <c r="SZW42" s="143"/>
      <c r="SZX42" s="143"/>
      <c r="SZY42" s="143"/>
      <c r="SZZ42" s="143"/>
      <c r="TAA42" s="143"/>
      <c r="TAB42" s="143"/>
      <c r="TAC42" s="143"/>
      <c r="TAD42" s="143"/>
      <c r="TAE42" s="143"/>
      <c r="TAF42" s="143"/>
      <c r="TAG42" s="143"/>
      <c r="TAH42" s="143"/>
      <c r="TAI42" s="143"/>
      <c r="TAJ42" s="143"/>
      <c r="TAK42" s="143"/>
      <c r="TAL42" s="143"/>
      <c r="TAM42" s="143"/>
      <c r="TAN42" s="143"/>
      <c r="TAO42" s="143"/>
      <c r="TAP42" s="143"/>
      <c r="TAQ42" s="143"/>
      <c r="TAR42" s="143"/>
      <c r="TAS42" s="143"/>
      <c r="TAT42" s="143"/>
      <c r="TAU42" s="143"/>
      <c r="TAV42" s="143"/>
      <c r="TAW42" s="143"/>
      <c r="TAX42" s="143"/>
      <c r="TAY42" s="143"/>
      <c r="TAZ42" s="143"/>
      <c r="TBA42" s="143"/>
      <c r="TBB42" s="143"/>
      <c r="TBC42" s="143"/>
      <c r="TBD42" s="143"/>
      <c r="TBE42" s="143"/>
      <c r="TBF42" s="143"/>
      <c r="TBG42" s="143"/>
      <c r="TBH42" s="143"/>
      <c r="TBI42" s="143"/>
      <c r="TBJ42" s="143"/>
      <c r="TBK42" s="143"/>
      <c r="TBL42" s="143"/>
      <c r="TBM42" s="143"/>
      <c r="TBN42" s="143"/>
      <c r="TBO42" s="143"/>
      <c r="TBP42" s="143"/>
      <c r="TBQ42" s="143"/>
      <c r="TBR42" s="143"/>
      <c r="TBS42" s="143"/>
      <c r="TBT42" s="143"/>
      <c r="TBU42" s="143"/>
      <c r="TBV42" s="143"/>
      <c r="TBW42" s="143"/>
      <c r="TBX42" s="143"/>
      <c r="TBY42" s="143"/>
      <c r="TBZ42" s="143"/>
      <c r="TCA42" s="143"/>
      <c r="TCB42" s="143"/>
      <c r="TCC42" s="143"/>
      <c r="TCD42" s="143"/>
      <c r="TCE42" s="143"/>
      <c r="TCF42" s="143"/>
      <c r="TCG42" s="143"/>
      <c r="TCH42" s="143"/>
      <c r="TCI42" s="143"/>
      <c r="TCJ42" s="143"/>
      <c r="TCK42" s="143"/>
      <c r="TCL42" s="143"/>
      <c r="TCM42" s="143"/>
      <c r="TCN42" s="143"/>
      <c r="TCO42" s="143"/>
      <c r="TCP42" s="143"/>
      <c r="TCQ42" s="143"/>
      <c r="TCR42" s="143"/>
      <c r="TCS42" s="143"/>
      <c r="TCT42" s="143"/>
      <c r="TCU42" s="143"/>
      <c r="TCV42" s="143"/>
      <c r="TCW42" s="143"/>
      <c r="TCX42" s="143"/>
      <c r="TCY42" s="143"/>
      <c r="TCZ42" s="143"/>
      <c r="TDA42" s="143"/>
      <c r="TDB42" s="143"/>
      <c r="TDC42" s="143"/>
      <c r="TDD42" s="143"/>
      <c r="TDE42" s="143"/>
      <c r="TDF42" s="143"/>
      <c r="TDG42" s="143"/>
      <c r="TDH42" s="143"/>
      <c r="TDI42" s="143"/>
      <c r="TDJ42" s="143"/>
      <c r="TDK42" s="143"/>
      <c r="TDL42" s="143"/>
      <c r="TDM42" s="143"/>
      <c r="TDN42" s="143"/>
      <c r="TDO42" s="143"/>
      <c r="TDP42" s="143"/>
      <c r="TDQ42" s="143"/>
      <c r="TDR42" s="143"/>
      <c r="TDS42" s="143"/>
      <c r="TDT42" s="143"/>
      <c r="TDU42" s="143"/>
      <c r="TDV42" s="143"/>
      <c r="TDW42" s="143"/>
      <c r="TDX42" s="143"/>
      <c r="TDY42" s="143"/>
      <c r="TDZ42" s="143"/>
      <c r="TEA42" s="143"/>
      <c r="TEB42" s="143"/>
      <c r="TEC42" s="143"/>
      <c r="TED42" s="143"/>
      <c r="TEE42" s="143"/>
      <c r="TEF42" s="143"/>
      <c r="TEG42" s="143"/>
      <c r="TEH42" s="143"/>
      <c r="TEI42" s="143"/>
      <c r="TEJ42" s="143"/>
      <c r="TEK42" s="143"/>
      <c r="TEL42" s="143"/>
      <c r="TEM42" s="143"/>
      <c r="TEN42" s="143"/>
      <c r="TEO42" s="143"/>
      <c r="TEP42" s="143"/>
      <c r="TEQ42" s="143"/>
      <c r="TER42" s="143"/>
      <c r="TES42" s="143"/>
      <c r="TET42" s="143"/>
      <c r="TEU42" s="143"/>
      <c r="TEV42" s="143"/>
      <c r="TEW42" s="143"/>
      <c r="TEX42" s="143"/>
      <c r="TEY42" s="143"/>
      <c r="TEZ42" s="143"/>
      <c r="TFA42" s="143"/>
      <c r="TFB42" s="143"/>
      <c r="TFC42" s="143"/>
      <c r="TFD42" s="143"/>
      <c r="TFE42" s="143"/>
      <c r="TFF42" s="143"/>
      <c r="TFG42" s="143"/>
      <c r="TFH42" s="143"/>
      <c r="TFI42" s="143"/>
      <c r="TFJ42" s="143"/>
      <c r="TFK42" s="143"/>
      <c r="TFL42" s="143"/>
      <c r="TFM42" s="143"/>
      <c r="TFN42" s="143"/>
      <c r="TFO42" s="143"/>
      <c r="TFP42" s="143"/>
      <c r="TFQ42" s="143"/>
      <c r="TFR42" s="143"/>
      <c r="TFS42" s="143"/>
      <c r="TFT42" s="143"/>
      <c r="TFU42" s="143"/>
      <c r="TFV42" s="143"/>
      <c r="TFW42" s="143"/>
      <c r="TFX42" s="143"/>
      <c r="TFY42" s="143"/>
      <c r="TFZ42" s="143"/>
      <c r="TGA42" s="143"/>
      <c r="TGB42" s="143"/>
      <c r="TGC42" s="143"/>
      <c r="TGD42" s="143"/>
      <c r="TGE42" s="143"/>
      <c r="TGF42" s="143"/>
      <c r="TGG42" s="143"/>
      <c r="TGH42" s="143"/>
      <c r="TGI42" s="143"/>
      <c r="TGJ42" s="143"/>
      <c r="TGK42" s="143"/>
      <c r="TGL42" s="143"/>
      <c r="TGM42" s="143"/>
      <c r="TGN42" s="143"/>
      <c r="TGO42" s="143"/>
      <c r="TGP42" s="143"/>
      <c r="TGQ42" s="143"/>
      <c r="TGR42" s="143"/>
      <c r="TGS42" s="143"/>
      <c r="TGT42" s="143"/>
      <c r="TGU42" s="143"/>
      <c r="TGV42" s="143"/>
      <c r="TGW42" s="143"/>
      <c r="TGX42" s="143"/>
      <c r="TGY42" s="143"/>
      <c r="TGZ42" s="143"/>
      <c r="THA42" s="143"/>
      <c r="THB42" s="143"/>
      <c r="THC42" s="143"/>
      <c r="THD42" s="143"/>
      <c r="THE42" s="143"/>
      <c r="THF42" s="143"/>
      <c r="THG42" s="143"/>
      <c r="THH42" s="143"/>
      <c r="THI42" s="143"/>
      <c r="THJ42" s="143"/>
      <c r="THK42" s="143"/>
      <c r="THL42" s="143"/>
      <c r="THM42" s="143"/>
      <c r="THN42" s="143"/>
      <c r="THO42" s="143"/>
      <c r="THP42" s="143"/>
      <c r="THQ42" s="143"/>
      <c r="THR42" s="143"/>
      <c r="THS42" s="143"/>
      <c r="THT42" s="143"/>
      <c r="THU42" s="143"/>
      <c r="THV42" s="143"/>
      <c r="THW42" s="143"/>
      <c r="THX42" s="143"/>
      <c r="THY42" s="143"/>
      <c r="THZ42" s="143"/>
      <c r="TIA42" s="143"/>
      <c r="TIB42" s="143"/>
      <c r="TIC42" s="143"/>
      <c r="TID42" s="143"/>
      <c r="TIE42" s="143"/>
      <c r="TIF42" s="143"/>
      <c r="TIG42" s="143"/>
      <c r="TIH42" s="143"/>
      <c r="TII42" s="143"/>
      <c r="TIJ42" s="143"/>
      <c r="TIK42" s="143"/>
      <c r="TIL42" s="143"/>
      <c r="TIM42" s="143"/>
      <c r="TIN42" s="143"/>
      <c r="TIO42" s="143"/>
      <c r="TIP42" s="143"/>
      <c r="TIQ42" s="143"/>
      <c r="TIR42" s="143"/>
      <c r="TIS42" s="143"/>
      <c r="TIT42" s="143"/>
      <c r="TIU42" s="143"/>
      <c r="TIV42" s="143"/>
      <c r="TIW42" s="143"/>
      <c r="TIX42" s="143"/>
      <c r="TIY42" s="143"/>
      <c r="TIZ42" s="143"/>
      <c r="TJA42" s="143"/>
      <c r="TJB42" s="143"/>
      <c r="TJC42" s="143"/>
      <c r="TJD42" s="143"/>
      <c r="TJE42" s="143"/>
      <c r="TJF42" s="143"/>
      <c r="TJG42" s="143"/>
      <c r="TJH42" s="143"/>
      <c r="TJI42" s="143"/>
      <c r="TJJ42" s="143"/>
      <c r="TJK42" s="143"/>
      <c r="TJL42" s="143"/>
      <c r="TJM42" s="143"/>
      <c r="TJN42" s="143"/>
      <c r="TJO42" s="143"/>
      <c r="TJP42" s="143"/>
      <c r="TJQ42" s="143"/>
      <c r="TJR42" s="143"/>
      <c r="TJS42" s="143"/>
      <c r="TJT42" s="143"/>
      <c r="TJU42" s="143"/>
      <c r="TJV42" s="143"/>
      <c r="TJW42" s="143"/>
      <c r="TJX42" s="143"/>
      <c r="TJY42" s="143"/>
      <c r="TJZ42" s="143"/>
      <c r="TKA42" s="143"/>
      <c r="TKB42" s="143"/>
      <c r="TKC42" s="143"/>
      <c r="TKD42" s="143"/>
      <c r="TKE42" s="143"/>
      <c r="TKF42" s="143"/>
      <c r="TKG42" s="143"/>
      <c r="TKH42" s="143"/>
      <c r="TKI42" s="143"/>
      <c r="TKJ42" s="143"/>
      <c r="TKK42" s="143"/>
      <c r="TKL42" s="143"/>
      <c r="TKM42" s="143"/>
      <c r="TKN42" s="143"/>
      <c r="TKO42" s="143"/>
      <c r="TKP42" s="143"/>
      <c r="TKQ42" s="143"/>
      <c r="TKR42" s="143"/>
      <c r="TKS42" s="143"/>
      <c r="TKT42" s="143"/>
      <c r="TKU42" s="143"/>
      <c r="TKV42" s="143"/>
      <c r="TKW42" s="143"/>
      <c r="TKX42" s="143"/>
      <c r="TKY42" s="143"/>
      <c r="TKZ42" s="143"/>
      <c r="TLA42" s="143"/>
      <c r="TLB42" s="143"/>
      <c r="TLC42" s="143"/>
      <c r="TLD42" s="143"/>
      <c r="TLE42" s="143"/>
      <c r="TLF42" s="143"/>
      <c r="TLG42" s="143"/>
      <c r="TLH42" s="143"/>
      <c r="TLI42" s="143"/>
      <c r="TLJ42" s="143"/>
      <c r="TLK42" s="143"/>
      <c r="TLL42" s="143"/>
      <c r="TLM42" s="143"/>
      <c r="TLN42" s="143"/>
      <c r="TLO42" s="143"/>
      <c r="TLP42" s="143"/>
      <c r="TLQ42" s="143"/>
      <c r="TLR42" s="143"/>
      <c r="TLS42" s="143"/>
      <c r="TLT42" s="143"/>
      <c r="TLU42" s="143"/>
      <c r="TLV42" s="143"/>
      <c r="TLW42" s="143"/>
      <c r="TLX42" s="143"/>
      <c r="TLY42" s="143"/>
      <c r="TLZ42" s="143"/>
      <c r="TMA42" s="143"/>
      <c r="TMB42" s="143"/>
      <c r="TMC42" s="143"/>
      <c r="TMD42" s="143"/>
      <c r="TME42" s="143"/>
      <c r="TMF42" s="143"/>
      <c r="TMG42" s="143"/>
      <c r="TMH42" s="143"/>
      <c r="TMI42" s="143"/>
      <c r="TMJ42" s="143"/>
      <c r="TMK42" s="143"/>
      <c r="TML42" s="143"/>
      <c r="TMM42" s="143"/>
      <c r="TMN42" s="143"/>
      <c r="TMO42" s="143"/>
      <c r="TMP42" s="143"/>
      <c r="TMQ42" s="143"/>
      <c r="TMR42" s="143"/>
      <c r="TMS42" s="143"/>
      <c r="TMT42" s="143"/>
      <c r="TMU42" s="143"/>
      <c r="TMV42" s="143"/>
      <c r="TMW42" s="143"/>
      <c r="TMX42" s="143"/>
      <c r="TMY42" s="143"/>
      <c r="TMZ42" s="143"/>
      <c r="TNA42" s="143"/>
      <c r="TNB42" s="143"/>
      <c r="TNC42" s="143"/>
      <c r="TND42" s="143"/>
      <c r="TNE42" s="143"/>
      <c r="TNF42" s="143"/>
      <c r="TNG42" s="143"/>
      <c r="TNH42" s="143"/>
      <c r="TNI42" s="143"/>
      <c r="TNJ42" s="143"/>
      <c r="TNK42" s="143"/>
      <c r="TNL42" s="143"/>
      <c r="TNM42" s="143"/>
      <c r="TNN42" s="143"/>
      <c r="TNO42" s="143"/>
      <c r="TNP42" s="143"/>
      <c r="TNQ42" s="143"/>
      <c r="TNR42" s="143"/>
      <c r="TNS42" s="143"/>
      <c r="TNT42" s="143"/>
      <c r="TNU42" s="143"/>
      <c r="TNV42" s="143"/>
      <c r="TNW42" s="143"/>
      <c r="TNX42" s="143"/>
      <c r="TNY42" s="143"/>
      <c r="TNZ42" s="143"/>
      <c r="TOA42" s="143"/>
      <c r="TOB42" s="143"/>
      <c r="TOC42" s="143"/>
      <c r="TOD42" s="143"/>
      <c r="TOE42" s="143"/>
      <c r="TOF42" s="143"/>
      <c r="TOG42" s="143"/>
      <c r="TOH42" s="143"/>
      <c r="TOI42" s="143"/>
      <c r="TOJ42" s="143"/>
      <c r="TOK42" s="143"/>
      <c r="TOL42" s="143"/>
      <c r="TOM42" s="143"/>
      <c r="TON42" s="143"/>
      <c r="TOO42" s="143"/>
      <c r="TOP42" s="143"/>
      <c r="TOQ42" s="143"/>
      <c r="TOR42" s="143"/>
      <c r="TOS42" s="143"/>
      <c r="TOT42" s="143"/>
      <c r="TOU42" s="143"/>
      <c r="TOV42" s="143"/>
      <c r="TOW42" s="143"/>
      <c r="TOX42" s="143"/>
      <c r="TOY42" s="143"/>
      <c r="TOZ42" s="143"/>
      <c r="TPA42" s="143"/>
      <c r="TPB42" s="143"/>
      <c r="TPC42" s="143"/>
      <c r="TPD42" s="143"/>
      <c r="TPE42" s="143"/>
      <c r="TPF42" s="143"/>
      <c r="TPG42" s="143"/>
      <c r="TPH42" s="143"/>
      <c r="TPI42" s="143"/>
      <c r="TPJ42" s="143"/>
      <c r="TPK42" s="143"/>
      <c r="TPL42" s="143"/>
      <c r="TPM42" s="143"/>
      <c r="TPN42" s="143"/>
      <c r="TPO42" s="143"/>
      <c r="TPP42" s="143"/>
      <c r="TPQ42" s="143"/>
      <c r="TPR42" s="143"/>
      <c r="TPS42" s="143"/>
      <c r="TPT42" s="143"/>
      <c r="TPU42" s="143"/>
      <c r="TPV42" s="143"/>
      <c r="TPW42" s="143"/>
      <c r="TPX42" s="143"/>
      <c r="TPY42" s="143"/>
      <c r="TPZ42" s="143"/>
      <c r="TQA42" s="143"/>
      <c r="TQB42" s="143"/>
      <c r="TQC42" s="143"/>
      <c r="TQD42" s="143"/>
      <c r="TQE42" s="143"/>
      <c r="TQF42" s="143"/>
      <c r="TQG42" s="143"/>
      <c r="TQH42" s="143"/>
      <c r="TQI42" s="143"/>
      <c r="TQJ42" s="143"/>
      <c r="TQK42" s="143"/>
      <c r="TQL42" s="143"/>
      <c r="TQM42" s="143"/>
      <c r="TQN42" s="143"/>
      <c r="TQO42" s="143"/>
      <c r="TQP42" s="143"/>
      <c r="TQQ42" s="143"/>
      <c r="TQR42" s="143"/>
      <c r="TQS42" s="143"/>
      <c r="TQT42" s="143"/>
      <c r="TQU42" s="143"/>
      <c r="TQV42" s="143"/>
      <c r="TQW42" s="143"/>
      <c r="TQX42" s="143"/>
      <c r="TQY42" s="143"/>
      <c r="TQZ42" s="143"/>
      <c r="TRA42" s="143"/>
      <c r="TRB42" s="143"/>
      <c r="TRC42" s="143"/>
      <c r="TRD42" s="143"/>
      <c r="TRE42" s="143"/>
      <c r="TRF42" s="143"/>
      <c r="TRG42" s="143"/>
      <c r="TRH42" s="143"/>
      <c r="TRI42" s="143"/>
      <c r="TRJ42" s="143"/>
      <c r="TRK42" s="143"/>
      <c r="TRL42" s="143"/>
      <c r="TRM42" s="143"/>
      <c r="TRN42" s="143"/>
      <c r="TRO42" s="143"/>
      <c r="TRP42" s="143"/>
      <c r="TRQ42" s="143"/>
      <c r="TRR42" s="143"/>
      <c r="TRS42" s="143"/>
      <c r="TRT42" s="143"/>
      <c r="TRU42" s="143"/>
      <c r="TRV42" s="143"/>
      <c r="TRW42" s="143"/>
      <c r="TRX42" s="143"/>
      <c r="TRY42" s="143"/>
      <c r="TRZ42" s="143"/>
      <c r="TSA42" s="143"/>
      <c r="TSB42" s="143"/>
      <c r="TSC42" s="143"/>
      <c r="TSD42" s="143"/>
      <c r="TSE42" s="143"/>
      <c r="TSF42" s="143"/>
      <c r="TSG42" s="143"/>
      <c r="TSH42" s="143"/>
      <c r="TSI42" s="143"/>
      <c r="TSJ42" s="143"/>
      <c r="TSK42" s="143"/>
      <c r="TSL42" s="143"/>
      <c r="TSM42" s="143"/>
      <c r="TSN42" s="143"/>
      <c r="TSO42" s="143"/>
      <c r="TSP42" s="143"/>
      <c r="TSQ42" s="143"/>
      <c r="TSR42" s="143"/>
      <c r="TSS42" s="143"/>
      <c r="TST42" s="143"/>
      <c r="TSU42" s="143"/>
      <c r="TSV42" s="143"/>
      <c r="TSW42" s="143"/>
      <c r="TSX42" s="143"/>
      <c r="TSY42" s="143"/>
      <c r="TSZ42" s="143"/>
      <c r="TTA42" s="143"/>
      <c r="TTB42" s="143"/>
      <c r="TTC42" s="143"/>
      <c r="TTD42" s="143"/>
      <c r="TTE42" s="143"/>
      <c r="TTF42" s="143"/>
      <c r="TTG42" s="143"/>
      <c r="TTH42" s="143"/>
      <c r="TTI42" s="143"/>
      <c r="TTJ42" s="143"/>
      <c r="TTK42" s="143"/>
      <c r="TTL42" s="143"/>
      <c r="TTM42" s="143"/>
      <c r="TTN42" s="143"/>
      <c r="TTO42" s="143"/>
      <c r="TTP42" s="143"/>
      <c r="TTQ42" s="143"/>
      <c r="TTR42" s="143"/>
      <c r="TTS42" s="143"/>
      <c r="TTT42" s="143"/>
      <c r="TTU42" s="143"/>
      <c r="TTV42" s="143"/>
      <c r="TTW42" s="143"/>
      <c r="TTX42" s="143"/>
      <c r="TTY42" s="143"/>
      <c r="TTZ42" s="143"/>
      <c r="TUA42" s="143"/>
      <c r="TUB42" s="143"/>
      <c r="TUC42" s="143"/>
      <c r="TUD42" s="143"/>
      <c r="TUE42" s="143"/>
      <c r="TUF42" s="143"/>
      <c r="TUG42" s="143"/>
      <c r="TUH42" s="143"/>
      <c r="TUI42" s="143"/>
      <c r="TUJ42" s="143"/>
      <c r="TUK42" s="143"/>
      <c r="TUL42" s="143"/>
      <c r="TUM42" s="143"/>
      <c r="TUN42" s="143"/>
      <c r="TUO42" s="143"/>
      <c r="TUP42" s="143"/>
      <c r="TUQ42" s="143"/>
      <c r="TUR42" s="143"/>
      <c r="TUS42" s="143"/>
      <c r="TUT42" s="143"/>
      <c r="TUU42" s="143"/>
      <c r="TUV42" s="143"/>
      <c r="TUW42" s="143"/>
      <c r="TUX42" s="143"/>
      <c r="TUY42" s="143"/>
      <c r="TUZ42" s="143"/>
      <c r="TVA42" s="143"/>
      <c r="TVB42" s="143"/>
      <c r="TVC42" s="143"/>
      <c r="TVD42" s="143"/>
      <c r="TVE42" s="143"/>
      <c r="TVF42" s="143"/>
      <c r="TVG42" s="143"/>
      <c r="TVH42" s="143"/>
      <c r="TVI42" s="143"/>
      <c r="TVJ42" s="143"/>
      <c r="TVK42" s="143"/>
      <c r="TVL42" s="143"/>
      <c r="TVM42" s="143"/>
      <c r="TVN42" s="143"/>
      <c r="TVO42" s="143"/>
      <c r="TVP42" s="143"/>
      <c r="TVQ42" s="143"/>
      <c r="TVR42" s="143"/>
      <c r="TVS42" s="143"/>
      <c r="TVT42" s="143"/>
      <c r="TVU42" s="143"/>
      <c r="TVV42" s="143"/>
      <c r="TVW42" s="143"/>
      <c r="TVX42" s="143"/>
      <c r="TVY42" s="143"/>
      <c r="TVZ42" s="143"/>
      <c r="TWA42" s="143"/>
      <c r="TWB42" s="143"/>
      <c r="TWC42" s="143"/>
      <c r="TWD42" s="143"/>
      <c r="TWE42" s="143"/>
      <c r="TWF42" s="143"/>
      <c r="TWG42" s="143"/>
      <c r="TWH42" s="143"/>
      <c r="TWI42" s="143"/>
      <c r="TWJ42" s="143"/>
      <c r="TWK42" s="143"/>
      <c r="TWL42" s="143"/>
      <c r="TWM42" s="143"/>
      <c r="TWN42" s="143"/>
      <c r="TWO42" s="143"/>
      <c r="TWP42" s="143"/>
      <c r="TWQ42" s="143"/>
      <c r="TWR42" s="143"/>
      <c r="TWS42" s="143"/>
      <c r="TWT42" s="143"/>
      <c r="TWU42" s="143"/>
      <c r="TWV42" s="143"/>
      <c r="TWW42" s="143"/>
      <c r="TWX42" s="143"/>
      <c r="TWY42" s="143"/>
      <c r="TWZ42" s="143"/>
      <c r="TXA42" s="143"/>
      <c r="TXB42" s="143"/>
      <c r="TXC42" s="143"/>
      <c r="TXD42" s="143"/>
      <c r="TXE42" s="143"/>
      <c r="TXF42" s="143"/>
      <c r="TXG42" s="143"/>
      <c r="TXH42" s="143"/>
      <c r="TXI42" s="143"/>
      <c r="TXJ42" s="143"/>
      <c r="TXK42" s="143"/>
      <c r="TXL42" s="143"/>
      <c r="TXM42" s="143"/>
      <c r="TXN42" s="143"/>
      <c r="TXO42" s="143"/>
      <c r="TXP42" s="143"/>
      <c r="TXQ42" s="143"/>
      <c r="TXR42" s="143"/>
      <c r="TXS42" s="143"/>
      <c r="TXT42" s="143"/>
      <c r="TXU42" s="143"/>
      <c r="TXV42" s="143"/>
      <c r="TXW42" s="143"/>
      <c r="TXX42" s="143"/>
      <c r="TXY42" s="143"/>
      <c r="TXZ42" s="143"/>
      <c r="TYA42" s="143"/>
      <c r="TYB42" s="143"/>
      <c r="TYC42" s="143"/>
      <c r="TYD42" s="143"/>
      <c r="TYE42" s="143"/>
      <c r="TYF42" s="143"/>
      <c r="TYG42" s="143"/>
      <c r="TYH42" s="143"/>
      <c r="TYI42" s="143"/>
      <c r="TYJ42" s="143"/>
      <c r="TYK42" s="143"/>
      <c r="TYL42" s="143"/>
      <c r="TYM42" s="143"/>
      <c r="TYN42" s="143"/>
      <c r="TYO42" s="143"/>
      <c r="TYP42" s="143"/>
      <c r="TYQ42" s="143"/>
      <c r="TYR42" s="143"/>
      <c r="TYS42" s="143"/>
      <c r="TYT42" s="143"/>
      <c r="TYU42" s="143"/>
      <c r="TYV42" s="143"/>
      <c r="TYW42" s="143"/>
      <c r="TYX42" s="143"/>
      <c r="TYY42" s="143"/>
      <c r="TYZ42" s="143"/>
      <c r="TZA42" s="143"/>
      <c r="TZB42" s="143"/>
      <c r="TZC42" s="143"/>
      <c r="TZD42" s="143"/>
      <c r="TZE42" s="143"/>
      <c r="TZF42" s="143"/>
      <c r="TZG42" s="143"/>
      <c r="TZH42" s="143"/>
      <c r="TZI42" s="143"/>
      <c r="TZJ42" s="143"/>
      <c r="TZK42" s="143"/>
      <c r="TZL42" s="143"/>
      <c r="TZM42" s="143"/>
      <c r="TZN42" s="143"/>
      <c r="TZO42" s="143"/>
      <c r="TZP42" s="143"/>
      <c r="TZQ42" s="143"/>
      <c r="TZR42" s="143"/>
      <c r="TZS42" s="143"/>
      <c r="TZT42" s="143"/>
      <c r="TZU42" s="143"/>
      <c r="TZV42" s="143"/>
      <c r="TZW42" s="143"/>
      <c r="TZX42" s="143"/>
      <c r="TZY42" s="143"/>
      <c r="TZZ42" s="143"/>
      <c r="UAA42" s="143"/>
      <c r="UAB42" s="143"/>
      <c r="UAC42" s="143"/>
      <c r="UAD42" s="143"/>
      <c r="UAE42" s="143"/>
      <c r="UAF42" s="143"/>
      <c r="UAG42" s="143"/>
      <c r="UAH42" s="143"/>
      <c r="UAI42" s="143"/>
      <c r="UAJ42" s="143"/>
      <c r="UAK42" s="143"/>
      <c r="UAL42" s="143"/>
      <c r="UAM42" s="143"/>
      <c r="UAN42" s="143"/>
      <c r="UAO42" s="143"/>
      <c r="UAP42" s="143"/>
      <c r="UAQ42" s="143"/>
      <c r="UAR42" s="143"/>
      <c r="UAS42" s="143"/>
      <c r="UAT42" s="143"/>
      <c r="UAU42" s="143"/>
      <c r="UAV42" s="143"/>
      <c r="UAW42" s="143"/>
      <c r="UAX42" s="143"/>
      <c r="UAY42" s="143"/>
      <c r="UAZ42" s="143"/>
      <c r="UBA42" s="143"/>
      <c r="UBB42" s="143"/>
      <c r="UBC42" s="143"/>
      <c r="UBD42" s="143"/>
      <c r="UBE42" s="143"/>
      <c r="UBF42" s="143"/>
      <c r="UBG42" s="143"/>
      <c r="UBH42" s="143"/>
      <c r="UBI42" s="143"/>
      <c r="UBJ42" s="143"/>
      <c r="UBK42" s="143"/>
      <c r="UBL42" s="143"/>
      <c r="UBM42" s="143"/>
      <c r="UBN42" s="143"/>
      <c r="UBO42" s="143"/>
      <c r="UBP42" s="143"/>
      <c r="UBQ42" s="143"/>
      <c r="UBR42" s="143"/>
      <c r="UBS42" s="143"/>
      <c r="UBT42" s="143"/>
      <c r="UBU42" s="143"/>
      <c r="UBV42" s="143"/>
      <c r="UBW42" s="143"/>
      <c r="UBX42" s="143"/>
      <c r="UBY42" s="143"/>
      <c r="UBZ42" s="143"/>
      <c r="UCA42" s="143"/>
      <c r="UCB42" s="143"/>
      <c r="UCC42" s="143"/>
      <c r="UCD42" s="143"/>
      <c r="UCE42" s="143"/>
      <c r="UCF42" s="143"/>
      <c r="UCG42" s="143"/>
      <c r="UCH42" s="143"/>
      <c r="UCI42" s="143"/>
      <c r="UCJ42" s="143"/>
      <c r="UCK42" s="143"/>
      <c r="UCL42" s="143"/>
      <c r="UCM42" s="143"/>
      <c r="UCN42" s="143"/>
      <c r="UCO42" s="143"/>
      <c r="UCP42" s="143"/>
      <c r="UCQ42" s="143"/>
      <c r="UCR42" s="143"/>
      <c r="UCS42" s="143"/>
      <c r="UCT42" s="143"/>
      <c r="UCU42" s="143"/>
      <c r="UCV42" s="143"/>
      <c r="UCW42" s="143"/>
      <c r="UCX42" s="143"/>
      <c r="UCY42" s="143"/>
      <c r="UCZ42" s="143"/>
      <c r="UDA42" s="143"/>
      <c r="UDB42" s="143"/>
      <c r="UDC42" s="143"/>
      <c r="UDD42" s="143"/>
      <c r="UDE42" s="143"/>
      <c r="UDF42" s="143"/>
      <c r="UDG42" s="143"/>
      <c r="UDH42" s="143"/>
      <c r="UDI42" s="143"/>
      <c r="UDJ42" s="143"/>
      <c r="UDK42" s="143"/>
      <c r="UDL42" s="143"/>
      <c r="UDM42" s="143"/>
      <c r="UDN42" s="143"/>
      <c r="UDO42" s="143"/>
      <c r="UDP42" s="143"/>
      <c r="UDQ42" s="143"/>
      <c r="UDR42" s="143"/>
      <c r="UDS42" s="143"/>
      <c r="UDT42" s="143"/>
      <c r="UDU42" s="143"/>
      <c r="UDV42" s="143"/>
      <c r="UDW42" s="143"/>
      <c r="UDX42" s="143"/>
      <c r="UDY42" s="143"/>
      <c r="UDZ42" s="143"/>
      <c r="UEA42" s="143"/>
      <c r="UEB42" s="143"/>
      <c r="UEC42" s="143"/>
      <c r="UED42" s="143"/>
      <c r="UEE42" s="143"/>
      <c r="UEF42" s="143"/>
      <c r="UEG42" s="143"/>
      <c r="UEH42" s="143"/>
      <c r="UEI42" s="143"/>
      <c r="UEJ42" s="143"/>
      <c r="UEK42" s="143"/>
      <c r="UEL42" s="143"/>
      <c r="UEM42" s="143"/>
      <c r="UEN42" s="143"/>
      <c r="UEO42" s="143"/>
      <c r="UEP42" s="143"/>
      <c r="UEQ42" s="143"/>
      <c r="UER42" s="143"/>
      <c r="UES42" s="143"/>
      <c r="UET42" s="143"/>
      <c r="UEU42" s="143"/>
      <c r="UEV42" s="143"/>
      <c r="UEW42" s="143"/>
      <c r="UEX42" s="143"/>
      <c r="UEY42" s="143"/>
      <c r="UEZ42" s="143"/>
      <c r="UFA42" s="143"/>
      <c r="UFB42" s="143"/>
      <c r="UFC42" s="143"/>
      <c r="UFD42" s="143"/>
      <c r="UFE42" s="143"/>
      <c r="UFF42" s="143"/>
      <c r="UFG42" s="143"/>
      <c r="UFH42" s="143"/>
      <c r="UFI42" s="143"/>
      <c r="UFJ42" s="143"/>
      <c r="UFK42" s="143"/>
      <c r="UFL42" s="143"/>
      <c r="UFM42" s="143"/>
      <c r="UFN42" s="143"/>
      <c r="UFO42" s="143"/>
      <c r="UFP42" s="143"/>
      <c r="UFQ42" s="143"/>
      <c r="UFR42" s="143"/>
      <c r="UFS42" s="143"/>
      <c r="UFT42" s="143"/>
      <c r="UFU42" s="143"/>
      <c r="UFV42" s="143"/>
      <c r="UFW42" s="143"/>
      <c r="UFX42" s="143"/>
      <c r="UFY42" s="143"/>
      <c r="UFZ42" s="143"/>
      <c r="UGA42" s="143"/>
      <c r="UGB42" s="143"/>
      <c r="UGC42" s="143"/>
      <c r="UGD42" s="143"/>
      <c r="UGE42" s="143"/>
      <c r="UGF42" s="143"/>
      <c r="UGG42" s="143"/>
      <c r="UGH42" s="143"/>
      <c r="UGI42" s="143"/>
      <c r="UGJ42" s="143"/>
      <c r="UGK42" s="143"/>
      <c r="UGL42" s="143"/>
      <c r="UGM42" s="143"/>
      <c r="UGN42" s="143"/>
      <c r="UGO42" s="143"/>
      <c r="UGP42" s="143"/>
      <c r="UGQ42" s="143"/>
      <c r="UGR42" s="143"/>
      <c r="UGS42" s="143"/>
      <c r="UGT42" s="143"/>
      <c r="UGU42" s="143"/>
      <c r="UGV42" s="143"/>
      <c r="UGW42" s="143"/>
      <c r="UGX42" s="143"/>
      <c r="UGY42" s="143"/>
      <c r="UGZ42" s="143"/>
      <c r="UHA42" s="143"/>
      <c r="UHB42" s="143"/>
      <c r="UHC42" s="143"/>
      <c r="UHD42" s="143"/>
      <c r="UHE42" s="143"/>
      <c r="UHF42" s="143"/>
      <c r="UHG42" s="143"/>
      <c r="UHH42" s="143"/>
      <c r="UHI42" s="143"/>
      <c r="UHJ42" s="143"/>
      <c r="UHK42" s="143"/>
      <c r="UHL42" s="143"/>
      <c r="UHM42" s="143"/>
      <c r="UHN42" s="143"/>
      <c r="UHO42" s="143"/>
      <c r="UHP42" s="143"/>
      <c r="UHQ42" s="143"/>
      <c r="UHR42" s="143"/>
      <c r="UHS42" s="143"/>
      <c r="UHT42" s="143"/>
      <c r="UHU42" s="143"/>
      <c r="UHV42" s="143"/>
      <c r="UHW42" s="143"/>
      <c r="UHX42" s="143"/>
      <c r="UHY42" s="143"/>
      <c r="UHZ42" s="143"/>
      <c r="UIA42" s="143"/>
      <c r="UIB42" s="143"/>
      <c r="UIC42" s="143"/>
      <c r="UID42" s="143"/>
      <c r="UIE42" s="143"/>
      <c r="UIF42" s="143"/>
      <c r="UIG42" s="143"/>
      <c r="UIH42" s="143"/>
      <c r="UII42" s="143"/>
      <c r="UIJ42" s="143"/>
      <c r="UIK42" s="143"/>
      <c r="UIL42" s="143"/>
      <c r="UIM42" s="143"/>
      <c r="UIN42" s="143"/>
      <c r="UIO42" s="143"/>
      <c r="UIP42" s="143"/>
      <c r="UIQ42" s="143"/>
      <c r="UIR42" s="143"/>
      <c r="UIS42" s="143"/>
      <c r="UIT42" s="143"/>
      <c r="UIU42" s="143"/>
      <c r="UIV42" s="143"/>
      <c r="UIW42" s="143"/>
      <c r="UIX42" s="143"/>
      <c r="UIY42" s="143"/>
      <c r="UIZ42" s="143"/>
      <c r="UJA42" s="143"/>
      <c r="UJB42" s="143"/>
      <c r="UJC42" s="143"/>
      <c r="UJD42" s="143"/>
      <c r="UJE42" s="143"/>
      <c r="UJF42" s="143"/>
      <c r="UJG42" s="143"/>
      <c r="UJH42" s="143"/>
      <c r="UJI42" s="143"/>
      <c r="UJJ42" s="143"/>
      <c r="UJK42" s="143"/>
      <c r="UJL42" s="143"/>
      <c r="UJM42" s="143"/>
      <c r="UJN42" s="143"/>
      <c r="UJO42" s="143"/>
      <c r="UJP42" s="143"/>
      <c r="UJQ42" s="143"/>
      <c r="UJR42" s="143"/>
      <c r="UJS42" s="143"/>
      <c r="UJT42" s="143"/>
      <c r="UJU42" s="143"/>
      <c r="UJV42" s="143"/>
      <c r="UJW42" s="143"/>
      <c r="UJX42" s="143"/>
      <c r="UJY42" s="143"/>
      <c r="UJZ42" s="143"/>
      <c r="UKA42" s="143"/>
      <c r="UKB42" s="143"/>
      <c r="UKC42" s="143"/>
      <c r="UKD42" s="143"/>
      <c r="UKE42" s="143"/>
      <c r="UKF42" s="143"/>
      <c r="UKG42" s="143"/>
      <c r="UKH42" s="143"/>
      <c r="UKI42" s="143"/>
      <c r="UKJ42" s="143"/>
      <c r="UKK42" s="143"/>
      <c r="UKL42" s="143"/>
      <c r="UKM42" s="143"/>
      <c r="UKN42" s="143"/>
      <c r="UKO42" s="143"/>
      <c r="UKP42" s="143"/>
      <c r="UKQ42" s="143"/>
      <c r="UKR42" s="143"/>
      <c r="UKS42" s="143"/>
      <c r="UKT42" s="143"/>
      <c r="UKU42" s="143"/>
      <c r="UKV42" s="143"/>
      <c r="UKW42" s="143"/>
      <c r="UKX42" s="143"/>
      <c r="UKY42" s="143"/>
      <c r="UKZ42" s="143"/>
      <c r="ULA42" s="143"/>
      <c r="ULB42" s="143"/>
      <c r="ULC42" s="143"/>
      <c r="ULD42" s="143"/>
      <c r="ULE42" s="143"/>
      <c r="ULF42" s="143"/>
      <c r="ULG42" s="143"/>
      <c r="ULH42" s="143"/>
      <c r="ULI42" s="143"/>
      <c r="ULJ42" s="143"/>
      <c r="ULK42" s="143"/>
      <c r="ULL42" s="143"/>
      <c r="ULM42" s="143"/>
      <c r="ULN42" s="143"/>
      <c r="ULO42" s="143"/>
      <c r="ULP42" s="143"/>
      <c r="ULQ42" s="143"/>
      <c r="ULR42" s="143"/>
      <c r="ULS42" s="143"/>
      <c r="ULT42" s="143"/>
      <c r="ULU42" s="143"/>
      <c r="ULV42" s="143"/>
      <c r="ULW42" s="143"/>
      <c r="ULX42" s="143"/>
      <c r="ULY42" s="143"/>
      <c r="ULZ42" s="143"/>
      <c r="UMA42" s="143"/>
      <c r="UMB42" s="143"/>
      <c r="UMC42" s="143"/>
      <c r="UMD42" s="143"/>
      <c r="UME42" s="143"/>
      <c r="UMF42" s="143"/>
      <c r="UMG42" s="143"/>
      <c r="UMH42" s="143"/>
      <c r="UMI42" s="143"/>
      <c r="UMJ42" s="143"/>
      <c r="UMK42" s="143"/>
      <c r="UML42" s="143"/>
      <c r="UMM42" s="143"/>
      <c r="UMN42" s="143"/>
      <c r="UMO42" s="143"/>
      <c r="UMP42" s="143"/>
      <c r="UMQ42" s="143"/>
      <c r="UMR42" s="143"/>
      <c r="UMS42" s="143"/>
      <c r="UMT42" s="143"/>
      <c r="UMU42" s="143"/>
      <c r="UMV42" s="143"/>
      <c r="UMW42" s="143"/>
      <c r="UMX42" s="143"/>
      <c r="UMY42" s="143"/>
      <c r="UMZ42" s="143"/>
      <c r="UNA42" s="143"/>
      <c r="UNB42" s="143"/>
      <c r="UNC42" s="143"/>
      <c r="UND42" s="143"/>
      <c r="UNE42" s="143"/>
      <c r="UNF42" s="143"/>
      <c r="UNG42" s="143"/>
      <c r="UNH42" s="143"/>
      <c r="UNI42" s="143"/>
      <c r="UNJ42" s="143"/>
      <c r="UNK42" s="143"/>
      <c r="UNL42" s="143"/>
      <c r="UNM42" s="143"/>
      <c r="UNN42" s="143"/>
      <c r="UNO42" s="143"/>
      <c r="UNP42" s="143"/>
      <c r="UNQ42" s="143"/>
      <c r="UNR42" s="143"/>
      <c r="UNS42" s="143"/>
      <c r="UNT42" s="143"/>
      <c r="UNU42" s="143"/>
      <c r="UNV42" s="143"/>
      <c r="UNW42" s="143"/>
      <c r="UNX42" s="143"/>
      <c r="UNY42" s="143"/>
      <c r="UNZ42" s="143"/>
      <c r="UOA42" s="143"/>
      <c r="UOB42" s="143"/>
      <c r="UOC42" s="143"/>
      <c r="UOD42" s="143"/>
      <c r="UOE42" s="143"/>
      <c r="UOF42" s="143"/>
      <c r="UOG42" s="143"/>
      <c r="UOH42" s="143"/>
      <c r="UOI42" s="143"/>
      <c r="UOJ42" s="143"/>
      <c r="UOK42" s="143"/>
      <c r="UOL42" s="143"/>
      <c r="UOM42" s="143"/>
      <c r="UON42" s="143"/>
      <c r="UOO42" s="143"/>
      <c r="UOP42" s="143"/>
      <c r="UOQ42" s="143"/>
      <c r="UOR42" s="143"/>
      <c r="UOS42" s="143"/>
      <c r="UOT42" s="143"/>
      <c r="UOU42" s="143"/>
      <c r="UOV42" s="143"/>
      <c r="UOW42" s="143"/>
      <c r="UOX42" s="143"/>
      <c r="UOY42" s="143"/>
      <c r="UOZ42" s="143"/>
      <c r="UPA42" s="143"/>
      <c r="UPB42" s="143"/>
      <c r="UPC42" s="143"/>
      <c r="UPD42" s="143"/>
      <c r="UPE42" s="143"/>
      <c r="UPF42" s="143"/>
      <c r="UPG42" s="143"/>
      <c r="UPH42" s="143"/>
      <c r="UPI42" s="143"/>
      <c r="UPJ42" s="143"/>
      <c r="UPK42" s="143"/>
      <c r="UPL42" s="143"/>
      <c r="UPM42" s="143"/>
      <c r="UPN42" s="143"/>
      <c r="UPO42" s="143"/>
      <c r="UPP42" s="143"/>
      <c r="UPQ42" s="143"/>
      <c r="UPR42" s="143"/>
      <c r="UPS42" s="143"/>
      <c r="UPT42" s="143"/>
      <c r="UPU42" s="143"/>
      <c r="UPV42" s="143"/>
      <c r="UPW42" s="143"/>
      <c r="UPX42" s="143"/>
      <c r="UPY42" s="143"/>
      <c r="UPZ42" s="143"/>
      <c r="UQA42" s="143"/>
      <c r="UQB42" s="143"/>
      <c r="UQC42" s="143"/>
      <c r="UQD42" s="143"/>
      <c r="UQE42" s="143"/>
      <c r="UQF42" s="143"/>
      <c r="UQG42" s="143"/>
      <c r="UQH42" s="143"/>
      <c r="UQI42" s="143"/>
      <c r="UQJ42" s="143"/>
      <c r="UQK42" s="143"/>
      <c r="UQL42" s="143"/>
      <c r="UQM42" s="143"/>
      <c r="UQN42" s="143"/>
      <c r="UQO42" s="143"/>
      <c r="UQP42" s="143"/>
      <c r="UQQ42" s="143"/>
      <c r="UQR42" s="143"/>
      <c r="UQS42" s="143"/>
      <c r="UQT42" s="143"/>
      <c r="UQU42" s="143"/>
      <c r="UQV42" s="143"/>
      <c r="UQW42" s="143"/>
      <c r="UQX42" s="143"/>
      <c r="UQY42" s="143"/>
      <c r="UQZ42" s="143"/>
      <c r="URA42" s="143"/>
      <c r="URB42" s="143"/>
      <c r="URC42" s="143"/>
      <c r="URD42" s="143"/>
      <c r="URE42" s="143"/>
      <c r="URF42" s="143"/>
      <c r="URG42" s="143"/>
      <c r="URH42" s="143"/>
      <c r="URI42" s="143"/>
      <c r="URJ42" s="143"/>
      <c r="URK42" s="143"/>
      <c r="URL42" s="143"/>
      <c r="URM42" s="143"/>
      <c r="URN42" s="143"/>
      <c r="URO42" s="143"/>
      <c r="URP42" s="143"/>
      <c r="URQ42" s="143"/>
      <c r="URR42" s="143"/>
      <c r="URS42" s="143"/>
      <c r="URT42" s="143"/>
      <c r="URU42" s="143"/>
      <c r="URV42" s="143"/>
      <c r="URW42" s="143"/>
      <c r="URX42" s="143"/>
      <c r="URY42" s="143"/>
      <c r="URZ42" s="143"/>
      <c r="USA42" s="143"/>
      <c r="USB42" s="143"/>
      <c r="USC42" s="143"/>
      <c r="USD42" s="143"/>
      <c r="USE42" s="143"/>
      <c r="USF42" s="143"/>
      <c r="USG42" s="143"/>
      <c r="USH42" s="143"/>
      <c r="USI42" s="143"/>
      <c r="USJ42" s="143"/>
      <c r="USK42" s="143"/>
      <c r="USL42" s="143"/>
      <c r="USM42" s="143"/>
      <c r="USN42" s="143"/>
      <c r="USO42" s="143"/>
      <c r="USP42" s="143"/>
      <c r="USQ42" s="143"/>
      <c r="USR42" s="143"/>
      <c r="USS42" s="143"/>
      <c r="UST42" s="143"/>
      <c r="USU42" s="143"/>
      <c r="USV42" s="143"/>
      <c r="USW42" s="143"/>
      <c r="USX42" s="143"/>
      <c r="USY42" s="143"/>
      <c r="USZ42" s="143"/>
      <c r="UTA42" s="143"/>
      <c r="UTB42" s="143"/>
      <c r="UTC42" s="143"/>
      <c r="UTD42" s="143"/>
      <c r="UTE42" s="143"/>
      <c r="UTF42" s="143"/>
      <c r="UTG42" s="143"/>
      <c r="UTH42" s="143"/>
      <c r="UTI42" s="143"/>
      <c r="UTJ42" s="143"/>
      <c r="UTK42" s="143"/>
      <c r="UTL42" s="143"/>
      <c r="UTM42" s="143"/>
      <c r="UTN42" s="143"/>
      <c r="UTO42" s="143"/>
      <c r="UTP42" s="143"/>
      <c r="UTQ42" s="143"/>
      <c r="UTR42" s="143"/>
      <c r="UTS42" s="143"/>
      <c r="UTT42" s="143"/>
      <c r="UTU42" s="143"/>
      <c r="UTV42" s="143"/>
      <c r="UTW42" s="143"/>
      <c r="UTX42" s="143"/>
      <c r="UTY42" s="143"/>
      <c r="UTZ42" s="143"/>
      <c r="UUA42" s="143"/>
      <c r="UUB42" s="143"/>
      <c r="UUC42" s="143"/>
      <c r="UUD42" s="143"/>
      <c r="UUE42" s="143"/>
      <c r="UUF42" s="143"/>
      <c r="UUG42" s="143"/>
      <c r="UUH42" s="143"/>
      <c r="UUI42" s="143"/>
      <c r="UUJ42" s="143"/>
      <c r="UUK42" s="143"/>
      <c r="UUL42" s="143"/>
      <c r="UUM42" s="143"/>
      <c r="UUN42" s="143"/>
      <c r="UUO42" s="143"/>
      <c r="UUP42" s="143"/>
      <c r="UUQ42" s="143"/>
      <c r="UUR42" s="143"/>
      <c r="UUS42" s="143"/>
      <c r="UUT42" s="143"/>
      <c r="UUU42" s="143"/>
      <c r="UUV42" s="143"/>
      <c r="UUW42" s="143"/>
      <c r="UUX42" s="143"/>
      <c r="UUY42" s="143"/>
      <c r="UUZ42" s="143"/>
      <c r="UVA42" s="143"/>
      <c r="UVB42" s="143"/>
      <c r="UVC42" s="143"/>
      <c r="UVD42" s="143"/>
      <c r="UVE42" s="143"/>
      <c r="UVF42" s="143"/>
      <c r="UVG42" s="143"/>
      <c r="UVH42" s="143"/>
      <c r="UVI42" s="143"/>
      <c r="UVJ42" s="143"/>
      <c r="UVK42" s="143"/>
      <c r="UVL42" s="143"/>
      <c r="UVM42" s="143"/>
      <c r="UVN42" s="143"/>
      <c r="UVO42" s="143"/>
      <c r="UVP42" s="143"/>
      <c r="UVQ42" s="143"/>
      <c r="UVR42" s="143"/>
      <c r="UVS42" s="143"/>
      <c r="UVT42" s="143"/>
      <c r="UVU42" s="143"/>
      <c r="UVV42" s="143"/>
      <c r="UVW42" s="143"/>
      <c r="UVX42" s="143"/>
      <c r="UVY42" s="143"/>
      <c r="UVZ42" s="143"/>
      <c r="UWA42" s="143"/>
      <c r="UWB42" s="143"/>
      <c r="UWC42" s="143"/>
      <c r="UWD42" s="143"/>
      <c r="UWE42" s="143"/>
      <c r="UWF42" s="143"/>
      <c r="UWG42" s="143"/>
      <c r="UWH42" s="143"/>
      <c r="UWI42" s="143"/>
      <c r="UWJ42" s="143"/>
      <c r="UWK42" s="143"/>
      <c r="UWL42" s="143"/>
      <c r="UWM42" s="143"/>
      <c r="UWN42" s="143"/>
      <c r="UWO42" s="143"/>
      <c r="UWP42" s="143"/>
      <c r="UWQ42" s="143"/>
      <c r="UWR42" s="143"/>
      <c r="UWS42" s="143"/>
      <c r="UWT42" s="143"/>
      <c r="UWU42" s="143"/>
      <c r="UWV42" s="143"/>
      <c r="UWW42" s="143"/>
      <c r="UWX42" s="143"/>
      <c r="UWY42" s="143"/>
      <c r="UWZ42" s="143"/>
      <c r="UXA42" s="143"/>
      <c r="UXB42" s="143"/>
      <c r="UXC42" s="143"/>
      <c r="UXD42" s="143"/>
      <c r="UXE42" s="143"/>
      <c r="UXF42" s="143"/>
      <c r="UXG42" s="143"/>
      <c r="UXH42" s="143"/>
      <c r="UXI42" s="143"/>
      <c r="UXJ42" s="143"/>
      <c r="UXK42" s="143"/>
      <c r="UXL42" s="143"/>
      <c r="UXM42" s="143"/>
      <c r="UXN42" s="143"/>
      <c r="UXO42" s="143"/>
      <c r="UXP42" s="143"/>
      <c r="UXQ42" s="143"/>
      <c r="UXR42" s="143"/>
      <c r="UXS42" s="143"/>
      <c r="UXT42" s="143"/>
      <c r="UXU42" s="143"/>
      <c r="UXV42" s="143"/>
      <c r="UXW42" s="143"/>
      <c r="UXX42" s="143"/>
      <c r="UXY42" s="143"/>
      <c r="UXZ42" s="143"/>
      <c r="UYA42" s="143"/>
      <c r="UYB42" s="143"/>
      <c r="UYC42" s="143"/>
      <c r="UYD42" s="143"/>
      <c r="UYE42" s="143"/>
      <c r="UYF42" s="143"/>
      <c r="UYG42" s="143"/>
      <c r="UYH42" s="143"/>
      <c r="UYI42" s="143"/>
      <c r="UYJ42" s="143"/>
      <c r="UYK42" s="143"/>
      <c r="UYL42" s="143"/>
      <c r="UYM42" s="143"/>
      <c r="UYN42" s="143"/>
      <c r="UYO42" s="143"/>
      <c r="UYP42" s="143"/>
      <c r="UYQ42" s="143"/>
      <c r="UYR42" s="143"/>
      <c r="UYS42" s="143"/>
      <c r="UYT42" s="143"/>
      <c r="UYU42" s="143"/>
      <c r="UYV42" s="143"/>
      <c r="UYW42" s="143"/>
      <c r="UYX42" s="143"/>
      <c r="UYY42" s="143"/>
      <c r="UYZ42" s="143"/>
      <c r="UZA42" s="143"/>
      <c r="UZB42" s="143"/>
      <c r="UZC42" s="143"/>
      <c r="UZD42" s="143"/>
      <c r="UZE42" s="143"/>
      <c r="UZF42" s="143"/>
      <c r="UZG42" s="143"/>
      <c r="UZH42" s="143"/>
      <c r="UZI42" s="143"/>
      <c r="UZJ42" s="143"/>
      <c r="UZK42" s="143"/>
      <c r="UZL42" s="143"/>
      <c r="UZM42" s="143"/>
      <c r="UZN42" s="143"/>
      <c r="UZO42" s="143"/>
      <c r="UZP42" s="143"/>
      <c r="UZQ42" s="143"/>
      <c r="UZR42" s="143"/>
      <c r="UZS42" s="143"/>
      <c r="UZT42" s="143"/>
      <c r="UZU42" s="143"/>
      <c r="UZV42" s="143"/>
      <c r="UZW42" s="143"/>
      <c r="UZX42" s="143"/>
      <c r="UZY42" s="143"/>
      <c r="UZZ42" s="143"/>
      <c r="VAA42" s="143"/>
      <c r="VAB42" s="143"/>
      <c r="VAC42" s="143"/>
      <c r="VAD42" s="143"/>
      <c r="VAE42" s="143"/>
      <c r="VAF42" s="143"/>
      <c r="VAG42" s="143"/>
      <c r="VAH42" s="143"/>
      <c r="VAI42" s="143"/>
      <c r="VAJ42" s="143"/>
      <c r="VAK42" s="143"/>
      <c r="VAL42" s="143"/>
      <c r="VAM42" s="143"/>
      <c r="VAN42" s="143"/>
      <c r="VAO42" s="143"/>
      <c r="VAP42" s="143"/>
      <c r="VAQ42" s="143"/>
      <c r="VAR42" s="143"/>
      <c r="VAS42" s="143"/>
      <c r="VAT42" s="143"/>
      <c r="VAU42" s="143"/>
      <c r="VAV42" s="143"/>
      <c r="VAW42" s="143"/>
      <c r="VAX42" s="143"/>
      <c r="VAY42" s="143"/>
      <c r="VAZ42" s="143"/>
      <c r="VBA42" s="143"/>
      <c r="VBB42" s="143"/>
      <c r="VBC42" s="143"/>
      <c r="VBD42" s="143"/>
      <c r="VBE42" s="143"/>
      <c r="VBF42" s="143"/>
      <c r="VBG42" s="143"/>
      <c r="VBH42" s="143"/>
      <c r="VBI42" s="143"/>
      <c r="VBJ42" s="143"/>
      <c r="VBK42" s="143"/>
      <c r="VBL42" s="143"/>
      <c r="VBM42" s="143"/>
      <c r="VBN42" s="143"/>
      <c r="VBO42" s="143"/>
      <c r="VBP42" s="143"/>
      <c r="VBQ42" s="143"/>
      <c r="VBR42" s="143"/>
      <c r="VBS42" s="143"/>
      <c r="VBT42" s="143"/>
      <c r="VBU42" s="143"/>
      <c r="VBV42" s="143"/>
      <c r="VBW42" s="143"/>
      <c r="VBX42" s="143"/>
      <c r="VBY42" s="143"/>
      <c r="VBZ42" s="143"/>
      <c r="VCA42" s="143"/>
      <c r="VCB42" s="143"/>
      <c r="VCC42" s="143"/>
      <c r="VCD42" s="143"/>
      <c r="VCE42" s="143"/>
      <c r="VCF42" s="143"/>
      <c r="VCG42" s="143"/>
      <c r="VCH42" s="143"/>
      <c r="VCI42" s="143"/>
      <c r="VCJ42" s="143"/>
      <c r="VCK42" s="143"/>
      <c r="VCL42" s="143"/>
      <c r="VCM42" s="143"/>
      <c r="VCN42" s="143"/>
      <c r="VCO42" s="143"/>
      <c r="VCP42" s="143"/>
      <c r="VCQ42" s="143"/>
      <c r="VCR42" s="143"/>
      <c r="VCS42" s="143"/>
      <c r="VCT42" s="143"/>
      <c r="VCU42" s="143"/>
      <c r="VCV42" s="143"/>
      <c r="VCW42" s="143"/>
      <c r="VCX42" s="143"/>
      <c r="VCY42" s="143"/>
      <c r="VCZ42" s="143"/>
      <c r="VDA42" s="143"/>
      <c r="VDB42" s="143"/>
      <c r="VDC42" s="143"/>
      <c r="VDD42" s="143"/>
      <c r="VDE42" s="143"/>
      <c r="VDF42" s="143"/>
      <c r="VDG42" s="143"/>
      <c r="VDH42" s="143"/>
      <c r="VDI42" s="143"/>
      <c r="VDJ42" s="143"/>
      <c r="VDK42" s="143"/>
      <c r="VDL42" s="143"/>
      <c r="VDM42" s="143"/>
      <c r="VDN42" s="143"/>
      <c r="VDO42" s="143"/>
      <c r="VDP42" s="143"/>
      <c r="VDQ42" s="143"/>
      <c r="VDR42" s="143"/>
      <c r="VDS42" s="143"/>
      <c r="VDT42" s="143"/>
      <c r="VDU42" s="143"/>
      <c r="VDV42" s="143"/>
      <c r="VDW42" s="143"/>
      <c r="VDX42" s="143"/>
      <c r="VDY42" s="143"/>
      <c r="VDZ42" s="143"/>
      <c r="VEA42" s="143"/>
      <c r="VEB42" s="143"/>
      <c r="VEC42" s="143"/>
      <c r="VED42" s="143"/>
      <c r="VEE42" s="143"/>
      <c r="VEF42" s="143"/>
      <c r="VEG42" s="143"/>
      <c r="VEH42" s="143"/>
      <c r="VEI42" s="143"/>
      <c r="VEJ42" s="143"/>
      <c r="VEK42" s="143"/>
      <c r="VEL42" s="143"/>
      <c r="VEM42" s="143"/>
      <c r="VEN42" s="143"/>
      <c r="VEO42" s="143"/>
      <c r="VEP42" s="143"/>
      <c r="VEQ42" s="143"/>
      <c r="VER42" s="143"/>
      <c r="VES42" s="143"/>
      <c r="VET42" s="143"/>
      <c r="VEU42" s="143"/>
      <c r="VEV42" s="143"/>
      <c r="VEW42" s="143"/>
      <c r="VEX42" s="143"/>
      <c r="VEY42" s="143"/>
      <c r="VEZ42" s="143"/>
      <c r="VFA42" s="143"/>
      <c r="VFB42" s="143"/>
      <c r="VFC42" s="143"/>
      <c r="VFD42" s="143"/>
      <c r="VFE42" s="143"/>
      <c r="VFF42" s="143"/>
      <c r="VFG42" s="143"/>
      <c r="VFH42" s="143"/>
      <c r="VFI42" s="143"/>
      <c r="VFJ42" s="143"/>
      <c r="VFK42" s="143"/>
      <c r="VFL42" s="143"/>
      <c r="VFM42" s="143"/>
      <c r="VFN42" s="143"/>
      <c r="VFO42" s="143"/>
      <c r="VFP42" s="143"/>
      <c r="VFQ42" s="143"/>
      <c r="VFR42" s="143"/>
      <c r="VFS42" s="143"/>
      <c r="VFT42" s="143"/>
      <c r="VFU42" s="143"/>
      <c r="VFV42" s="143"/>
      <c r="VFW42" s="143"/>
      <c r="VFX42" s="143"/>
      <c r="VFY42" s="143"/>
      <c r="VFZ42" s="143"/>
      <c r="VGA42" s="143"/>
      <c r="VGB42" s="143"/>
      <c r="VGC42" s="143"/>
      <c r="VGD42" s="143"/>
      <c r="VGE42" s="143"/>
      <c r="VGF42" s="143"/>
      <c r="VGG42" s="143"/>
      <c r="VGH42" s="143"/>
      <c r="VGI42" s="143"/>
      <c r="VGJ42" s="143"/>
      <c r="VGK42" s="143"/>
      <c r="VGL42" s="143"/>
      <c r="VGM42" s="143"/>
      <c r="VGN42" s="143"/>
      <c r="VGO42" s="143"/>
      <c r="VGP42" s="143"/>
      <c r="VGQ42" s="143"/>
      <c r="VGR42" s="143"/>
      <c r="VGS42" s="143"/>
      <c r="VGT42" s="143"/>
      <c r="VGU42" s="143"/>
      <c r="VGV42" s="143"/>
      <c r="VGW42" s="143"/>
      <c r="VGX42" s="143"/>
      <c r="VGY42" s="143"/>
      <c r="VGZ42" s="143"/>
      <c r="VHA42" s="143"/>
      <c r="VHB42" s="143"/>
      <c r="VHC42" s="143"/>
      <c r="VHD42" s="143"/>
      <c r="VHE42" s="143"/>
      <c r="VHF42" s="143"/>
      <c r="VHG42" s="143"/>
      <c r="VHH42" s="143"/>
      <c r="VHI42" s="143"/>
      <c r="VHJ42" s="143"/>
      <c r="VHK42" s="143"/>
      <c r="VHL42" s="143"/>
      <c r="VHM42" s="143"/>
      <c r="VHN42" s="143"/>
      <c r="VHO42" s="143"/>
      <c r="VHP42" s="143"/>
      <c r="VHQ42" s="143"/>
      <c r="VHR42" s="143"/>
      <c r="VHS42" s="143"/>
      <c r="VHT42" s="143"/>
      <c r="VHU42" s="143"/>
      <c r="VHV42" s="143"/>
      <c r="VHW42" s="143"/>
      <c r="VHX42" s="143"/>
      <c r="VHY42" s="143"/>
      <c r="VHZ42" s="143"/>
      <c r="VIA42" s="143"/>
      <c r="VIB42" s="143"/>
      <c r="VIC42" s="143"/>
      <c r="VID42" s="143"/>
      <c r="VIE42" s="143"/>
      <c r="VIF42" s="143"/>
      <c r="VIG42" s="143"/>
      <c r="VIH42" s="143"/>
      <c r="VII42" s="143"/>
      <c r="VIJ42" s="143"/>
      <c r="VIK42" s="143"/>
      <c r="VIL42" s="143"/>
      <c r="VIM42" s="143"/>
      <c r="VIN42" s="143"/>
      <c r="VIO42" s="143"/>
      <c r="VIP42" s="143"/>
      <c r="VIQ42" s="143"/>
      <c r="VIR42" s="143"/>
      <c r="VIS42" s="143"/>
      <c r="VIT42" s="143"/>
      <c r="VIU42" s="143"/>
      <c r="VIV42" s="143"/>
      <c r="VIW42" s="143"/>
      <c r="VIX42" s="143"/>
      <c r="VIY42" s="143"/>
      <c r="VIZ42" s="143"/>
      <c r="VJA42" s="143"/>
      <c r="VJB42" s="143"/>
      <c r="VJC42" s="143"/>
      <c r="VJD42" s="143"/>
      <c r="VJE42" s="143"/>
      <c r="VJF42" s="143"/>
      <c r="VJG42" s="143"/>
      <c r="VJH42" s="143"/>
      <c r="VJI42" s="143"/>
      <c r="VJJ42" s="143"/>
      <c r="VJK42" s="143"/>
      <c r="VJL42" s="143"/>
      <c r="VJM42" s="143"/>
      <c r="VJN42" s="143"/>
      <c r="VJO42" s="143"/>
      <c r="VJP42" s="143"/>
      <c r="VJQ42" s="143"/>
      <c r="VJR42" s="143"/>
      <c r="VJS42" s="143"/>
      <c r="VJT42" s="143"/>
      <c r="VJU42" s="143"/>
      <c r="VJV42" s="143"/>
      <c r="VJW42" s="143"/>
      <c r="VJX42" s="143"/>
      <c r="VJY42" s="143"/>
      <c r="VJZ42" s="143"/>
      <c r="VKA42" s="143"/>
      <c r="VKB42" s="143"/>
      <c r="VKC42" s="143"/>
      <c r="VKD42" s="143"/>
      <c r="VKE42" s="143"/>
      <c r="VKF42" s="143"/>
      <c r="VKG42" s="143"/>
      <c r="VKH42" s="143"/>
      <c r="VKI42" s="143"/>
      <c r="VKJ42" s="143"/>
      <c r="VKK42" s="143"/>
      <c r="VKL42" s="143"/>
      <c r="VKM42" s="143"/>
      <c r="VKN42" s="143"/>
      <c r="VKO42" s="143"/>
      <c r="VKP42" s="143"/>
      <c r="VKQ42" s="143"/>
      <c r="VKR42" s="143"/>
      <c r="VKS42" s="143"/>
      <c r="VKT42" s="143"/>
      <c r="VKU42" s="143"/>
      <c r="VKV42" s="143"/>
      <c r="VKW42" s="143"/>
      <c r="VKX42" s="143"/>
      <c r="VKY42" s="143"/>
      <c r="VKZ42" s="143"/>
      <c r="VLA42" s="143"/>
      <c r="VLB42" s="143"/>
      <c r="VLC42" s="143"/>
      <c r="VLD42" s="143"/>
      <c r="VLE42" s="143"/>
      <c r="VLF42" s="143"/>
      <c r="VLG42" s="143"/>
      <c r="VLH42" s="143"/>
      <c r="VLI42" s="143"/>
      <c r="VLJ42" s="143"/>
      <c r="VLK42" s="143"/>
      <c r="VLL42" s="143"/>
      <c r="VLM42" s="143"/>
      <c r="VLN42" s="143"/>
      <c r="VLO42" s="143"/>
      <c r="VLP42" s="143"/>
      <c r="VLQ42" s="143"/>
      <c r="VLR42" s="143"/>
      <c r="VLS42" s="143"/>
      <c r="VLT42" s="143"/>
      <c r="VLU42" s="143"/>
      <c r="VLV42" s="143"/>
      <c r="VLW42" s="143"/>
      <c r="VLX42" s="143"/>
      <c r="VLY42" s="143"/>
      <c r="VLZ42" s="143"/>
      <c r="VMA42" s="143"/>
      <c r="VMB42" s="143"/>
      <c r="VMC42" s="143"/>
      <c r="VMD42" s="143"/>
      <c r="VME42" s="143"/>
      <c r="VMF42" s="143"/>
      <c r="VMG42" s="143"/>
      <c r="VMH42" s="143"/>
      <c r="VMI42" s="143"/>
      <c r="VMJ42" s="143"/>
      <c r="VMK42" s="143"/>
      <c r="VML42" s="143"/>
      <c r="VMM42" s="143"/>
      <c r="VMN42" s="143"/>
      <c r="VMO42" s="143"/>
      <c r="VMP42" s="143"/>
      <c r="VMQ42" s="143"/>
      <c r="VMR42" s="143"/>
      <c r="VMS42" s="143"/>
      <c r="VMT42" s="143"/>
      <c r="VMU42" s="143"/>
      <c r="VMV42" s="143"/>
      <c r="VMW42" s="143"/>
      <c r="VMX42" s="143"/>
      <c r="VMY42" s="143"/>
      <c r="VMZ42" s="143"/>
      <c r="VNA42" s="143"/>
      <c r="VNB42" s="143"/>
      <c r="VNC42" s="143"/>
      <c r="VND42" s="143"/>
      <c r="VNE42" s="143"/>
      <c r="VNF42" s="143"/>
      <c r="VNG42" s="143"/>
      <c r="VNH42" s="143"/>
      <c r="VNI42" s="143"/>
      <c r="VNJ42" s="143"/>
      <c r="VNK42" s="143"/>
      <c r="VNL42" s="143"/>
      <c r="VNM42" s="143"/>
      <c r="VNN42" s="143"/>
      <c r="VNO42" s="143"/>
      <c r="VNP42" s="143"/>
      <c r="VNQ42" s="143"/>
      <c r="VNR42" s="143"/>
      <c r="VNS42" s="143"/>
      <c r="VNT42" s="143"/>
      <c r="VNU42" s="143"/>
      <c r="VNV42" s="143"/>
      <c r="VNW42" s="143"/>
      <c r="VNX42" s="143"/>
      <c r="VNY42" s="143"/>
      <c r="VNZ42" s="143"/>
      <c r="VOA42" s="143"/>
      <c r="VOB42" s="143"/>
      <c r="VOC42" s="143"/>
      <c r="VOD42" s="143"/>
      <c r="VOE42" s="143"/>
      <c r="VOF42" s="143"/>
      <c r="VOG42" s="143"/>
      <c r="VOH42" s="143"/>
      <c r="VOI42" s="143"/>
      <c r="VOJ42" s="143"/>
      <c r="VOK42" s="143"/>
      <c r="VOL42" s="143"/>
      <c r="VOM42" s="143"/>
      <c r="VON42" s="143"/>
      <c r="VOO42" s="143"/>
      <c r="VOP42" s="143"/>
      <c r="VOQ42" s="143"/>
      <c r="VOR42" s="143"/>
      <c r="VOS42" s="143"/>
      <c r="VOT42" s="143"/>
      <c r="VOU42" s="143"/>
      <c r="VOV42" s="143"/>
      <c r="VOW42" s="143"/>
      <c r="VOX42" s="143"/>
      <c r="VOY42" s="143"/>
      <c r="VOZ42" s="143"/>
      <c r="VPA42" s="143"/>
      <c r="VPB42" s="143"/>
      <c r="VPC42" s="143"/>
      <c r="VPD42" s="143"/>
      <c r="VPE42" s="143"/>
      <c r="VPF42" s="143"/>
      <c r="VPG42" s="143"/>
      <c r="VPH42" s="143"/>
      <c r="VPI42" s="143"/>
      <c r="VPJ42" s="143"/>
      <c r="VPK42" s="143"/>
      <c r="VPL42" s="143"/>
      <c r="VPM42" s="143"/>
      <c r="VPN42" s="143"/>
      <c r="VPO42" s="143"/>
      <c r="VPP42" s="143"/>
      <c r="VPQ42" s="143"/>
      <c r="VPR42" s="143"/>
      <c r="VPS42" s="143"/>
      <c r="VPT42" s="143"/>
      <c r="VPU42" s="143"/>
      <c r="VPV42" s="143"/>
      <c r="VPW42" s="143"/>
      <c r="VPX42" s="143"/>
      <c r="VPY42" s="143"/>
      <c r="VPZ42" s="143"/>
      <c r="VQA42" s="143"/>
      <c r="VQB42" s="143"/>
      <c r="VQC42" s="143"/>
      <c r="VQD42" s="143"/>
      <c r="VQE42" s="143"/>
      <c r="VQF42" s="143"/>
      <c r="VQG42" s="143"/>
      <c r="VQH42" s="143"/>
      <c r="VQI42" s="143"/>
      <c r="VQJ42" s="143"/>
      <c r="VQK42" s="143"/>
      <c r="VQL42" s="143"/>
      <c r="VQM42" s="143"/>
      <c r="VQN42" s="143"/>
      <c r="VQO42" s="143"/>
      <c r="VQP42" s="143"/>
      <c r="VQQ42" s="143"/>
      <c r="VQR42" s="143"/>
      <c r="VQS42" s="143"/>
      <c r="VQT42" s="143"/>
      <c r="VQU42" s="143"/>
      <c r="VQV42" s="143"/>
      <c r="VQW42" s="143"/>
      <c r="VQX42" s="143"/>
      <c r="VQY42" s="143"/>
      <c r="VQZ42" s="143"/>
      <c r="VRA42" s="143"/>
      <c r="VRB42" s="143"/>
      <c r="VRC42" s="143"/>
      <c r="VRD42" s="143"/>
      <c r="VRE42" s="143"/>
      <c r="VRF42" s="143"/>
      <c r="VRG42" s="143"/>
      <c r="VRH42" s="143"/>
      <c r="VRI42" s="143"/>
      <c r="VRJ42" s="143"/>
      <c r="VRK42" s="143"/>
      <c r="VRL42" s="143"/>
      <c r="VRM42" s="143"/>
      <c r="VRN42" s="143"/>
      <c r="VRO42" s="143"/>
      <c r="VRP42" s="143"/>
      <c r="VRQ42" s="143"/>
      <c r="VRR42" s="143"/>
      <c r="VRS42" s="143"/>
      <c r="VRT42" s="143"/>
      <c r="VRU42" s="143"/>
      <c r="VRV42" s="143"/>
      <c r="VRW42" s="143"/>
      <c r="VRX42" s="143"/>
      <c r="VRY42" s="143"/>
      <c r="VRZ42" s="143"/>
      <c r="VSA42" s="143"/>
      <c r="VSB42" s="143"/>
      <c r="VSC42" s="143"/>
      <c r="VSD42" s="143"/>
      <c r="VSE42" s="143"/>
      <c r="VSF42" s="143"/>
      <c r="VSG42" s="143"/>
      <c r="VSH42" s="143"/>
      <c r="VSI42" s="143"/>
      <c r="VSJ42" s="143"/>
      <c r="VSK42" s="143"/>
      <c r="VSL42" s="143"/>
      <c r="VSM42" s="143"/>
      <c r="VSN42" s="143"/>
      <c r="VSO42" s="143"/>
      <c r="VSP42" s="143"/>
      <c r="VSQ42" s="143"/>
      <c r="VSR42" s="143"/>
      <c r="VSS42" s="143"/>
      <c r="VST42" s="143"/>
      <c r="VSU42" s="143"/>
      <c r="VSV42" s="143"/>
      <c r="VSW42" s="143"/>
      <c r="VSX42" s="143"/>
      <c r="VSY42" s="143"/>
      <c r="VSZ42" s="143"/>
      <c r="VTA42" s="143"/>
      <c r="VTB42" s="143"/>
      <c r="VTC42" s="143"/>
      <c r="VTD42" s="143"/>
      <c r="VTE42" s="143"/>
      <c r="VTF42" s="143"/>
      <c r="VTG42" s="143"/>
      <c r="VTH42" s="143"/>
      <c r="VTI42" s="143"/>
      <c r="VTJ42" s="143"/>
      <c r="VTK42" s="143"/>
      <c r="VTL42" s="143"/>
      <c r="VTM42" s="143"/>
      <c r="VTN42" s="143"/>
      <c r="VTO42" s="143"/>
      <c r="VTP42" s="143"/>
      <c r="VTQ42" s="143"/>
      <c r="VTR42" s="143"/>
      <c r="VTS42" s="143"/>
      <c r="VTT42" s="143"/>
      <c r="VTU42" s="143"/>
      <c r="VTV42" s="143"/>
      <c r="VTW42" s="143"/>
      <c r="VTX42" s="143"/>
      <c r="VTY42" s="143"/>
      <c r="VTZ42" s="143"/>
      <c r="VUA42" s="143"/>
      <c r="VUB42" s="143"/>
      <c r="VUC42" s="143"/>
      <c r="VUD42" s="143"/>
      <c r="VUE42" s="143"/>
      <c r="VUF42" s="143"/>
      <c r="VUG42" s="143"/>
      <c r="VUH42" s="143"/>
      <c r="VUI42" s="143"/>
      <c r="VUJ42" s="143"/>
      <c r="VUK42" s="143"/>
      <c r="VUL42" s="143"/>
      <c r="VUM42" s="143"/>
      <c r="VUN42" s="143"/>
      <c r="VUO42" s="143"/>
      <c r="VUP42" s="143"/>
      <c r="VUQ42" s="143"/>
      <c r="VUR42" s="143"/>
      <c r="VUS42" s="143"/>
      <c r="VUT42" s="143"/>
      <c r="VUU42" s="143"/>
      <c r="VUV42" s="143"/>
      <c r="VUW42" s="143"/>
      <c r="VUX42" s="143"/>
      <c r="VUY42" s="143"/>
      <c r="VUZ42" s="143"/>
      <c r="VVA42" s="143"/>
      <c r="VVB42" s="143"/>
      <c r="VVC42" s="143"/>
      <c r="VVD42" s="143"/>
      <c r="VVE42" s="143"/>
      <c r="VVF42" s="143"/>
      <c r="VVG42" s="143"/>
      <c r="VVH42" s="143"/>
      <c r="VVI42" s="143"/>
      <c r="VVJ42" s="143"/>
      <c r="VVK42" s="143"/>
      <c r="VVL42" s="143"/>
      <c r="VVM42" s="143"/>
      <c r="VVN42" s="143"/>
      <c r="VVO42" s="143"/>
      <c r="VVP42" s="143"/>
      <c r="VVQ42" s="143"/>
      <c r="VVR42" s="143"/>
      <c r="VVS42" s="143"/>
      <c r="VVT42" s="143"/>
      <c r="VVU42" s="143"/>
      <c r="VVV42" s="143"/>
      <c r="VVW42" s="143"/>
      <c r="VVX42" s="143"/>
      <c r="VVY42" s="143"/>
      <c r="VVZ42" s="143"/>
      <c r="VWA42" s="143"/>
      <c r="VWB42" s="143"/>
      <c r="VWC42" s="143"/>
      <c r="VWD42" s="143"/>
      <c r="VWE42" s="143"/>
      <c r="VWF42" s="143"/>
      <c r="VWG42" s="143"/>
      <c r="VWH42" s="143"/>
      <c r="VWI42" s="143"/>
      <c r="VWJ42" s="143"/>
      <c r="VWK42" s="143"/>
      <c r="VWL42" s="143"/>
      <c r="VWM42" s="143"/>
      <c r="VWN42" s="143"/>
      <c r="VWO42" s="143"/>
      <c r="VWP42" s="143"/>
      <c r="VWQ42" s="143"/>
      <c r="VWR42" s="143"/>
      <c r="VWS42" s="143"/>
      <c r="VWT42" s="143"/>
      <c r="VWU42" s="143"/>
      <c r="VWV42" s="143"/>
      <c r="VWW42" s="143"/>
      <c r="VWX42" s="143"/>
      <c r="VWY42" s="143"/>
      <c r="VWZ42" s="143"/>
      <c r="VXA42" s="143"/>
      <c r="VXB42" s="143"/>
      <c r="VXC42" s="143"/>
      <c r="VXD42" s="143"/>
      <c r="VXE42" s="143"/>
      <c r="VXF42" s="143"/>
      <c r="VXG42" s="143"/>
      <c r="VXH42" s="143"/>
      <c r="VXI42" s="143"/>
      <c r="VXJ42" s="143"/>
      <c r="VXK42" s="143"/>
      <c r="VXL42" s="143"/>
      <c r="VXM42" s="143"/>
      <c r="VXN42" s="143"/>
      <c r="VXO42" s="143"/>
      <c r="VXP42" s="143"/>
      <c r="VXQ42" s="143"/>
      <c r="VXR42" s="143"/>
      <c r="VXS42" s="143"/>
      <c r="VXT42" s="143"/>
      <c r="VXU42" s="143"/>
      <c r="VXV42" s="143"/>
      <c r="VXW42" s="143"/>
      <c r="VXX42" s="143"/>
      <c r="VXY42" s="143"/>
      <c r="VXZ42" s="143"/>
      <c r="VYA42" s="143"/>
      <c r="VYB42" s="143"/>
      <c r="VYC42" s="143"/>
      <c r="VYD42" s="143"/>
      <c r="VYE42" s="143"/>
      <c r="VYF42" s="143"/>
      <c r="VYG42" s="143"/>
      <c r="VYH42" s="143"/>
      <c r="VYI42" s="143"/>
      <c r="VYJ42" s="143"/>
      <c r="VYK42" s="143"/>
      <c r="VYL42" s="143"/>
      <c r="VYM42" s="143"/>
      <c r="VYN42" s="143"/>
      <c r="VYO42" s="143"/>
      <c r="VYP42" s="143"/>
      <c r="VYQ42" s="143"/>
      <c r="VYR42" s="143"/>
      <c r="VYS42" s="143"/>
      <c r="VYT42" s="143"/>
      <c r="VYU42" s="143"/>
      <c r="VYV42" s="143"/>
      <c r="VYW42" s="143"/>
      <c r="VYX42" s="143"/>
      <c r="VYY42" s="143"/>
      <c r="VYZ42" s="143"/>
      <c r="VZA42" s="143"/>
      <c r="VZB42" s="143"/>
      <c r="VZC42" s="143"/>
      <c r="VZD42" s="143"/>
      <c r="VZE42" s="143"/>
      <c r="VZF42" s="143"/>
      <c r="VZG42" s="143"/>
      <c r="VZH42" s="143"/>
      <c r="VZI42" s="143"/>
      <c r="VZJ42" s="143"/>
      <c r="VZK42" s="143"/>
      <c r="VZL42" s="143"/>
      <c r="VZM42" s="143"/>
      <c r="VZN42" s="143"/>
      <c r="VZO42" s="143"/>
      <c r="VZP42" s="143"/>
      <c r="VZQ42" s="143"/>
      <c r="VZR42" s="143"/>
      <c r="VZS42" s="143"/>
      <c r="VZT42" s="143"/>
      <c r="VZU42" s="143"/>
      <c r="VZV42" s="143"/>
      <c r="VZW42" s="143"/>
      <c r="VZX42" s="143"/>
      <c r="VZY42" s="143"/>
      <c r="VZZ42" s="143"/>
      <c r="WAA42" s="143"/>
      <c r="WAB42" s="143"/>
      <c r="WAC42" s="143"/>
      <c r="WAD42" s="143"/>
      <c r="WAE42" s="143"/>
      <c r="WAF42" s="143"/>
      <c r="WAG42" s="143"/>
      <c r="WAH42" s="143"/>
      <c r="WAI42" s="143"/>
      <c r="WAJ42" s="143"/>
      <c r="WAK42" s="143"/>
      <c r="WAL42" s="143"/>
      <c r="WAM42" s="143"/>
      <c r="WAN42" s="143"/>
      <c r="WAO42" s="143"/>
      <c r="WAP42" s="143"/>
      <c r="WAQ42" s="143"/>
      <c r="WAR42" s="143"/>
      <c r="WAS42" s="143"/>
      <c r="WAT42" s="143"/>
      <c r="WAU42" s="143"/>
      <c r="WAV42" s="143"/>
      <c r="WAW42" s="143"/>
      <c r="WAX42" s="143"/>
      <c r="WAY42" s="143"/>
      <c r="WAZ42" s="143"/>
      <c r="WBA42" s="143"/>
      <c r="WBB42" s="143"/>
      <c r="WBC42" s="143"/>
      <c r="WBD42" s="143"/>
      <c r="WBE42" s="143"/>
      <c r="WBF42" s="143"/>
      <c r="WBG42" s="143"/>
      <c r="WBH42" s="143"/>
      <c r="WBI42" s="143"/>
      <c r="WBJ42" s="143"/>
      <c r="WBK42" s="143"/>
      <c r="WBL42" s="143"/>
      <c r="WBM42" s="143"/>
      <c r="WBN42" s="143"/>
      <c r="WBO42" s="143"/>
      <c r="WBP42" s="143"/>
      <c r="WBQ42" s="143"/>
      <c r="WBR42" s="143"/>
      <c r="WBS42" s="143"/>
      <c r="WBT42" s="143"/>
      <c r="WBU42" s="143"/>
      <c r="WBV42" s="143"/>
      <c r="WBW42" s="143"/>
      <c r="WBX42" s="143"/>
      <c r="WBY42" s="143"/>
      <c r="WBZ42" s="143"/>
      <c r="WCA42" s="143"/>
      <c r="WCB42" s="143"/>
      <c r="WCC42" s="143"/>
      <c r="WCD42" s="143"/>
      <c r="WCE42" s="143"/>
      <c r="WCF42" s="143"/>
      <c r="WCG42" s="143"/>
      <c r="WCH42" s="143"/>
      <c r="WCI42" s="143"/>
      <c r="WCJ42" s="143"/>
      <c r="WCK42" s="143"/>
      <c r="WCL42" s="143"/>
      <c r="WCM42" s="143"/>
      <c r="WCN42" s="143"/>
      <c r="WCO42" s="143"/>
      <c r="WCP42" s="143"/>
      <c r="WCQ42" s="143"/>
      <c r="WCR42" s="143"/>
      <c r="WCS42" s="143"/>
      <c r="WCT42" s="143"/>
      <c r="WCU42" s="143"/>
      <c r="WCV42" s="143"/>
      <c r="WCW42" s="143"/>
      <c r="WCX42" s="143"/>
      <c r="WCY42" s="143"/>
      <c r="WCZ42" s="143"/>
      <c r="WDA42" s="143"/>
      <c r="WDB42" s="143"/>
      <c r="WDC42" s="143"/>
      <c r="WDD42" s="143"/>
      <c r="WDE42" s="143"/>
      <c r="WDF42" s="143"/>
      <c r="WDG42" s="143"/>
      <c r="WDH42" s="143"/>
      <c r="WDI42" s="143"/>
      <c r="WDJ42" s="143"/>
      <c r="WDK42" s="143"/>
      <c r="WDL42" s="143"/>
      <c r="WDM42" s="143"/>
      <c r="WDN42" s="143"/>
      <c r="WDO42" s="143"/>
      <c r="WDP42" s="143"/>
      <c r="WDQ42" s="143"/>
      <c r="WDR42" s="143"/>
      <c r="WDS42" s="143"/>
      <c r="WDT42" s="143"/>
      <c r="WDU42" s="143"/>
      <c r="WDV42" s="143"/>
      <c r="WDW42" s="143"/>
      <c r="WDX42" s="143"/>
      <c r="WDY42" s="143"/>
      <c r="WDZ42" s="143"/>
      <c r="WEA42" s="143"/>
      <c r="WEB42" s="143"/>
      <c r="WEC42" s="143"/>
      <c r="WED42" s="143"/>
      <c r="WEE42" s="143"/>
      <c r="WEF42" s="143"/>
      <c r="WEG42" s="143"/>
      <c r="WEH42" s="143"/>
      <c r="WEI42" s="143"/>
      <c r="WEJ42" s="143"/>
      <c r="WEK42" s="143"/>
      <c r="WEL42" s="143"/>
      <c r="WEM42" s="143"/>
      <c r="WEN42" s="143"/>
      <c r="WEO42" s="143"/>
      <c r="WEP42" s="143"/>
      <c r="WEQ42" s="143"/>
      <c r="WER42" s="143"/>
      <c r="WES42" s="143"/>
      <c r="WET42" s="143"/>
      <c r="WEU42" s="143"/>
      <c r="WEV42" s="143"/>
      <c r="WEW42" s="143"/>
      <c r="WEX42" s="143"/>
      <c r="WEY42" s="143"/>
      <c r="WEZ42" s="143"/>
      <c r="WFA42" s="143"/>
      <c r="WFB42" s="143"/>
      <c r="WFC42" s="143"/>
      <c r="WFD42" s="143"/>
      <c r="WFE42" s="143"/>
      <c r="WFF42" s="143"/>
      <c r="WFG42" s="143"/>
      <c r="WFH42" s="143"/>
      <c r="WFI42" s="143"/>
      <c r="WFJ42" s="143"/>
      <c r="WFK42" s="143"/>
      <c r="WFL42" s="143"/>
      <c r="WFM42" s="143"/>
      <c r="WFN42" s="143"/>
      <c r="WFO42" s="143"/>
      <c r="WFP42" s="143"/>
      <c r="WFQ42" s="143"/>
      <c r="WFR42" s="143"/>
      <c r="WFS42" s="143"/>
      <c r="WFT42" s="143"/>
      <c r="WFU42" s="143"/>
      <c r="WFV42" s="143"/>
      <c r="WFW42" s="143"/>
      <c r="WFX42" s="143"/>
      <c r="WFY42" s="143"/>
      <c r="WFZ42" s="143"/>
      <c r="WGA42" s="143"/>
      <c r="WGB42" s="143"/>
      <c r="WGC42" s="143"/>
      <c r="WGD42" s="143"/>
      <c r="WGE42" s="143"/>
      <c r="WGF42" s="143"/>
      <c r="WGG42" s="143"/>
      <c r="WGH42" s="143"/>
      <c r="WGI42" s="143"/>
      <c r="WGJ42" s="143"/>
      <c r="WGK42" s="143"/>
      <c r="WGL42" s="143"/>
      <c r="WGM42" s="143"/>
      <c r="WGN42" s="143"/>
      <c r="WGO42" s="143"/>
      <c r="WGP42" s="143"/>
      <c r="WGQ42" s="143"/>
      <c r="WGR42" s="143"/>
      <c r="WGS42" s="143"/>
      <c r="WGT42" s="143"/>
      <c r="WGU42" s="143"/>
      <c r="WGV42" s="143"/>
      <c r="WGW42" s="143"/>
      <c r="WGX42" s="143"/>
      <c r="WGY42" s="143"/>
      <c r="WGZ42" s="143"/>
      <c r="WHA42" s="143"/>
      <c r="WHB42" s="143"/>
      <c r="WHC42" s="143"/>
      <c r="WHD42" s="143"/>
      <c r="WHE42" s="143"/>
      <c r="WHF42" s="143"/>
      <c r="WHG42" s="143"/>
      <c r="WHH42" s="143"/>
      <c r="WHI42" s="143"/>
      <c r="WHJ42" s="143"/>
      <c r="WHK42" s="143"/>
      <c r="WHL42" s="143"/>
      <c r="WHM42" s="143"/>
      <c r="WHN42" s="143"/>
      <c r="WHO42" s="143"/>
      <c r="WHP42" s="143"/>
      <c r="WHQ42" s="143"/>
      <c r="WHR42" s="143"/>
      <c r="WHS42" s="143"/>
      <c r="WHT42" s="143"/>
      <c r="WHU42" s="143"/>
      <c r="WHV42" s="143"/>
      <c r="WHW42" s="143"/>
      <c r="WHX42" s="143"/>
      <c r="WHY42" s="143"/>
      <c r="WHZ42" s="143"/>
      <c r="WIA42" s="143"/>
      <c r="WIB42" s="143"/>
      <c r="WIC42" s="143"/>
      <c r="WID42" s="143"/>
      <c r="WIE42" s="143"/>
      <c r="WIF42" s="143"/>
      <c r="WIG42" s="143"/>
      <c r="WIH42" s="143"/>
      <c r="WII42" s="143"/>
      <c r="WIJ42" s="143"/>
      <c r="WIK42" s="143"/>
      <c r="WIL42" s="143"/>
      <c r="WIM42" s="143"/>
      <c r="WIN42" s="143"/>
      <c r="WIO42" s="143"/>
      <c r="WIP42" s="143"/>
      <c r="WIQ42" s="143"/>
      <c r="WIR42" s="143"/>
      <c r="WIS42" s="143"/>
      <c r="WIT42" s="143"/>
      <c r="WIU42" s="143"/>
      <c r="WIV42" s="143"/>
      <c r="WIW42" s="143"/>
      <c r="WIX42" s="143"/>
      <c r="WIY42" s="143"/>
      <c r="WIZ42" s="143"/>
      <c r="WJA42" s="143"/>
      <c r="WJB42" s="143"/>
      <c r="WJC42" s="143"/>
      <c r="WJD42" s="143"/>
      <c r="WJE42" s="143"/>
      <c r="WJF42" s="143"/>
      <c r="WJG42" s="143"/>
      <c r="WJH42" s="143"/>
      <c r="WJI42" s="143"/>
      <c r="WJJ42" s="143"/>
      <c r="WJK42" s="143"/>
      <c r="WJL42" s="143"/>
      <c r="WJM42" s="143"/>
      <c r="WJN42" s="143"/>
      <c r="WJO42" s="143"/>
      <c r="WJP42" s="143"/>
      <c r="WJQ42" s="143"/>
      <c r="WJR42" s="143"/>
      <c r="WJS42" s="143"/>
      <c r="WJT42" s="143"/>
      <c r="WJU42" s="143"/>
      <c r="WJV42" s="143"/>
      <c r="WJW42" s="143"/>
      <c r="WJX42" s="143"/>
      <c r="WJY42" s="143"/>
      <c r="WJZ42" s="143"/>
      <c r="WKA42" s="143"/>
      <c r="WKB42" s="143"/>
      <c r="WKC42" s="143"/>
      <c r="WKD42" s="143"/>
      <c r="WKE42" s="143"/>
      <c r="WKF42" s="143"/>
      <c r="WKG42" s="143"/>
      <c r="WKH42" s="143"/>
      <c r="WKI42" s="143"/>
      <c r="WKJ42" s="143"/>
      <c r="WKK42" s="143"/>
      <c r="WKL42" s="143"/>
      <c r="WKM42" s="143"/>
      <c r="WKN42" s="143"/>
      <c r="WKO42" s="143"/>
      <c r="WKP42" s="143"/>
      <c r="WKQ42" s="143"/>
      <c r="WKR42" s="143"/>
      <c r="WKS42" s="143"/>
      <c r="WKT42" s="143"/>
      <c r="WKU42" s="143"/>
      <c r="WKV42" s="143"/>
      <c r="WKW42" s="143"/>
      <c r="WKX42" s="143"/>
      <c r="WKY42" s="143"/>
      <c r="WKZ42" s="143"/>
      <c r="WLA42" s="143"/>
      <c r="WLB42" s="143"/>
      <c r="WLC42" s="143"/>
      <c r="WLD42" s="143"/>
      <c r="WLE42" s="143"/>
      <c r="WLF42" s="143"/>
      <c r="WLG42" s="143"/>
      <c r="WLH42" s="143"/>
      <c r="WLI42" s="143"/>
      <c r="WLJ42" s="143"/>
      <c r="WLK42" s="143"/>
      <c r="WLL42" s="143"/>
      <c r="WLM42" s="143"/>
      <c r="WLN42" s="143"/>
      <c r="WLO42" s="143"/>
      <c r="WLP42" s="143"/>
      <c r="WLQ42" s="143"/>
      <c r="WLR42" s="143"/>
      <c r="WLS42" s="143"/>
      <c r="WLT42" s="143"/>
      <c r="WLU42" s="143"/>
      <c r="WLV42" s="143"/>
      <c r="WLW42" s="143"/>
      <c r="WLX42" s="143"/>
      <c r="WLY42" s="143"/>
      <c r="WLZ42" s="143"/>
      <c r="WMA42" s="143"/>
      <c r="WMB42" s="143"/>
      <c r="WMC42" s="143"/>
      <c r="WMD42" s="143"/>
      <c r="WME42" s="143"/>
      <c r="WMF42" s="143"/>
      <c r="WMG42" s="143"/>
      <c r="WMH42" s="143"/>
      <c r="WMI42" s="143"/>
      <c r="WMJ42" s="143"/>
      <c r="WMK42" s="143"/>
      <c r="WML42" s="143"/>
      <c r="WMM42" s="143"/>
      <c r="WMN42" s="143"/>
      <c r="WMO42" s="143"/>
      <c r="WMP42" s="143"/>
      <c r="WMQ42" s="143"/>
      <c r="WMR42" s="143"/>
      <c r="WMS42" s="143"/>
      <c r="WMT42" s="143"/>
      <c r="WMU42" s="143"/>
      <c r="WMV42" s="143"/>
      <c r="WMW42" s="143"/>
      <c r="WMX42" s="143"/>
      <c r="WMY42" s="143"/>
      <c r="WMZ42" s="143"/>
      <c r="WNA42" s="143"/>
      <c r="WNB42" s="143"/>
      <c r="WNC42" s="143"/>
      <c r="WND42" s="143"/>
      <c r="WNE42" s="143"/>
      <c r="WNF42" s="143"/>
      <c r="WNG42" s="143"/>
      <c r="WNH42" s="143"/>
      <c r="WNI42" s="143"/>
      <c r="WNJ42" s="143"/>
      <c r="WNK42" s="143"/>
      <c r="WNL42" s="143"/>
      <c r="WNM42" s="143"/>
      <c r="WNN42" s="143"/>
      <c r="WNO42" s="143"/>
      <c r="WNP42" s="143"/>
      <c r="WNQ42" s="143"/>
      <c r="WNR42" s="143"/>
      <c r="WNS42" s="143"/>
      <c r="WNT42" s="143"/>
      <c r="WNU42" s="143"/>
      <c r="WNV42" s="143"/>
      <c r="WNW42" s="143"/>
      <c r="WNX42" s="143"/>
      <c r="WNY42" s="143"/>
      <c r="WNZ42" s="143"/>
      <c r="WOA42" s="143"/>
      <c r="WOB42" s="143"/>
      <c r="WOC42" s="143"/>
      <c r="WOD42" s="143"/>
      <c r="WOE42" s="143"/>
      <c r="WOF42" s="143"/>
      <c r="WOG42" s="143"/>
      <c r="WOH42" s="143"/>
      <c r="WOI42" s="143"/>
      <c r="WOJ42" s="143"/>
      <c r="WOK42" s="143"/>
      <c r="WOL42" s="143"/>
      <c r="WOM42" s="143"/>
      <c r="WON42" s="143"/>
      <c r="WOO42" s="143"/>
      <c r="WOP42" s="143"/>
      <c r="WOQ42" s="143"/>
      <c r="WOR42" s="143"/>
      <c r="WOS42" s="143"/>
      <c r="WOT42" s="143"/>
      <c r="WOU42" s="143"/>
      <c r="WOV42" s="143"/>
      <c r="WOW42" s="143"/>
      <c r="WOX42" s="143"/>
      <c r="WOY42" s="143"/>
      <c r="WOZ42" s="143"/>
      <c r="WPA42" s="143"/>
      <c r="WPB42" s="143"/>
      <c r="WPC42" s="143"/>
      <c r="WPD42" s="143"/>
      <c r="WPE42" s="143"/>
      <c r="WPF42" s="143"/>
      <c r="WPG42" s="143"/>
      <c r="WPH42" s="143"/>
      <c r="WPI42" s="143"/>
      <c r="WPJ42" s="143"/>
      <c r="WPK42" s="143"/>
      <c r="WPL42" s="143"/>
      <c r="WPM42" s="143"/>
      <c r="WPN42" s="143"/>
      <c r="WPO42" s="143"/>
      <c r="WPP42" s="143"/>
      <c r="WPQ42" s="143"/>
      <c r="WPR42" s="143"/>
      <c r="WPS42" s="143"/>
      <c r="WPT42" s="143"/>
      <c r="WPU42" s="143"/>
      <c r="WPV42" s="143"/>
      <c r="WPW42" s="143"/>
      <c r="WPX42" s="143"/>
      <c r="WPY42" s="143"/>
      <c r="WPZ42" s="143"/>
      <c r="WQA42" s="143"/>
      <c r="WQB42" s="143"/>
      <c r="WQC42" s="143"/>
      <c r="WQD42" s="143"/>
      <c r="WQE42" s="143"/>
      <c r="WQF42" s="143"/>
      <c r="WQG42" s="143"/>
      <c r="WQH42" s="143"/>
      <c r="WQI42" s="143"/>
      <c r="WQJ42" s="143"/>
      <c r="WQK42" s="143"/>
      <c r="WQL42" s="143"/>
      <c r="WQM42" s="143"/>
      <c r="WQN42" s="143"/>
      <c r="WQO42" s="143"/>
      <c r="WQP42" s="143"/>
      <c r="WQQ42" s="143"/>
      <c r="WQR42" s="143"/>
      <c r="WQS42" s="143"/>
      <c r="WQT42" s="143"/>
      <c r="WQU42" s="143"/>
      <c r="WQV42" s="143"/>
      <c r="WQW42" s="143"/>
      <c r="WQX42" s="143"/>
      <c r="WQY42" s="143"/>
      <c r="WQZ42" s="143"/>
      <c r="WRA42" s="143"/>
      <c r="WRB42" s="143"/>
      <c r="WRC42" s="143"/>
      <c r="WRD42" s="143"/>
      <c r="WRE42" s="143"/>
      <c r="WRF42" s="143"/>
      <c r="WRG42" s="143"/>
      <c r="WRH42" s="143"/>
      <c r="WRI42" s="143"/>
      <c r="WRJ42" s="143"/>
      <c r="WRK42" s="143"/>
      <c r="WRL42" s="143"/>
      <c r="WRM42" s="143"/>
      <c r="WRN42" s="143"/>
      <c r="WRO42" s="143"/>
      <c r="WRP42" s="143"/>
      <c r="WRQ42" s="143"/>
      <c r="WRR42" s="143"/>
      <c r="WRS42" s="143"/>
      <c r="WRT42" s="143"/>
      <c r="WRU42" s="143"/>
      <c r="WRV42" s="143"/>
      <c r="WRW42" s="143"/>
      <c r="WRX42" s="143"/>
      <c r="WRY42" s="143"/>
      <c r="WRZ42" s="143"/>
      <c r="WSA42" s="143"/>
      <c r="WSB42" s="143"/>
      <c r="WSC42" s="143"/>
      <c r="WSD42" s="143"/>
      <c r="WSE42" s="143"/>
      <c r="WSF42" s="143"/>
      <c r="WSG42" s="143"/>
      <c r="WSH42" s="143"/>
      <c r="WSI42" s="143"/>
      <c r="WSJ42" s="143"/>
      <c r="WSK42" s="143"/>
      <c r="WSL42" s="143"/>
      <c r="WSM42" s="143"/>
      <c r="WSN42" s="143"/>
      <c r="WSO42" s="143"/>
      <c r="WSP42" s="143"/>
      <c r="WSQ42" s="143"/>
      <c r="WSR42" s="143"/>
      <c r="WSS42" s="143"/>
      <c r="WST42" s="143"/>
      <c r="WSU42" s="143"/>
      <c r="WSV42" s="143"/>
      <c r="WSW42" s="143"/>
      <c r="WSX42" s="143"/>
      <c r="WSY42" s="143"/>
      <c r="WSZ42" s="143"/>
      <c r="WTA42" s="143"/>
      <c r="WTB42" s="143"/>
      <c r="WTC42" s="143"/>
      <c r="WTD42" s="143"/>
      <c r="WTE42" s="143"/>
      <c r="WTF42" s="143"/>
      <c r="WTG42" s="143"/>
      <c r="WTH42" s="143"/>
      <c r="WTI42" s="143"/>
      <c r="WTJ42" s="143"/>
      <c r="WTK42" s="143"/>
      <c r="WTL42" s="143"/>
      <c r="WTM42" s="143"/>
      <c r="WTN42" s="143"/>
      <c r="WTO42" s="143"/>
      <c r="WTP42" s="143"/>
      <c r="WTQ42" s="143"/>
      <c r="WTR42" s="143"/>
      <c r="WTS42" s="143"/>
      <c r="WTT42" s="143"/>
      <c r="WTU42" s="143"/>
      <c r="WTV42" s="143"/>
      <c r="WTW42" s="143"/>
      <c r="WTX42" s="143"/>
      <c r="WTY42" s="143"/>
      <c r="WTZ42" s="143"/>
      <c r="WUA42" s="143"/>
      <c r="WUB42" s="143"/>
      <c r="WUC42" s="143"/>
      <c r="WUD42" s="143"/>
      <c r="WUE42" s="143"/>
      <c r="WUF42" s="143"/>
      <c r="WUG42" s="143"/>
      <c r="WUH42" s="143"/>
      <c r="WUI42" s="143"/>
      <c r="WUJ42" s="143"/>
      <c r="WUK42" s="143"/>
      <c r="WUL42" s="143"/>
      <c r="WUM42" s="143"/>
      <c r="WUN42" s="143"/>
      <c r="WUO42" s="143"/>
      <c r="WUP42" s="143"/>
      <c r="WUQ42" s="143"/>
      <c r="WUR42" s="143"/>
      <c r="WUS42" s="143"/>
      <c r="WUT42" s="143"/>
      <c r="WUU42" s="143"/>
      <c r="WUV42" s="143"/>
      <c r="WUW42" s="143"/>
      <c r="WUX42" s="143"/>
      <c r="WUY42" s="143"/>
      <c r="WUZ42" s="143"/>
      <c r="WVA42" s="143"/>
      <c r="WVB42" s="143"/>
      <c r="WVC42" s="143"/>
      <c r="WVD42" s="143"/>
      <c r="WVE42" s="143"/>
      <c r="WVF42" s="143"/>
      <c r="WVG42" s="143"/>
      <c r="WVH42" s="143"/>
      <c r="WVI42" s="143"/>
      <c r="WVJ42" s="143"/>
      <c r="WVK42" s="143"/>
      <c r="WVL42" s="143"/>
      <c r="WVM42" s="143"/>
      <c r="WVN42" s="143"/>
      <c r="WVO42" s="143"/>
      <c r="WVP42" s="143"/>
      <c r="WVQ42" s="143"/>
      <c r="WVR42" s="143"/>
      <c r="WVS42" s="143"/>
      <c r="WVT42" s="143"/>
      <c r="WVU42" s="143"/>
      <c r="WVV42" s="143"/>
      <c r="WVW42" s="143"/>
      <c r="WVX42" s="143"/>
      <c r="WVY42" s="143"/>
      <c r="WVZ42" s="143"/>
      <c r="WWA42" s="143"/>
      <c r="WWB42" s="143"/>
      <c r="WWC42" s="143"/>
      <c r="WWD42" s="143"/>
      <c r="WWE42" s="143"/>
      <c r="WWF42" s="143"/>
      <c r="WWG42" s="143"/>
      <c r="WWH42" s="143"/>
      <c r="WWI42" s="143"/>
      <c r="WWJ42" s="143"/>
      <c r="WWK42" s="143"/>
      <c r="WWL42" s="143"/>
      <c r="WWM42" s="143"/>
      <c r="WWN42" s="143"/>
      <c r="WWO42" s="143"/>
      <c r="WWP42" s="143"/>
      <c r="WWQ42" s="143"/>
      <c r="WWR42" s="143"/>
      <c r="WWS42" s="143"/>
      <c r="WWT42" s="143"/>
      <c r="WWU42" s="143"/>
      <c r="WWV42" s="143"/>
      <c r="WWW42" s="143"/>
      <c r="WWX42" s="143"/>
      <c r="WWY42" s="143"/>
      <c r="WWZ42" s="143"/>
      <c r="WXA42" s="143"/>
      <c r="WXB42" s="143"/>
      <c r="WXC42" s="143"/>
      <c r="WXD42" s="143"/>
      <c r="WXE42" s="143"/>
      <c r="WXF42" s="143"/>
      <c r="WXG42" s="143"/>
      <c r="WXH42" s="143"/>
      <c r="WXI42" s="143"/>
      <c r="WXJ42" s="143"/>
      <c r="WXK42" s="143"/>
      <c r="WXL42" s="143"/>
      <c r="WXM42" s="143"/>
      <c r="WXN42" s="143"/>
      <c r="WXO42" s="143"/>
      <c r="WXP42" s="143"/>
      <c r="WXQ42" s="143"/>
      <c r="WXR42" s="143"/>
      <c r="WXS42" s="143"/>
      <c r="WXT42" s="143"/>
      <c r="WXU42" s="143"/>
      <c r="WXV42" s="143"/>
      <c r="WXW42" s="143"/>
      <c r="WXX42" s="143"/>
      <c r="WXY42" s="143"/>
      <c r="WXZ42" s="143"/>
      <c r="WYA42" s="143"/>
      <c r="WYB42" s="143"/>
      <c r="WYC42" s="143"/>
      <c r="WYD42" s="143"/>
      <c r="WYE42" s="143"/>
      <c r="WYF42" s="143"/>
      <c r="WYG42" s="143"/>
      <c r="WYH42" s="143"/>
      <c r="WYI42" s="143"/>
      <c r="WYJ42" s="143"/>
      <c r="WYK42" s="143"/>
      <c r="WYL42" s="143"/>
      <c r="WYM42" s="143"/>
      <c r="WYN42" s="143"/>
      <c r="WYO42" s="143"/>
      <c r="WYP42" s="143"/>
      <c r="WYQ42" s="143"/>
      <c r="WYR42" s="143"/>
      <c r="WYS42" s="143"/>
      <c r="WYT42" s="143"/>
      <c r="WYU42" s="143"/>
      <c r="WYV42" s="143"/>
      <c r="WYW42" s="143"/>
      <c r="WYX42" s="143"/>
      <c r="WYY42" s="143"/>
      <c r="WYZ42" s="143"/>
      <c r="WZA42" s="143"/>
      <c r="WZB42" s="143"/>
      <c r="WZC42" s="143"/>
      <c r="WZD42" s="143"/>
      <c r="WZE42" s="143"/>
      <c r="WZF42" s="143"/>
      <c r="WZG42" s="143"/>
      <c r="WZH42" s="143"/>
      <c r="WZI42" s="143"/>
      <c r="WZJ42" s="143"/>
      <c r="WZK42" s="143"/>
      <c r="WZL42" s="143"/>
      <c r="WZM42" s="143"/>
      <c r="WZN42" s="143"/>
      <c r="WZO42" s="143"/>
      <c r="WZP42" s="143"/>
      <c r="WZQ42" s="143"/>
      <c r="WZR42" s="143"/>
      <c r="WZS42" s="143"/>
      <c r="WZT42" s="143"/>
      <c r="WZU42" s="143"/>
      <c r="WZV42" s="143"/>
      <c r="WZW42" s="143"/>
      <c r="WZX42" s="143"/>
      <c r="WZY42" s="143"/>
      <c r="WZZ42" s="143"/>
      <c r="XAA42" s="143"/>
      <c r="XAB42" s="143"/>
      <c r="XAC42" s="143"/>
      <c r="XAD42" s="143"/>
      <c r="XAE42" s="143"/>
      <c r="XAF42" s="143"/>
      <c r="XAG42" s="143"/>
      <c r="XAH42" s="143"/>
      <c r="XAI42" s="143"/>
      <c r="XAJ42" s="143"/>
      <c r="XAK42" s="143"/>
      <c r="XAL42" s="143"/>
      <c r="XAM42" s="143"/>
      <c r="XAN42" s="143"/>
      <c r="XAO42" s="143"/>
      <c r="XAP42" s="143"/>
      <c r="XAQ42" s="143"/>
      <c r="XAR42" s="143"/>
      <c r="XAS42" s="143"/>
      <c r="XAT42" s="143"/>
      <c r="XAU42" s="143"/>
      <c r="XAV42" s="143"/>
      <c r="XAW42" s="143"/>
      <c r="XAX42" s="143"/>
      <c r="XAY42" s="143"/>
      <c r="XAZ42" s="143"/>
      <c r="XBA42" s="143"/>
      <c r="XBB42" s="143"/>
      <c r="XBC42" s="143"/>
      <c r="XBD42" s="143"/>
      <c r="XBE42" s="143"/>
      <c r="XBF42" s="143"/>
      <c r="XBG42" s="143"/>
      <c r="XBH42" s="143"/>
      <c r="XBI42" s="143"/>
      <c r="XBJ42" s="143"/>
      <c r="XBK42" s="143"/>
      <c r="XBL42" s="143"/>
      <c r="XBM42" s="143"/>
      <c r="XBN42" s="143"/>
      <c r="XBO42" s="143"/>
      <c r="XBP42" s="143"/>
      <c r="XBQ42" s="143"/>
      <c r="XBR42" s="143"/>
      <c r="XBS42" s="143"/>
      <c r="XBT42" s="143"/>
      <c r="XBU42" s="143"/>
      <c r="XBV42" s="143"/>
      <c r="XBW42" s="143"/>
      <c r="XBX42" s="143"/>
      <c r="XBY42" s="143"/>
      <c r="XBZ42" s="143"/>
      <c r="XCA42" s="143"/>
      <c r="XCB42" s="143"/>
      <c r="XCC42" s="143"/>
      <c r="XCD42" s="143"/>
      <c r="XCE42" s="143"/>
      <c r="XCF42" s="143"/>
      <c r="XCG42" s="143"/>
      <c r="XCH42" s="143"/>
      <c r="XCI42" s="143"/>
      <c r="XCJ42" s="143"/>
      <c r="XCK42" s="143"/>
      <c r="XCL42" s="143"/>
      <c r="XCM42" s="143"/>
      <c r="XCN42" s="143"/>
      <c r="XCO42" s="143"/>
      <c r="XCP42" s="143"/>
      <c r="XCQ42" s="143"/>
      <c r="XCR42" s="143"/>
      <c r="XCS42" s="143"/>
      <c r="XCT42" s="143"/>
      <c r="XCU42" s="143"/>
      <c r="XCV42" s="143"/>
      <c r="XCW42" s="143"/>
      <c r="XCX42" s="143"/>
      <c r="XCY42" s="143"/>
      <c r="XCZ42" s="143"/>
      <c r="XDA42" s="143"/>
      <c r="XDB42" s="143"/>
      <c r="XDC42" s="143"/>
      <c r="XDD42" s="143"/>
      <c r="XDE42" s="143"/>
      <c r="XDF42" s="143"/>
      <c r="XDG42" s="143"/>
      <c r="XDH42" s="143"/>
      <c r="XDI42" s="143"/>
      <c r="XDJ42" s="143"/>
      <c r="XDK42" s="143"/>
      <c r="XDL42" s="143"/>
      <c r="XDM42" s="143"/>
      <c r="XDN42" s="143"/>
    </row>
    <row r="43" spans="1:16342" s="146" customFormat="1" ht="12.75">
      <c r="A43" s="133" t="s">
        <v>61</v>
      </c>
      <c r="B43" s="79" t="s">
        <v>286</v>
      </c>
      <c r="C43" s="174"/>
      <c r="D43" s="133"/>
      <c r="E43" s="174"/>
      <c r="F43" s="145">
        <f>SUM(F44:F49)</f>
        <v>1009624</v>
      </c>
      <c r="G43" s="145">
        <f t="shared" ref="G43:U43" si="7">SUM(G44:G49)</f>
        <v>1009624</v>
      </c>
      <c r="H43" s="145">
        <f t="shared" si="7"/>
        <v>1009624</v>
      </c>
      <c r="I43" s="145">
        <f t="shared" si="7"/>
        <v>0</v>
      </c>
      <c r="J43" s="145">
        <f t="shared" si="7"/>
        <v>0</v>
      </c>
      <c r="K43" s="145">
        <f t="shared" si="7"/>
        <v>0</v>
      </c>
      <c r="L43" s="145">
        <f t="shared" si="7"/>
        <v>0</v>
      </c>
      <c r="M43" s="145">
        <f t="shared" si="7"/>
        <v>1009624</v>
      </c>
      <c r="N43" s="145">
        <f t="shared" si="7"/>
        <v>1009624</v>
      </c>
      <c r="O43" s="145">
        <f t="shared" si="7"/>
        <v>1009624</v>
      </c>
      <c r="P43" s="145">
        <f t="shared" si="7"/>
        <v>0</v>
      </c>
      <c r="Q43" s="145">
        <f t="shared" si="7"/>
        <v>0</v>
      </c>
      <c r="R43" s="145">
        <f t="shared" si="7"/>
        <v>0</v>
      </c>
      <c r="S43" s="145">
        <f t="shared" si="7"/>
        <v>0</v>
      </c>
      <c r="T43" s="145">
        <f t="shared" si="7"/>
        <v>0</v>
      </c>
      <c r="U43" s="145">
        <f t="shared" si="7"/>
        <v>6</v>
      </c>
    </row>
    <row r="44" spans="1:16342" ht="25.5">
      <c r="A44" s="147">
        <v>1</v>
      </c>
      <c r="B44" s="102" t="s">
        <v>287</v>
      </c>
      <c r="C44" s="54" t="s">
        <v>476</v>
      </c>
      <c r="D44" s="82" t="s">
        <v>67</v>
      </c>
      <c r="E44" s="54" t="s">
        <v>288</v>
      </c>
      <c r="F44" s="140">
        <v>502562</v>
      </c>
      <c r="G44" s="140">
        <f t="shared" ref="G44:G45" si="8">SUM(H44:K44)</f>
        <v>502562</v>
      </c>
      <c r="H44" s="140">
        <v>502562</v>
      </c>
      <c r="I44" s="140"/>
      <c r="J44" s="140"/>
      <c r="K44" s="140"/>
      <c r="L44" s="140"/>
      <c r="M44" s="140">
        <f t="shared" si="5"/>
        <v>502562</v>
      </c>
      <c r="N44" s="140">
        <f t="shared" si="6"/>
        <v>502562</v>
      </c>
      <c r="O44" s="140">
        <f t="shared" ref="O44:S45" si="9">H44</f>
        <v>502562</v>
      </c>
      <c r="P44" s="140">
        <f t="shared" si="9"/>
        <v>0</v>
      </c>
      <c r="Q44" s="140">
        <f t="shared" si="9"/>
        <v>0</v>
      </c>
      <c r="R44" s="140">
        <f t="shared" si="9"/>
        <v>0</v>
      </c>
      <c r="S44" s="140">
        <f t="shared" si="9"/>
        <v>0</v>
      </c>
      <c r="T44" s="140"/>
      <c r="U44" s="196">
        <v>1</v>
      </c>
    </row>
    <row r="45" spans="1:16342" ht="25.5">
      <c r="A45" s="147">
        <v>2</v>
      </c>
      <c r="B45" s="102" t="s">
        <v>289</v>
      </c>
      <c r="C45" s="54" t="s">
        <v>476</v>
      </c>
      <c r="D45" s="82" t="s">
        <v>67</v>
      </c>
      <c r="E45" s="54" t="s">
        <v>290</v>
      </c>
      <c r="F45" s="140">
        <v>106000</v>
      </c>
      <c r="G45" s="140">
        <f t="shared" si="8"/>
        <v>106000</v>
      </c>
      <c r="H45" s="140">
        <v>106000</v>
      </c>
      <c r="I45" s="140"/>
      <c r="J45" s="140"/>
      <c r="K45" s="140"/>
      <c r="L45" s="140"/>
      <c r="M45" s="140">
        <f t="shared" si="5"/>
        <v>106000</v>
      </c>
      <c r="N45" s="140">
        <f t="shared" si="6"/>
        <v>106000</v>
      </c>
      <c r="O45" s="140">
        <f t="shared" si="9"/>
        <v>106000</v>
      </c>
      <c r="P45" s="140">
        <f t="shared" si="9"/>
        <v>0</v>
      </c>
      <c r="Q45" s="140">
        <f t="shared" si="9"/>
        <v>0</v>
      </c>
      <c r="R45" s="140">
        <f t="shared" si="9"/>
        <v>0</v>
      </c>
      <c r="S45" s="140">
        <f t="shared" si="9"/>
        <v>0</v>
      </c>
      <c r="T45" s="140"/>
      <c r="U45" s="196">
        <v>1</v>
      </c>
    </row>
    <row r="46" spans="1:16342" ht="38.25">
      <c r="A46" s="147">
        <v>3</v>
      </c>
      <c r="B46" s="102" t="s">
        <v>291</v>
      </c>
      <c r="C46" s="54" t="s">
        <v>476</v>
      </c>
      <c r="D46" s="82" t="s">
        <v>67</v>
      </c>
      <c r="E46" s="54" t="s">
        <v>293</v>
      </c>
      <c r="F46" s="140">
        <v>80000</v>
      </c>
      <c r="G46" s="140">
        <v>80000</v>
      </c>
      <c r="H46" s="140">
        <v>80000</v>
      </c>
      <c r="I46" s="140"/>
      <c r="J46" s="140"/>
      <c r="K46" s="140"/>
      <c r="L46" s="140">
        <v>0</v>
      </c>
      <c r="M46" s="140">
        <v>80000</v>
      </c>
      <c r="N46" s="140">
        <v>80000</v>
      </c>
      <c r="O46" s="140">
        <v>80000</v>
      </c>
      <c r="P46" s="140"/>
      <c r="Q46" s="140"/>
      <c r="R46" s="140"/>
      <c r="S46" s="140">
        <v>0</v>
      </c>
      <c r="T46" s="141"/>
      <c r="U46" s="196">
        <v>1</v>
      </c>
    </row>
    <row r="47" spans="1:16342" ht="38.25">
      <c r="A47" s="147">
        <v>4</v>
      </c>
      <c r="B47" s="102" t="s">
        <v>294</v>
      </c>
      <c r="C47" s="54" t="s">
        <v>476</v>
      </c>
      <c r="D47" s="82" t="s">
        <v>67</v>
      </c>
      <c r="E47" s="54" t="s">
        <v>293</v>
      </c>
      <c r="F47" s="140">
        <v>94170</v>
      </c>
      <c r="G47" s="140">
        <v>94170</v>
      </c>
      <c r="H47" s="140">
        <v>94170</v>
      </c>
      <c r="I47" s="140"/>
      <c r="J47" s="140"/>
      <c r="K47" s="140"/>
      <c r="L47" s="140">
        <v>0</v>
      </c>
      <c r="M47" s="140">
        <v>94170</v>
      </c>
      <c r="N47" s="140">
        <v>94170</v>
      </c>
      <c r="O47" s="140">
        <v>94170</v>
      </c>
      <c r="P47" s="140"/>
      <c r="Q47" s="140"/>
      <c r="R47" s="140"/>
      <c r="S47" s="140">
        <v>0</v>
      </c>
      <c r="T47" s="141"/>
      <c r="U47" s="196">
        <v>1</v>
      </c>
    </row>
    <row r="48" spans="1:16342" ht="38.25">
      <c r="A48" s="147">
        <v>5</v>
      </c>
      <c r="B48" s="102" t="s">
        <v>295</v>
      </c>
      <c r="C48" s="54" t="s">
        <v>476</v>
      </c>
      <c r="D48" s="82" t="s">
        <v>67</v>
      </c>
      <c r="E48" s="54" t="s">
        <v>293</v>
      </c>
      <c r="F48" s="140">
        <v>116169</v>
      </c>
      <c r="G48" s="140">
        <v>116169</v>
      </c>
      <c r="H48" s="140">
        <v>116169</v>
      </c>
      <c r="I48" s="140"/>
      <c r="J48" s="140"/>
      <c r="K48" s="140"/>
      <c r="L48" s="140">
        <v>0</v>
      </c>
      <c r="M48" s="140">
        <v>116169</v>
      </c>
      <c r="N48" s="140">
        <v>116169</v>
      </c>
      <c r="O48" s="140">
        <v>116169</v>
      </c>
      <c r="P48" s="140"/>
      <c r="Q48" s="140"/>
      <c r="R48" s="140"/>
      <c r="S48" s="140">
        <v>0</v>
      </c>
      <c r="T48" s="141"/>
      <c r="U48" s="196">
        <v>1</v>
      </c>
    </row>
    <row r="49" spans="1:21" ht="38.25">
      <c r="A49" s="147">
        <v>6</v>
      </c>
      <c r="B49" s="102" t="s">
        <v>296</v>
      </c>
      <c r="C49" s="54" t="s">
        <v>476</v>
      </c>
      <c r="D49" s="82" t="s">
        <v>67</v>
      </c>
      <c r="E49" s="54" t="s">
        <v>293</v>
      </c>
      <c r="F49" s="140">
        <v>110723</v>
      </c>
      <c r="G49" s="140">
        <v>110723</v>
      </c>
      <c r="H49" s="140">
        <v>110723</v>
      </c>
      <c r="I49" s="140"/>
      <c r="J49" s="140"/>
      <c r="K49" s="140"/>
      <c r="L49" s="140"/>
      <c r="M49" s="140">
        <v>110723</v>
      </c>
      <c r="N49" s="140">
        <v>110723</v>
      </c>
      <c r="O49" s="140">
        <v>110723</v>
      </c>
      <c r="P49" s="140"/>
      <c r="Q49" s="140"/>
      <c r="R49" s="140"/>
      <c r="S49" s="140">
        <v>0</v>
      </c>
      <c r="T49" s="141"/>
      <c r="U49" s="196">
        <v>1</v>
      </c>
    </row>
    <row r="50" spans="1:21" s="146" customFormat="1" ht="12.75">
      <c r="A50" s="133" t="s">
        <v>65</v>
      </c>
      <c r="B50" s="79" t="s">
        <v>219</v>
      </c>
      <c r="C50" s="174"/>
      <c r="D50" s="133"/>
      <c r="E50" s="186">
        <v>0</v>
      </c>
      <c r="F50" s="149">
        <f>SUM(F51:F53)</f>
        <v>564280</v>
      </c>
      <c r="G50" s="149">
        <f t="shared" ref="G50:U50" si="10">SUM(G51:G53)</f>
        <v>564280</v>
      </c>
      <c r="H50" s="149">
        <f t="shared" si="10"/>
        <v>564280</v>
      </c>
      <c r="I50" s="149">
        <f t="shared" si="10"/>
        <v>0</v>
      </c>
      <c r="J50" s="149">
        <f t="shared" si="10"/>
        <v>0</v>
      </c>
      <c r="K50" s="149">
        <f t="shared" si="10"/>
        <v>0</v>
      </c>
      <c r="L50" s="149">
        <f t="shared" si="10"/>
        <v>0</v>
      </c>
      <c r="M50" s="149">
        <f t="shared" si="10"/>
        <v>564280</v>
      </c>
      <c r="N50" s="149">
        <f t="shared" si="10"/>
        <v>564280</v>
      </c>
      <c r="O50" s="149">
        <f t="shared" si="10"/>
        <v>564280</v>
      </c>
      <c r="P50" s="149">
        <f t="shared" si="10"/>
        <v>0</v>
      </c>
      <c r="Q50" s="149">
        <f t="shared" si="10"/>
        <v>0</v>
      </c>
      <c r="R50" s="149">
        <f t="shared" si="10"/>
        <v>0</v>
      </c>
      <c r="S50" s="149">
        <f t="shared" si="10"/>
        <v>0</v>
      </c>
      <c r="T50" s="149">
        <f t="shared" si="10"/>
        <v>0</v>
      </c>
      <c r="U50" s="149">
        <f t="shared" si="10"/>
        <v>3</v>
      </c>
    </row>
    <row r="51" spans="1:21" s="150" customFormat="1" ht="38.25">
      <c r="A51" s="147">
        <v>1</v>
      </c>
      <c r="B51" s="102" t="s">
        <v>297</v>
      </c>
      <c r="C51" s="54" t="s">
        <v>158</v>
      </c>
      <c r="D51" s="82" t="s">
        <v>67</v>
      </c>
      <c r="E51" s="54" t="s">
        <v>477</v>
      </c>
      <c r="F51" s="140">
        <v>326000</v>
      </c>
      <c r="G51" s="140">
        <v>326000</v>
      </c>
      <c r="H51" s="140">
        <v>326000</v>
      </c>
      <c r="I51" s="140"/>
      <c r="J51" s="140"/>
      <c r="K51" s="140"/>
      <c r="L51" s="140">
        <v>0</v>
      </c>
      <c r="M51" s="140">
        <v>326000</v>
      </c>
      <c r="N51" s="140">
        <v>326000</v>
      </c>
      <c r="O51" s="140">
        <v>326000</v>
      </c>
      <c r="P51" s="140">
        <v>0</v>
      </c>
      <c r="Q51" s="140">
        <v>0</v>
      </c>
      <c r="R51" s="140"/>
      <c r="S51" s="140">
        <v>0</v>
      </c>
      <c r="T51" s="141"/>
      <c r="U51" s="196">
        <v>1</v>
      </c>
    </row>
    <row r="52" spans="1:21" ht="44.25" customHeight="1">
      <c r="A52" s="147">
        <v>2</v>
      </c>
      <c r="B52" s="102" t="s">
        <v>300</v>
      </c>
      <c r="C52" s="54" t="s">
        <v>158</v>
      </c>
      <c r="D52" s="82" t="s">
        <v>67</v>
      </c>
      <c r="E52" s="54" t="s">
        <v>477</v>
      </c>
      <c r="F52" s="140">
        <v>144084</v>
      </c>
      <c r="G52" s="140">
        <v>144084</v>
      </c>
      <c r="H52" s="140">
        <v>144084</v>
      </c>
      <c r="I52" s="140"/>
      <c r="J52" s="140"/>
      <c r="K52" s="140"/>
      <c r="L52" s="140">
        <v>0</v>
      </c>
      <c r="M52" s="140">
        <v>144084</v>
      </c>
      <c r="N52" s="140">
        <v>144084</v>
      </c>
      <c r="O52" s="140">
        <v>144084</v>
      </c>
      <c r="P52" s="140">
        <v>0</v>
      </c>
      <c r="Q52" s="140">
        <v>0</v>
      </c>
      <c r="R52" s="140"/>
      <c r="S52" s="140">
        <v>0</v>
      </c>
      <c r="T52" s="141"/>
      <c r="U52" s="196">
        <v>1</v>
      </c>
    </row>
    <row r="53" spans="1:21" ht="56.25" customHeight="1">
      <c r="A53" s="147">
        <v>3</v>
      </c>
      <c r="B53" s="102" t="s">
        <v>303</v>
      </c>
      <c r="C53" s="54" t="s">
        <v>158</v>
      </c>
      <c r="D53" s="82" t="s">
        <v>67</v>
      </c>
      <c r="E53" s="54" t="s">
        <v>477</v>
      </c>
      <c r="F53" s="140">
        <v>94196</v>
      </c>
      <c r="G53" s="140">
        <v>94196</v>
      </c>
      <c r="H53" s="140">
        <v>94196</v>
      </c>
      <c r="I53" s="140"/>
      <c r="J53" s="140"/>
      <c r="K53" s="140"/>
      <c r="L53" s="140"/>
      <c r="M53" s="140">
        <v>94196</v>
      </c>
      <c r="N53" s="140">
        <v>94196</v>
      </c>
      <c r="O53" s="140">
        <v>94196</v>
      </c>
      <c r="P53" s="140">
        <v>0</v>
      </c>
      <c r="Q53" s="140">
        <v>0</v>
      </c>
      <c r="R53" s="140"/>
      <c r="S53" s="140">
        <v>0</v>
      </c>
      <c r="T53" s="141"/>
      <c r="U53" s="196">
        <v>1</v>
      </c>
    </row>
    <row r="54" spans="1:21" s="150" customFormat="1" ht="12.75">
      <c r="A54" s="151" t="s">
        <v>66</v>
      </c>
      <c r="B54" s="152" t="s">
        <v>305</v>
      </c>
      <c r="C54" s="54"/>
      <c r="D54" s="82"/>
      <c r="E54" s="54"/>
      <c r="F54" s="145">
        <f>SUM(F55:F60)</f>
        <v>1074010</v>
      </c>
      <c r="G54" s="145">
        <f t="shared" ref="G54:U54" si="11">SUM(G55:G60)</f>
        <v>1074010</v>
      </c>
      <c r="H54" s="145">
        <f t="shared" si="11"/>
        <v>1074010</v>
      </c>
      <c r="I54" s="145">
        <f t="shared" si="11"/>
        <v>0</v>
      </c>
      <c r="J54" s="145">
        <f t="shared" si="11"/>
        <v>0</v>
      </c>
      <c r="K54" s="145">
        <f t="shared" si="11"/>
        <v>0</v>
      </c>
      <c r="L54" s="145">
        <f t="shared" si="11"/>
        <v>0</v>
      </c>
      <c r="M54" s="145">
        <f t="shared" si="11"/>
        <v>1074010</v>
      </c>
      <c r="N54" s="145">
        <f t="shared" si="11"/>
        <v>1074010</v>
      </c>
      <c r="O54" s="145">
        <f t="shared" si="11"/>
        <v>1074010</v>
      </c>
      <c r="P54" s="145">
        <f t="shared" si="11"/>
        <v>0</v>
      </c>
      <c r="Q54" s="145">
        <f t="shared" si="11"/>
        <v>0</v>
      </c>
      <c r="R54" s="145">
        <f t="shared" si="11"/>
        <v>0</v>
      </c>
      <c r="S54" s="145">
        <f t="shared" si="11"/>
        <v>0</v>
      </c>
      <c r="T54" s="145">
        <f t="shared" si="11"/>
        <v>0</v>
      </c>
      <c r="U54" s="145">
        <f t="shared" si="11"/>
        <v>6</v>
      </c>
    </row>
    <row r="55" spans="1:21" ht="51">
      <c r="A55" s="147">
        <v>1</v>
      </c>
      <c r="B55" s="102" t="s">
        <v>306</v>
      </c>
      <c r="C55" s="54" t="s">
        <v>305</v>
      </c>
      <c r="D55" s="82" t="s">
        <v>67</v>
      </c>
      <c r="E55" s="54" t="s">
        <v>309</v>
      </c>
      <c r="F55" s="140">
        <v>130000</v>
      </c>
      <c r="G55" s="140">
        <f t="shared" ref="G55" si="12">SUM(H55:K55)</f>
        <v>130000</v>
      </c>
      <c r="H55" s="140">
        <v>130000</v>
      </c>
      <c r="I55" s="140"/>
      <c r="J55" s="140"/>
      <c r="K55" s="140"/>
      <c r="L55" s="140"/>
      <c r="M55" s="140">
        <f t="shared" ref="M55:M62" si="13">N55+S55</f>
        <v>130000</v>
      </c>
      <c r="N55" s="140">
        <f t="shared" ref="N55:N62" si="14">SUM(O55:R55)</f>
        <v>130000</v>
      </c>
      <c r="O55" s="140">
        <f t="shared" ref="O55:S62" si="15">H55</f>
        <v>130000</v>
      </c>
      <c r="P55" s="140">
        <f t="shared" si="15"/>
        <v>0</v>
      </c>
      <c r="Q55" s="140">
        <f t="shared" si="15"/>
        <v>0</v>
      </c>
      <c r="R55" s="140">
        <f t="shared" si="15"/>
        <v>0</v>
      </c>
      <c r="S55" s="140">
        <f t="shared" si="15"/>
        <v>0</v>
      </c>
      <c r="T55" s="140"/>
      <c r="U55" s="196">
        <v>1</v>
      </c>
    </row>
    <row r="56" spans="1:21" ht="38.25">
      <c r="A56" s="147">
        <v>2</v>
      </c>
      <c r="B56" s="102" t="s">
        <v>308</v>
      </c>
      <c r="C56" s="54" t="s">
        <v>305</v>
      </c>
      <c r="D56" s="82" t="s">
        <v>67</v>
      </c>
      <c r="E56" s="54" t="s">
        <v>309</v>
      </c>
      <c r="F56" s="140">
        <v>250000</v>
      </c>
      <c r="G56" s="140">
        <v>250000</v>
      </c>
      <c r="H56" s="140">
        <v>250000</v>
      </c>
      <c r="I56" s="140"/>
      <c r="J56" s="140"/>
      <c r="K56" s="140"/>
      <c r="L56" s="140"/>
      <c r="M56" s="140">
        <v>250000</v>
      </c>
      <c r="N56" s="140">
        <v>250000</v>
      </c>
      <c r="O56" s="140">
        <v>250000</v>
      </c>
      <c r="P56" s="140"/>
      <c r="Q56" s="140"/>
      <c r="R56" s="140"/>
      <c r="S56" s="140">
        <v>0</v>
      </c>
      <c r="T56" s="141"/>
      <c r="U56" s="196">
        <v>1</v>
      </c>
    </row>
    <row r="57" spans="1:21" ht="51">
      <c r="A57" s="147">
        <v>3</v>
      </c>
      <c r="B57" s="102" t="s">
        <v>310</v>
      </c>
      <c r="C57" s="54" t="s">
        <v>305</v>
      </c>
      <c r="D57" s="82" t="s">
        <v>67</v>
      </c>
      <c r="E57" s="54" t="s">
        <v>309</v>
      </c>
      <c r="F57" s="140">
        <v>201171</v>
      </c>
      <c r="G57" s="140">
        <v>201171</v>
      </c>
      <c r="H57" s="140">
        <v>201171</v>
      </c>
      <c r="I57" s="140"/>
      <c r="J57" s="140"/>
      <c r="K57" s="140"/>
      <c r="L57" s="140"/>
      <c r="M57" s="140">
        <v>201171</v>
      </c>
      <c r="N57" s="140">
        <v>201171</v>
      </c>
      <c r="O57" s="140">
        <v>201171</v>
      </c>
      <c r="P57" s="140"/>
      <c r="Q57" s="140"/>
      <c r="R57" s="140"/>
      <c r="S57" s="140">
        <v>0</v>
      </c>
      <c r="T57" s="141"/>
      <c r="U57" s="196">
        <v>1</v>
      </c>
    </row>
    <row r="58" spans="1:21" ht="44.25" customHeight="1">
      <c r="A58" s="147">
        <v>4</v>
      </c>
      <c r="B58" s="102" t="s">
        <v>312</v>
      </c>
      <c r="C58" s="54" t="s">
        <v>305</v>
      </c>
      <c r="D58" s="82" t="s">
        <v>67</v>
      </c>
      <c r="E58" s="54" t="s">
        <v>309</v>
      </c>
      <c r="F58" s="140">
        <v>159306</v>
      </c>
      <c r="G58" s="140">
        <v>159306</v>
      </c>
      <c r="H58" s="140">
        <v>159306</v>
      </c>
      <c r="I58" s="140"/>
      <c r="J58" s="140"/>
      <c r="K58" s="140"/>
      <c r="L58" s="140"/>
      <c r="M58" s="140">
        <v>159306</v>
      </c>
      <c r="N58" s="140">
        <v>159306</v>
      </c>
      <c r="O58" s="140">
        <v>159306</v>
      </c>
      <c r="P58" s="140"/>
      <c r="Q58" s="140"/>
      <c r="R58" s="140"/>
      <c r="S58" s="140">
        <v>0</v>
      </c>
      <c r="T58" s="141"/>
      <c r="U58" s="196">
        <v>1</v>
      </c>
    </row>
    <row r="59" spans="1:21" ht="38.25">
      <c r="A59" s="147">
        <v>5</v>
      </c>
      <c r="B59" s="102" t="s">
        <v>313</v>
      </c>
      <c r="C59" s="54" t="s">
        <v>305</v>
      </c>
      <c r="D59" s="82" t="s">
        <v>67</v>
      </c>
      <c r="E59" s="54" t="s">
        <v>309</v>
      </c>
      <c r="F59" s="140">
        <v>195146</v>
      </c>
      <c r="G59" s="140">
        <v>195146</v>
      </c>
      <c r="H59" s="140">
        <v>195146</v>
      </c>
      <c r="I59" s="140"/>
      <c r="J59" s="140"/>
      <c r="K59" s="140"/>
      <c r="L59" s="140"/>
      <c r="M59" s="140">
        <v>195146</v>
      </c>
      <c r="N59" s="140">
        <v>195146</v>
      </c>
      <c r="O59" s="140">
        <v>195146</v>
      </c>
      <c r="P59" s="140"/>
      <c r="Q59" s="140"/>
      <c r="R59" s="140"/>
      <c r="S59" s="140">
        <v>0</v>
      </c>
      <c r="T59" s="141"/>
      <c r="U59" s="196">
        <v>1</v>
      </c>
    </row>
    <row r="60" spans="1:21" s="150" customFormat="1" ht="38.25">
      <c r="A60" s="147">
        <v>6</v>
      </c>
      <c r="B60" s="102" t="s">
        <v>314</v>
      </c>
      <c r="C60" s="54" t="s">
        <v>305</v>
      </c>
      <c r="D60" s="82" t="s">
        <v>67</v>
      </c>
      <c r="E60" s="54" t="s">
        <v>309</v>
      </c>
      <c r="F60" s="140">
        <v>138387</v>
      </c>
      <c r="G60" s="140">
        <v>138387</v>
      </c>
      <c r="H60" s="140">
        <v>138387</v>
      </c>
      <c r="I60" s="140"/>
      <c r="J60" s="140"/>
      <c r="K60" s="140"/>
      <c r="L60" s="140"/>
      <c r="M60" s="140">
        <v>138387</v>
      </c>
      <c r="N60" s="140">
        <v>138387</v>
      </c>
      <c r="O60" s="140">
        <v>138387</v>
      </c>
      <c r="P60" s="140"/>
      <c r="Q60" s="140"/>
      <c r="R60" s="140"/>
      <c r="S60" s="140">
        <v>0</v>
      </c>
      <c r="T60" s="141"/>
      <c r="U60" s="196">
        <v>1</v>
      </c>
    </row>
    <row r="61" spans="1:21" s="127" customFormat="1" ht="14.25">
      <c r="A61" s="133" t="s">
        <v>164</v>
      </c>
      <c r="B61" s="79" t="s">
        <v>316</v>
      </c>
      <c r="C61" s="174"/>
      <c r="D61" s="133"/>
      <c r="E61" s="174"/>
      <c r="F61" s="149">
        <f>SUM(F62:F63)</f>
        <v>187000</v>
      </c>
      <c r="G61" s="149">
        <f t="shared" ref="G61:U61" si="16">SUM(G62:G63)</f>
        <v>187000</v>
      </c>
      <c r="H61" s="149">
        <f t="shared" si="16"/>
        <v>187000</v>
      </c>
      <c r="I61" s="149">
        <f t="shared" si="16"/>
        <v>0</v>
      </c>
      <c r="J61" s="149">
        <f t="shared" si="16"/>
        <v>0</v>
      </c>
      <c r="K61" s="149">
        <f t="shared" si="16"/>
        <v>0</v>
      </c>
      <c r="L61" s="149">
        <f t="shared" si="16"/>
        <v>0</v>
      </c>
      <c r="M61" s="149">
        <f t="shared" si="16"/>
        <v>187000</v>
      </c>
      <c r="N61" s="149">
        <f t="shared" si="16"/>
        <v>187000</v>
      </c>
      <c r="O61" s="149">
        <f t="shared" si="16"/>
        <v>187000</v>
      </c>
      <c r="P61" s="149">
        <f t="shared" si="16"/>
        <v>0</v>
      </c>
      <c r="Q61" s="149">
        <f t="shared" si="16"/>
        <v>0</v>
      </c>
      <c r="R61" s="149">
        <f t="shared" si="16"/>
        <v>0</v>
      </c>
      <c r="S61" s="149">
        <f t="shared" si="16"/>
        <v>0</v>
      </c>
      <c r="T61" s="149">
        <f t="shared" si="16"/>
        <v>0</v>
      </c>
      <c r="U61" s="149">
        <f t="shared" si="16"/>
        <v>2</v>
      </c>
    </row>
    <row r="62" spans="1:21" s="150" customFormat="1" ht="38.25">
      <c r="A62" s="147">
        <v>1</v>
      </c>
      <c r="B62" s="102" t="s">
        <v>317</v>
      </c>
      <c r="C62" s="54" t="s">
        <v>134</v>
      </c>
      <c r="D62" s="82" t="s">
        <v>67</v>
      </c>
      <c r="E62" s="54" t="s">
        <v>478</v>
      </c>
      <c r="F62" s="140">
        <v>90000</v>
      </c>
      <c r="G62" s="140">
        <f t="shared" ref="G62" si="17">SUM(H62:K62)</f>
        <v>90000</v>
      </c>
      <c r="H62" s="140">
        <v>90000</v>
      </c>
      <c r="I62" s="140"/>
      <c r="J62" s="140"/>
      <c r="K62" s="140"/>
      <c r="L62" s="140"/>
      <c r="M62" s="140">
        <f t="shared" si="13"/>
        <v>90000</v>
      </c>
      <c r="N62" s="140">
        <f t="shared" si="14"/>
        <v>90000</v>
      </c>
      <c r="O62" s="140">
        <f t="shared" si="15"/>
        <v>90000</v>
      </c>
      <c r="P62" s="140">
        <f t="shared" si="15"/>
        <v>0</v>
      </c>
      <c r="Q62" s="140">
        <f t="shared" si="15"/>
        <v>0</v>
      </c>
      <c r="R62" s="140">
        <f t="shared" si="15"/>
        <v>0</v>
      </c>
      <c r="S62" s="140">
        <f t="shared" si="15"/>
        <v>0</v>
      </c>
      <c r="T62" s="140"/>
      <c r="U62" s="196">
        <v>1</v>
      </c>
    </row>
    <row r="63" spans="1:21" s="150" customFormat="1" ht="44.25" customHeight="1">
      <c r="A63" s="147">
        <v>2</v>
      </c>
      <c r="B63" s="102" t="s">
        <v>318</v>
      </c>
      <c r="C63" s="54" t="s">
        <v>134</v>
      </c>
      <c r="D63" s="82" t="s">
        <v>67</v>
      </c>
      <c r="E63" s="54" t="s">
        <v>478</v>
      </c>
      <c r="F63" s="140">
        <v>97000</v>
      </c>
      <c r="G63" s="140">
        <v>97000</v>
      </c>
      <c r="H63" s="140">
        <v>97000</v>
      </c>
      <c r="I63" s="140"/>
      <c r="J63" s="140"/>
      <c r="K63" s="140">
        <v>0</v>
      </c>
      <c r="L63" s="140">
        <v>0</v>
      </c>
      <c r="M63" s="140">
        <v>97000</v>
      </c>
      <c r="N63" s="140">
        <v>97000</v>
      </c>
      <c r="O63" s="140">
        <v>97000</v>
      </c>
      <c r="P63" s="140">
        <v>0</v>
      </c>
      <c r="Q63" s="140">
        <v>0</v>
      </c>
      <c r="R63" s="140"/>
      <c r="S63" s="140">
        <v>0</v>
      </c>
      <c r="T63" s="141"/>
      <c r="U63" s="196">
        <v>1</v>
      </c>
    </row>
    <row r="64" spans="1:21" s="146" customFormat="1" ht="20.25" customHeight="1">
      <c r="A64" s="133" t="s">
        <v>173</v>
      </c>
      <c r="B64" s="153" t="s">
        <v>321</v>
      </c>
      <c r="C64" s="174"/>
      <c r="D64" s="133"/>
      <c r="E64" s="187">
        <v>0</v>
      </c>
      <c r="F64" s="149">
        <f>SUM(F65:F68)</f>
        <v>627221</v>
      </c>
      <c r="G64" s="149">
        <f t="shared" ref="G64:U64" si="18">SUM(G65:G68)</f>
        <v>627221</v>
      </c>
      <c r="H64" s="149">
        <f t="shared" si="18"/>
        <v>627221</v>
      </c>
      <c r="I64" s="149">
        <f t="shared" si="18"/>
        <v>0</v>
      </c>
      <c r="J64" s="149">
        <f t="shared" si="18"/>
        <v>0</v>
      </c>
      <c r="K64" s="149">
        <f t="shared" si="18"/>
        <v>0</v>
      </c>
      <c r="L64" s="149">
        <f t="shared" si="18"/>
        <v>0</v>
      </c>
      <c r="M64" s="149">
        <f t="shared" si="18"/>
        <v>627221</v>
      </c>
      <c r="N64" s="149">
        <f t="shared" si="18"/>
        <v>627221</v>
      </c>
      <c r="O64" s="149">
        <f t="shared" si="18"/>
        <v>627221</v>
      </c>
      <c r="P64" s="149">
        <f t="shared" si="18"/>
        <v>0</v>
      </c>
      <c r="Q64" s="149">
        <f t="shared" si="18"/>
        <v>0</v>
      </c>
      <c r="R64" s="149">
        <f t="shared" si="18"/>
        <v>0</v>
      </c>
      <c r="S64" s="149">
        <f t="shared" si="18"/>
        <v>0</v>
      </c>
      <c r="T64" s="154"/>
      <c r="U64" s="149">
        <f t="shared" si="18"/>
        <v>4</v>
      </c>
    </row>
    <row r="65" spans="1:21" s="150" customFormat="1" ht="67.5" customHeight="1">
      <c r="A65" s="147">
        <v>1</v>
      </c>
      <c r="B65" s="102" t="s">
        <v>322</v>
      </c>
      <c r="C65" s="54" t="s">
        <v>98</v>
      </c>
      <c r="D65" s="82" t="s">
        <v>67</v>
      </c>
      <c r="E65" s="54" t="s">
        <v>479</v>
      </c>
      <c r="F65" s="140">
        <v>166517</v>
      </c>
      <c r="G65" s="140">
        <v>166517</v>
      </c>
      <c r="H65" s="140">
        <v>166517</v>
      </c>
      <c r="I65" s="140"/>
      <c r="J65" s="140"/>
      <c r="K65" s="140"/>
      <c r="L65" s="140">
        <v>0</v>
      </c>
      <c r="M65" s="140">
        <v>166517</v>
      </c>
      <c r="N65" s="140">
        <v>166517</v>
      </c>
      <c r="O65" s="140">
        <v>166517</v>
      </c>
      <c r="P65" s="140"/>
      <c r="Q65" s="140"/>
      <c r="R65" s="140"/>
      <c r="S65" s="140">
        <v>0</v>
      </c>
      <c r="T65" s="141"/>
      <c r="U65" s="196">
        <v>1</v>
      </c>
    </row>
    <row r="66" spans="1:21" s="150" customFormat="1" ht="63.75">
      <c r="A66" s="147">
        <v>2</v>
      </c>
      <c r="B66" s="102" t="s">
        <v>325</v>
      </c>
      <c r="C66" s="54" t="s">
        <v>98</v>
      </c>
      <c r="D66" s="82" t="s">
        <v>67</v>
      </c>
      <c r="E66" s="54" t="s">
        <v>479</v>
      </c>
      <c r="F66" s="140">
        <v>157309</v>
      </c>
      <c r="G66" s="140">
        <v>157309</v>
      </c>
      <c r="H66" s="140">
        <v>157309</v>
      </c>
      <c r="I66" s="140"/>
      <c r="J66" s="140"/>
      <c r="K66" s="140"/>
      <c r="L66" s="140">
        <v>0</v>
      </c>
      <c r="M66" s="140">
        <v>157309</v>
      </c>
      <c r="N66" s="140">
        <v>157309</v>
      </c>
      <c r="O66" s="140">
        <v>157309</v>
      </c>
      <c r="P66" s="140"/>
      <c r="Q66" s="140"/>
      <c r="R66" s="140"/>
      <c r="S66" s="140">
        <v>0</v>
      </c>
      <c r="T66" s="141"/>
      <c r="U66" s="196">
        <v>1</v>
      </c>
    </row>
    <row r="67" spans="1:21" s="150" customFormat="1" ht="38.25">
      <c r="A67" s="147">
        <v>3</v>
      </c>
      <c r="B67" s="102" t="s">
        <v>327</v>
      </c>
      <c r="C67" s="54" t="s">
        <v>98</v>
      </c>
      <c r="D67" s="82" t="s">
        <v>67</v>
      </c>
      <c r="E67" s="54" t="s">
        <v>479</v>
      </c>
      <c r="F67" s="140">
        <v>110000</v>
      </c>
      <c r="G67" s="140">
        <v>110000</v>
      </c>
      <c r="H67" s="140">
        <v>110000</v>
      </c>
      <c r="I67" s="140"/>
      <c r="J67" s="140"/>
      <c r="K67" s="140"/>
      <c r="L67" s="140"/>
      <c r="M67" s="140">
        <v>110000</v>
      </c>
      <c r="N67" s="140">
        <v>110000</v>
      </c>
      <c r="O67" s="140">
        <v>110000</v>
      </c>
      <c r="P67" s="140"/>
      <c r="Q67" s="140"/>
      <c r="R67" s="140"/>
      <c r="S67" s="140">
        <v>0</v>
      </c>
      <c r="T67" s="141"/>
      <c r="U67" s="196">
        <v>1</v>
      </c>
    </row>
    <row r="68" spans="1:21" s="150" customFormat="1" ht="28.5" customHeight="1">
      <c r="A68" s="147">
        <v>4</v>
      </c>
      <c r="B68" s="102" t="s">
        <v>329</v>
      </c>
      <c r="C68" s="54" t="s">
        <v>98</v>
      </c>
      <c r="D68" s="82" t="s">
        <v>67</v>
      </c>
      <c r="E68" s="54" t="s">
        <v>479</v>
      </c>
      <c r="F68" s="140">
        <v>193395</v>
      </c>
      <c r="G68" s="140">
        <v>193395</v>
      </c>
      <c r="H68" s="140">
        <v>193395</v>
      </c>
      <c r="I68" s="140"/>
      <c r="J68" s="140"/>
      <c r="K68" s="140"/>
      <c r="L68" s="140">
        <v>0</v>
      </c>
      <c r="M68" s="140">
        <v>193395</v>
      </c>
      <c r="N68" s="140">
        <v>193395</v>
      </c>
      <c r="O68" s="140">
        <v>193395</v>
      </c>
      <c r="P68" s="140"/>
      <c r="Q68" s="140"/>
      <c r="R68" s="140"/>
      <c r="S68" s="140">
        <v>0</v>
      </c>
      <c r="T68" s="141"/>
      <c r="U68" s="196">
        <v>1</v>
      </c>
    </row>
    <row r="69" spans="1:21" s="155" customFormat="1" ht="20.25" customHeight="1">
      <c r="A69" s="29" t="s">
        <v>177</v>
      </c>
      <c r="B69" s="153" t="s">
        <v>331</v>
      </c>
      <c r="C69" s="174"/>
      <c r="D69" s="133"/>
      <c r="E69" s="174"/>
      <c r="F69" s="149">
        <f t="shared" ref="F69:U69" si="19">SUM(F70:F70)</f>
        <v>129086</v>
      </c>
      <c r="G69" s="149">
        <f t="shared" si="19"/>
        <v>129086</v>
      </c>
      <c r="H69" s="149">
        <f t="shared" si="19"/>
        <v>129086</v>
      </c>
      <c r="I69" s="149">
        <f t="shared" si="19"/>
        <v>0</v>
      </c>
      <c r="J69" s="149">
        <f t="shared" si="19"/>
        <v>0</v>
      </c>
      <c r="K69" s="149">
        <f t="shared" si="19"/>
        <v>0</v>
      </c>
      <c r="L69" s="149">
        <f t="shared" si="19"/>
        <v>0</v>
      </c>
      <c r="M69" s="149">
        <f t="shared" si="19"/>
        <v>129086</v>
      </c>
      <c r="N69" s="149">
        <f t="shared" si="19"/>
        <v>129086</v>
      </c>
      <c r="O69" s="149">
        <f t="shared" si="19"/>
        <v>129086</v>
      </c>
      <c r="P69" s="149">
        <f t="shared" si="19"/>
        <v>0</v>
      </c>
      <c r="Q69" s="149">
        <f t="shared" si="19"/>
        <v>0</v>
      </c>
      <c r="R69" s="149">
        <f t="shared" si="19"/>
        <v>0</v>
      </c>
      <c r="S69" s="149">
        <f t="shared" si="19"/>
        <v>0</v>
      </c>
      <c r="T69" s="149"/>
      <c r="U69" s="149">
        <f t="shared" si="19"/>
        <v>1</v>
      </c>
    </row>
    <row r="70" spans="1:21" s="144" customFormat="1" ht="30.75" customHeight="1">
      <c r="A70" s="135">
        <v>1</v>
      </c>
      <c r="B70" s="136" t="s">
        <v>332</v>
      </c>
      <c r="C70" s="175" t="s">
        <v>333</v>
      </c>
      <c r="D70" s="137" t="s">
        <v>67</v>
      </c>
      <c r="E70" s="175"/>
      <c r="F70" s="138">
        <v>129086</v>
      </c>
      <c r="G70" s="138">
        <f t="shared" ref="G70" si="20">SUM(H70:K70)</f>
        <v>129086</v>
      </c>
      <c r="H70" s="138">
        <v>129086</v>
      </c>
      <c r="I70" s="138"/>
      <c r="J70" s="138"/>
      <c r="K70" s="138"/>
      <c r="L70" s="156"/>
      <c r="M70" s="138">
        <f t="shared" ref="M70" si="21">N70+S70</f>
        <v>129086</v>
      </c>
      <c r="N70" s="138">
        <f t="shared" ref="N70" si="22">SUM(O70:R70)</f>
        <v>129086</v>
      </c>
      <c r="O70" s="138">
        <f t="shared" ref="O70:S70" si="23">H70</f>
        <v>129086</v>
      </c>
      <c r="P70" s="138">
        <f t="shared" si="23"/>
        <v>0</v>
      </c>
      <c r="Q70" s="138">
        <f t="shared" si="23"/>
        <v>0</v>
      </c>
      <c r="R70" s="138">
        <f t="shared" si="23"/>
        <v>0</v>
      </c>
      <c r="S70" s="138">
        <f t="shared" si="23"/>
        <v>0</v>
      </c>
      <c r="T70" s="138"/>
      <c r="U70" s="196">
        <v>1</v>
      </c>
    </row>
    <row r="71" spans="1:21" s="146" customFormat="1" ht="23.25" customHeight="1">
      <c r="A71" s="133" t="s">
        <v>180</v>
      </c>
      <c r="B71" s="153" t="s">
        <v>119</v>
      </c>
      <c r="C71" s="174"/>
      <c r="D71" s="133"/>
      <c r="E71" s="174"/>
      <c r="F71" s="149">
        <f>SUM(F72:F76)</f>
        <v>893997.24100000004</v>
      </c>
      <c r="G71" s="149">
        <f t="shared" ref="G71:U71" si="24">SUM(G72:G76)</f>
        <v>893997.24100000004</v>
      </c>
      <c r="H71" s="149">
        <f t="shared" si="24"/>
        <v>893997.24100000004</v>
      </c>
      <c r="I71" s="149">
        <f t="shared" si="24"/>
        <v>0</v>
      </c>
      <c r="J71" s="149">
        <f t="shared" si="24"/>
        <v>0</v>
      </c>
      <c r="K71" s="149">
        <f t="shared" si="24"/>
        <v>0</v>
      </c>
      <c r="L71" s="149">
        <f t="shared" si="24"/>
        <v>0</v>
      </c>
      <c r="M71" s="149">
        <f t="shared" si="24"/>
        <v>893997.24100000004</v>
      </c>
      <c r="N71" s="149">
        <f t="shared" si="24"/>
        <v>893997.24100000004</v>
      </c>
      <c r="O71" s="149">
        <f t="shared" si="24"/>
        <v>893997.24100000004</v>
      </c>
      <c r="P71" s="149">
        <f t="shared" si="24"/>
        <v>0</v>
      </c>
      <c r="Q71" s="149">
        <f t="shared" si="24"/>
        <v>0</v>
      </c>
      <c r="R71" s="149">
        <f t="shared" si="24"/>
        <v>0</v>
      </c>
      <c r="S71" s="149">
        <f t="shared" si="24"/>
        <v>0</v>
      </c>
      <c r="T71" s="149"/>
      <c r="U71" s="149">
        <f t="shared" si="24"/>
        <v>5</v>
      </c>
    </row>
    <row r="72" spans="1:21" ht="38.25">
      <c r="A72" s="147">
        <v>1</v>
      </c>
      <c r="B72" s="102" t="s">
        <v>334</v>
      </c>
      <c r="C72" s="54" t="s">
        <v>119</v>
      </c>
      <c r="D72" s="82" t="s">
        <v>67</v>
      </c>
      <c r="E72" s="54"/>
      <c r="F72" s="140">
        <v>286680</v>
      </c>
      <c r="G72" s="140">
        <f t="shared" ref="G72:G79" si="25">SUM(H72:K72)</f>
        <v>286680</v>
      </c>
      <c r="H72" s="140">
        <v>286680</v>
      </c>
      <c r="I72" s="140"/>
      <c r="J72" s="140"/>
      <c r="K72" s="140"/>
      <c r="L72" s="140"/>
      <c r="M72" s="140">
        <f t="shared" ref="M72:M79" si="26">N72+S72</f>
        <v>286680</v>
      </c>
      <c r="N72" s="140">
        <f t="shared" ref="N72:N79" si="27">SUM(O72:R72)</f>
        <v>286680</v>
      </c>
      <c r="O72" s="140">
        <f t="shared" ref="O72:S79" si="28">H72</f>
        <v>286680</v>
      </c>
      <c r="P72" s="140">
        <f t="shared" si="28"/>
        <v>0</v>
      </c>
      <c r="Q72" s="140">
        <f t="shared" si="28"/>
        <v>0</v>
      </c>
      <c r="R72" s="140">
        <f t="shared" si="28"/>
        <v>0</v>
      </c>
      <c r="S72" s="140">
        <f t="shared" si="28"/>
        <v>0</v>
      </c>
      <c r="T72" s="140"/>
      <c r="U72" s="196">
        <v>1</v>
      </c>
    </row>
    <row r="73" spans="1:21" ht="38.25">
      <c r="A73" s="147">
        <v>2</v>
      </c>
      <c r="B73" s="102" t="s">
        <v>335</v>
      </c>
      <c r="C73" s="54" t="s">
        <v>119</v>
      </c>
      <c r="D73" s="82" t="s">
        <v>67</v>
      </c>
      <c r="E73" s="54"/>
      <c r="F73" s="140">
        <v>210000</v>
      </c>
      <c r="G73" s="140">
        <f t="shared" si="25"/>
        <v>210000</v>
      </c>
      <c r="H73" s="140">
        <v>210000</v>
      </c>
      <c r="I73" s="140"/>
      <c r="J73" s="140"/>
      <c r="K73" s="140"/>
      <c r="L73" s="140"/>
      <c r="M73" s="140">
        <f t="shared" si="26"/>
        <v>210000</v>
      </c>
      <c r="N73" s="140">
        <f t="shared" si="27"/>
        <v>210000</v>
      </c>
      <c r="O73" s="140">
        <f t="shared" si="28"/>
        <v>210000</v>
      </c>
      <c r="P73" s="140">
        <f t="shared" si="28"/>
        <v>0</v>
      </c>
      <c r="Q73" s="140">
        <f t="shared" si="28"/>
        <v>0</v>
      </c>
      <c r="R73" s="140">
        <f t="shared" si="28"/>
        <v>0</v>
      </c>
      <c r="S73" s="140">
        <f t="shared" si="28"/>
        <v>0</v>
      </c>
      <c r="T73" s="140"/>
      <c r="U73" s="196">
        <v>1</v>
      </c>
    </row>
    <row r="74" spans="1:21" ht="25.5">
      <c r="A74" s="147">
        <v>3</v>
      </c>
      <c r="B74" s="102" t="s">
        <v>336</v>
      </c>
      <c r="C74" s="54" t="s">
        <v>119</v>
      </c>
      <c r="D74" s="82" t="s">
        <v>67</v>
      </c>
      <c r="E74" s="54"/>
      <c r="F74" s="140">
        <v>109056</v>
      </c>
      <c r="G74" s="140">
        <f t="shared" si="25"/>
        <v>109056</v>
      </c>
      <c r="H74" s="140">
        <v>109056</v>
      </c>
      <c r="I74" s="140"/>
      <c r="J74" s="140"/>
      <c r="K74" s="140"/>
      <c r="L74" s="140"/>
      <c r="M74" s="140">
        <f t="shared" si="26"/>
        <v>109056</v>
      </c>
      <c r="N74" s="140">
        <f t="shared" si="27"/>
        <v>109056</v>
      </c>
      <c r="O74" s="140">
        <f t="shared" si="28"/>
        <v>109056</v>
      </c>
      <c r="P74" s="140">
        <f t="shared" si="28"/>
        <v>0</v>
      </c>
      <c r="Q74" s="140">
        <f t="shared" si="28"/>
        <v>0</v>
      </c>
      <c r="R74" s="140">
        <f t="shared" si="28"/>
        <v>0</v>
      </c>
      <c r="S74" s="140">
        <f t="shared" si="28"/>
        <v>0</v>
      </c>
      <c r="T74" s="140"/>
      <c r="U74" s="196">
        <v>1</v>
      </c>
    </row>
    <row r="75" spans="1:21" ht="38.25">
      <c r="A75" s="147">
        <v>4</v>
      </c>
      <c r="B75" s="102" t="s">
        <v>337</v>
      </c>
      <c r="C75" s="54" t="s">
        <v>119</v>
      </c>
      <c r="D75" s="82" t="s">
        <v>67</v>
      </c>
      <c r="E75" s="54"/>
      <c r="F75" s="140">
        <v>120178</v>
      </c>
      <c r="G75" s="140">
        <f t="shared" si="25"/>
        <v>120178</v>
      </c>
      <c r="H75" s="140">
        <v>120178</v>
      </c>
      <c r="I75" s="140"/>
      <c r="J75" s="140"/>
      <c r="K75" s="140"/>
      <c r="L75" s="140"/>
      <c r="M75" s="140">
        <f t="shared" si="26"/>
        <v>120178</v>
      </c>
      <c r="N75" s="140">
        <f t="shared" si="27"/>
        <v>120178</v>
      </c>
      <c r="O75" s="140">
        <f t="shared" si="28"/>
        <v>120178</v>
      </c>
      <c r="P75" s="140">
        <f t="shared" si="28"/>
        <v>0</v>
      </c>
      <c r="Q75" s="140">
        <f t="shared" si="28"/>
        <v>0</v>
      </c>
      <c r="R75" s="140">
        <f t="shared" si="28"/>
        <v>0</v>
      </c>
      <c r="S75" s="140">
        <f t="shared" si="28"/>
        <v>0</v>
      </c>
      <c r="T75" s="140"/>
      <c r="U75" s="196">
        <v>1</v>
      </c>
    </row>
    <row r="76" spans="1:21" ht="27.75" customHeight="1">
      <c r="A76" s="147">
        <v>5</v>
      </c>
      <c r="B76" s="102" t="s">
        <v>338</v>
      </c>
      <c r="C76" s="54" t="s">
        <v>119</v>
      </c>
      <c r="D76" s="82" t="s">
        <v>67</v>
      </c>
      <c r="E76" s="54" t="s">
        <v>480</v>
      </c>
      <c r="F76" s="140">
        <v>168083.24100000001</v>
      </c>
      <c r="G76" s="140">
        <v>168083.24100000001</v>
      </c>
      <c r="H76" s="140">
        <v>168083.24100000001</v>
      </c>
      <c r="I76" s="140"/>
      <c r="J76" s="140"/>
      <c r="K76" s="140"/>
      <c r="L76" s="140"/>
      <c r="M76" s="140">
        <v>168083.24100000001</v>
      </c>
      <c r="N76" s="140">
        <v>168083.24100000001</v>
      </c>
      <c r="O76" s="140">
        <v>168083.24100000001</v>
      </c>
      <c r="P76" s="140">
        <v>0</v>
      </c>
      <c r="Q76" s="140">
        <v>0</v>
      </c>
      <c r="R76" s="140"/>
      <c r="S76" s="140">
        <v>0</v>
      </c>
      <c r="T76" s="140"/>
      <c r="U76" s="196">
        <v>1</v>
      </c>
    </row>
    <row r="77" spans="1:21" s="155" customFormat="1" ht="12.75">
      <c r="A77" s="133" t="s">
        <v>184</v>
      </c>
      <c r="B77" s="153" t="s">
        <v>213</v>
      </c>
      <c r="C77" s="174"/>
      <c r="D77" s="133"/>
      <c r="E77" s="174"/>
      <c r="F77" s="149">
        <f>SUM(F78:F84)</f>
        <v>944093</v>
      </c>
      <c r="G77" s="149">
        <f t="shared" ref="G77:U77" si="29">SUM(G78:G84)</f>
        <v>944093</v>
      </c>
      <c r="H77" s="149">
        <f t="shared" si="29"/>
        <v>944093</v>
      </c>
      <c r="I77" s="149">
        <f t="shared" si="29"/>
        <v>0</v>
      </c>
      <c r="J77" s="149">
        <f t="shared" si="29"/>
        <v>0</v>
      </c>
      <c r="K77" s="149">
        <f t="shared" si="29"/>
        <v>0</v>
      </c>
      <c r="L77" s="149">
        <f t="shared" si="29"/>
        <v>0</v>
      </c>
      <c r="M77" s="149">
        <f t="shared" si="29"/>
        <v>944093</v>
      </c>
      <c r="N77" s="149">
        <f t="shared" si="29"/>
        <v>944093</v>
      </c>
      <c r="O77" s="149">
        <f t="shared" si="29"/>
        <v>944093</v>
      </c>
      <c r="P77" s="149">
        <f t="shared" si="29"/>
        <v>0</v>
      </c>
      <c r="Q77" s="149">
        <f t="shared" si="29"/>
        <v>0</v>
      </c>
      <c r="R77" s="149">
        <f t="shared" si="29"/>
        <v>0</v>
      </c>
      <c r="S77" s="149">
        <f t="shared" si="29"/>
        <v>0</v>
      </c>
      <c r="T77" s="149"/>
      <c r="U77" s="149">
        <f t="shared" si="29"/>
        <v>7</v>
      </c>
    </row>
    <row r="78" spans="1:21" s="150" customFormat="1" ht="38.25">
      <c r="A78" s="147">
        <v>1</v>
      </c>
      <c r="B78" s="102" t="s">
        <v>341</v>
      </c>
      <c r="C78" s="54" t="s">
        <v>108</v>
      </c>
      <c r="D78" s="82" t="s">
        <v>67</v>
      </c>
      <c r="E78" s="54" t="s">
        <v>481</v>
      </c>
      <c r="F78" s="140">
        <v>142530</v>
      </c>
      <c r="G78" s="140">
        <f t="shared" si="25"/>
        <v>142530</v>
      </c>
      <c r="H78" s="140">
        <v>142530</v>
      </c>
      <c r="I78" s="140"/>
      <c r="J78" s="140"/>
      <c r="K78" s="140"/>
      <c r="L78" s="140"/>
      <c r="M78" s="140">
        <f t="shared" si="26"/>
        <v>142530</v>
      </c>
      <c r="N78" s="140">
        <f t="shared" si="27"/>
        <v>142530</v>
      </c>
      <c r="O78" s="140">
        <f t="shared" si="28"/>
        <v>142530</v>
      </c>
      <c r="P78" s="140">
        <f t="shared" si="28"/>
        <v>0</v>
      </c>
      <c r="Q78" s="140">
        <f t="shared" si="28"/>
        <v>0</v>
      </c>
      <c r="R78" s="140">
        <f t="shared" si="28"/>
        <v>0</v>
      </c>
      <c r="S78" s="140">
        <f t="shared" si="28"/>
        <v>0</v>
      </c>
      <c r="T78" s="140"/>
      <c r="U78" s="196">
        <v>1</v>
      </c>
    </row>
    <row r="79" spans="1:21" s="150" customFormat="1" ht="51">
      <c r="A79" s="147">
        <v>2</v>
      </c>
      <c r="B79" s="102" t="s">
        <v>343</v>
      </c>
      <c r="C79" s="54" t="s">
        <v>108</v>
      </c>
      <c r="D79" s="82" t="s">
        <v>67</v>
      </c>
      <c r="E79" s="54" t="s">
        <v>481</v>
      </c>
      <c r="F79" s="140">
        <v>182763</v>
      </c>
      <c r="G79" s="140">
        <f t="shared" si="25"/>
        <v>182763</v>
      </c>
      <c r="H79" s="140">
        <v>182763</v>
      </c>
      <c r="I79" s="140"/>
      <c r="J79" s="140"/>
      <c r="K79" s="140"/>
      <c r="L79" s="140"/>
      <c r="M79" s="140">
        <f t="shared" si="26"/>
        <v>182763</v>
      </c>
      <c r="N79" s="140">
        <f t="shared" si="27"/>
        <v>182763</v>
      </c>
      <c r="O79" s="140">
        <f t="shared" si="28"/>
        <v>182763</v>
      </c>
      <c r="P79" s="140">
        <f t="shared" si="28"/>
        <v>0</v>
      </c>
      <c r="Q79" s="140">
        <f t="shared" si="28"/>
        <v>0</v>
      </c>
      <c r="R79" s="140">
        <f t="shared" si="28"/>
        <v>0</v>
      </c>
      <c r="S79" s="140">
        <f t="shared" si="28"/>
        <v>0</v>
      </c>
      <c r="T79" s="140"/>
      <c r="U79" s="196">
        <v>1</v>
      </c>
    </row>
    <row r="80" spans="1:21" s="150" customFormat="1" ht="38.25">
      <c r="A80" s="147">
        <v>3</v>
      </c>
      <c r="B80" s="102" t="s">
        <v>344</v>
      </c>
      <c r="C80" s="54" t="s">
        <v>108</v>
      </c>
      <c r="D80" s="82" t="s">
        <v>67</v>
      </c>
      <c r="E80" s="54" t="s">
        <v>481</v>
      </c>
      <c r="F80" s="140">
        <v>95000</v>
      </c>
      <c r="G80" s="140">
        <v>95000</v>
      </c>
      <c r="H80" s="140">
        <v>95000</v>
      </c>
      <c r="I80" s="140"/>
      <c r="J80" s="140"/>
      <c r="K80" s="140"/>
      <c r="L80" s="140"/>
      <c r="M80" s="140">
        <v>95000</v>
      </c>
      <c r="N80" s="140">
        <v>95000</v>
      </c>
      <c r="O80" s="140">
        <v>95000</v>
      </c>
      <c r="P80" s="140"/>
      <c r="Q80" s="140"/>
      <c r="R80" s="140"/>
      <c r="S80" s="140">
        <v>0</v>
      </c>
      <c r="T80" s="141"/>
      <c r="U80" s="196">
        <v>1</v>
      </c>
    </row>
    <row r="81" spans="1:21" s="150" customFormat="1" ht="51">
      <c r="A81" s="147">
        <v>4</v>
      </c>
      <c r="B81" s="102" t="s">
        <v>346</v>
      </c>
      <c r="C81" s="54" t="s">
        <v>108</v>
      </c>
      <c r="D81" s="82" t="s">
        <v>67</v>
      </c>
      <c r="E81" s="54" t="s">
        <v>481</v>
      </c>
      <c r="F81" s="140">
        <v>143199</v>
      </c>
      <c r="G81" s="140">
        <v>143199</v>
      </c>
      <c r="H81" s="140">
        <v>143199</v>
      </c>
      <c r="I81" s="140"/>
      <c r="J81" s="140"/>
      <c r="K81" s="140"/>
      <c r="L81" s="140"/>
      <c r="M81" s="140">
        <v>143199</v>
      </c>
      <c r="N81" s="140">
        <v>143199</v>
      </c>
      <c r="O81" s="140">
        <v>143199</v>
      </c>
      <c r="P81" s="140"/>
      <c r="Q81" s="140"/>
      <c r="R81" s="140"/>
      <c r="S81" s="140">
        <v>0</v>
      </c>
      <c r="T81" s="141"/>
      <c r="U81" s="196">
        <v>1</v>
      </c>
    </row>
    <row r="82" spans="1:21" s="150" customFormat="1" ht="38.25">
      <c r="A82" s="147">
        <v>5</v>
      </c>
      <c r="B82" s="102" t="s">
        <v>347</v>
      </c>
      <c r="C82" s="54" t="s">
        <v>108</v>
      </c>
      <c r="D82" s="82" t="s">
        <v>67</v>
      </c>
      <c r="E82" s="54" t="s">
        <v>481</v>
      </c>
      <c r="F82" s="140">
        <v>99936</v>
      </c>
      <c r="G82" s="140">
        <v>99936</v>
      </c>
      <c r="H82" s="140">
        <v>99936</v>
      </c>
      <c r="I82" s="140"/>
      <c r="J82" s="140"/>
      <c r="K82" s="140"/>
      <c r="L82" s="140">
        <v>0</v>
      </c>
      <c r="M82" s="140">
        <v>99936</v>
      </c>
      <c r="N82" s="140">
        <v>99936</v>
      </c>
      <c r="O82" s="140">
        <v>99936</v>
      </c>
      <c r="P82" s="140"/>
      <c r="Q82" s="140"/>
      <c r="R82" s="140"/>
      <c r="S82" s="140">
        <v>0</v>
      </c>
      <c r="T82" s="141"/>
      <c r="U82" s="196">
        <v>1</v>
      </c>
    </row>
    <row r="83" spans="1:21" s="150" customFormat="1" ht="25.5">
      <c r="A83" s="147">
        <v>6</v>
      </c>
      <c r="B83" s="102" t="s">
        <v>511</v>
      </c>
      <c r="C83" s="54" t="s">
        <v>108</v>
      </c>
      <c r="D83" s="82" t="s">
        <v>67</v>
      </c>
      <c r="E83" s="54" t="s">
        <v>481</v>
      </c>
      <c r="F83" s="140">
        <v>130665</v>
      </c>
      <c r="G83" s="140">
        <v>130665</v>
      </c>
      <c r="H83" s="140">
        <v>130665</v>
      </c>
      <c r="I83" s="140"/>
      <c r="J83" s="140"/>
      <c r="K83" s="140"/>
      <c r="L83" s="140"/>
      <c r="M83" s="140">
        <v>130665</v>
      </c>
      <c r="N83" s="140">
        <v>130665</v>
      </c>
      <c r="O83" s="140">
        <v>130665</v>
      </c>
      <c r="P83" s="140"/>
      <c r="Q83" s="140"/>
      <c r="R83" s="140"/>
      <c r="S83" s="140"/>
      <c r="T83" s="141"/>
      <c r="U83" s="196">
        <v>1</v>
      </c>
    </row>
    <row r="84" spans="1:21" s="150" customFormat="1" ht="63.75">
      <c r="A84" s="147">
        <v>7</v>
      </c>
      <c r="B84" s="102" t="s">
        <v>349</v>
      </c>
      <c r="C84" s="54" t="s">
        <v>108</v>
      </c>
      <c r="D84" s="82" t="s">
        <v>67</v>
      </c>
      <c r="E84" s="54" t="s">
        <v>481</v>
      </c>
      <c r="F84" s="140">
        <v>150000</v>
      </c>
      <c r="G84" s="140">
        <v>150000</v>
      </c>
      <c r="H84" s="140">
        <v>150000</v>
      </c>
      <c r="I84" s="140"/>
      <c r="J84" s="140"/>
      <c r="K84" s="140"/>
      <c r="L84" s="140"/>
      <c r="M84" s="140">
        <v>150000</v>
      </c>
      <c r="N84" s="140">
        <v>150000</v>
      </c>
      <c r="O84" s="140">
        <v>150000</v>
      </c>
      <c r="P84" s="140"/>
      <c r="Q84" s="140"/>
      <c r="R84" s="140"/>
      <c r="S84" s="140">
        <v>0</v>
      </c>
      <c r="T84" s="141"/>
      <c r="U84" s="196">
        <v>1</v>
      </c>
    </row>
    <row r="85" spans="1:21" s="146" customFormat="1" ht="20.25" customHeight="1">
      <c r="A85" s="133" t="s">
        <v>188</v>
      </c>
      <c r="B85" s="153" t="s">
        <v>208</v>
      </c>
      <c r="C85" s="174"/>
      <c r="D85" s="133"/>
      <c r="E85" s="174"/>
      <c r="F85" s="149">
        <f>SUM(F86:F88)</f>
        <v>393190</v>
      </c>
      <c r="G85" s="149">
        <f t="shared" ref="G85:U85" si="30">SUM(G86:G88)</f>
        <v>393190</v>
      </c>
      <c r="H85" s="149">
        <f t="shared" si="30"/>
        <v>393190</v>
      </c>
      <c r="I85" s="149">
        <f t="shared" si="30"/>
        <v>0</v>
      </c>
      <c r="J85" s="149">
        <f t="shared" si="30"/>
        <v>0</v>
      </c>
      <c r="K85" s="149">
        <f t="shared" si="30"/>
        <v>0</v>
      </c>
      <c r="L85" s="149">
        <f t="shared" si="30"/>
        <v>0</v>
      </c>
      <c r="M85" s="149">
        <f t="shared" si="30"/>
        <v>393190</v>
      </c>
      <c r="N85" s="149">
        <f t="shared" si="30"/>
        <v>393190</v>
      </c>
      <c r="O85" s="149">
        <f t="shared" si="30"/>
        <v>393190</v>
      </c>
      <c r="P85" s="149">
        <f t="shared" si="30"/>
        <v>0</v>
      </c>
      <c r="Q85" s="149">
        <f t="shared" si="30"/>
        <v>0</v>
      </c>
      <c r="R85" s="149">
        <f t="shared" si="30"/>
        <v>0</v>
      </c>
      <c r="S85" s="149">
        <f t="shared" si="30"/>
        <v>0</v>
      </c>
      <c r="T85" s="149"/>
      <c r="U85" s="149">
        <f t="shared" si="30"/>
        <v>3</v>
      </c>
    </row>
    <row r="86" spans="1:21" s="150" customFormat="1" ht="38.25">
      <c r="A86" s="147">
        <v>1</v>
      </c>
      <c r="B86" s="102" t="s">
        <v>351</v>
      </c>
      <c r="C86" s="54" t="s">
        <v>192</v>
      </c>
      <c r="D86" s="82" t="s">
        <v>67</v>
      </c>
      <c r="E86" s="54" t="s">
        <v>482</v>
      </c>
      <c r="F86" s="140">
        <v>86800</v>
      </c>
      <c r="G86" s="140">
        <f t="shared" ref="G86" si="31">SUM(H86:K86)</f>
        <v>86800</v>
      </c>
      <c r="H86" s="140">
        <f>F86</f>
        <v>86800</v>
      </c>
      <c r="I86" s="140"/>
      <c r="J86" s="140"/>
      <c r="K86" s="140"/>
      <c r="L86" s="140"/>
      <c r="M86" s="140">
        <f t="shared" ref="M86" si="32">N86+S86</f>
        <v>86800</v>
      </c>
      <c r="N86" s="140">
        <f t="shared" ref="N86" si="33">SUM(O86:R86)</f>
        <v>86800</v>
      </c>
      <c r="O86" s="140">
        <f t="shared" ref="O86:S86" si="34">H86</f>
        <v>86800</v>
      </c>
      <c r="P86" s="140">
        <f t="shared" si="34"/>
        <v>0</v>
      </c>
      <c r="Q86" s="140">
        <f t="shared" si="34"/>
        <v>0</v>
      </c>
      <c r="R86" s="140">
        <f t="shared" si="34"/>
        <v>0</v>
      </c>
      <c r="S86" s="140">
        <f t="shared" si="34"/>
        <v>0</v>
      </c>
      <c r="T86" s="140"/>
      <c r="U86" s="196">
        <v>1</v>
      </c>
    </row>
    <row r="87" spans="1:21" s="150" customFormat="1" ht="53.25" customHeight="1">
      <c r="A87" s="147">
        <v>2</v>
      </c>
      <c r="B87" s="102" t="s">
        <v>353</v>
      </c>
      <c r="C87" s="54" t="s">
        <v>192</v>
      </c>
      <c r="D87" s="82" t="s">
        <v>67</v>
      </c>
      <c r="E87" s="54" t="s">
        <v>482</v>
      </c>
      <c r="F87" s="140">
        <v>98000</v>
      </c>
      <c r="G87" s="140">
        <v>98000</v>
      </c>
      <c r="H87" s="140">
        <v>98000</v>
      </c>
      <c r="I87" s="140"/>
      <c r="J87" s="140"/>
      <c r="K87" s="140"/>
      <c r="L87" s="140">
        <v>0</v>
      </c>
      <c r="M87" s="140">
        <v>98000</v>
      </c>
      <c r="N87" s="140">
        <v>98000</v>
      </c>
      <c r="O87" s="140">
        <v>98000</v>
      </c>
      <c r="P87" s="140"/>
      <c r="Q87" s="140"/>
      <c r="R87" s="140"/>
      <c r="S87" s="140">
        <v>0</v>
      </c>
      <c r="T87" s="141"/>
      <c r="U87" s="196">
        <v>1</v>
      </c>
    </row>
    <row r="88" spans="1:21" s="150" customFormat="1" ht="38.25">
      <c r="A88" s="147">
        <v>3</v>
      </c>
      <c r="B88" s="102" t="s">
        <v>355</v>
      </c>
      <c r="C88" s="54" t="s">
        <v>192</v>
      </c>
      <c r="D88" s="82" t="s">
        <v>67</v>
      </c>
      <c r="E88" s="54" t="s">
        <v>482</v>
      </c>
      <c r="F88" s="140">
        <v>208390</v>
      </c>
      <c r="G88" s="140">
        <v>208390</v>
      </c>
      <c r="H88" s="140">
        <v>208390</v>
      </c>
      <c r="I88" s="140"/>
      <c r="J88" s="140"/>
      <c r="K88" s="140"/>
      <c r="L88" s="140"/>
      <c r="M88" s="140">
        <v>208390</v>
      </c>
      <c r="N88" s="140">
        <v>208390</v>
      </c>
      <c r="O88" s="140">
        <v>208390</v>
      </c>
      <c r="P88" s="140"/>
      <c r="Q88" s="140"/>
      <c r="R88" s="140"/>
      <c r="S88" s="140">
        <v>0</v>
      </c>
      <c r="T88" s="141"/>
      <c r="U88" s="196">
        <v>1</v>
      </c>
    </row>
    <row r="89" spans="1:21" s="146" customFormat="1" ht="23.25" customHeight="1">
      <c r="A89" s="133" t="s">
        <v>196</v>
      </c>
      <c r="B89" s="153" t="s">
        <v>89</v>
      </c>
      <c r="C89" s="174"/>
      <c r="D89" s="133"/>
      <c r="E89" s="174">
        <v>0</v>
      </c>
      <c r="F89" s="149">
        <f t="shared" ref="F89:U89" si="35">SUM(F90:F93)</f>
        <v>1185138.977</v>
      </c>
      <c r="G89" s="149">
        <f t="shared" si="35"/>
        <v>1185138.977</v>
      </c>
      <c r="H89" s="149">
        <f t="shared" si="35"/>
        <v>1185138.977</v>
      </c>
      <c r="I89" s="149">
        <f t="shared" si="35"/>
        <v>0</v>
      </c>
      <c r="J89" s="149">
        <f t="shared" si="35"/>
        <v>0</v>
      </c>
      <c r="K89" s="149">
        <f t="shared" si="35"/>
        <v>0</v>
      </c>
      <c r="L89" s="149">
        <f t="shared" si="35"/>
        <v>0</v>
      </c>
      <c r="M89" s="149">
        <f t="shared" si="35"/>
        <v>1185138.977</v>
      </c>
      <c r="N89" s="149">
        <f t="shared" si="35"/>
        <v>1185138.977</v>
      </c>
      <c r="O89" s="149">
        <f t="shared" si="35"/>
        <v>1185138.977</v>
      </c>
      <c r="P89" s="149">
        <f t="shared" si="35"/>
        <v>0</v>
      </c>
      <c r="Q89" s="149">
        <f t="shared" si="35"/>
        <v>0</v>
      </c>
      <c r="R89" s="149">
        <f t="shared" si="35"/>
        <v>0</v>
      </c>
      <c r="S89" s="149">
        <f t="shared" si="35"/>
        <v>0</v>
      </c>
      <c r="T89" s="149"/>
      <c r="U89" s="149">
        <f t="shared" si="35"/>
        <v>4</v>
      </c>
    </row>
    <row r="90" spans="1:21" s="150" customFormat="1" ht="63.75">
      <c r="A90" s="147">
        <v>1</v>
      </c>
      <c r="B90" s="102" t="s">
        <v>357</v>
      </c>
      <c r="C90" s="54" t="s">
        <v>89</v>
      </c>
      <c r="D90" s="82" t="s">
        <v>67</v>
      </c>
      <c r="E90" s="54" t="s">
        <v>483</v>
      </c>
      <c r="F90" s="140">
        <v>172676</v>
      </c>
      <c r="G90" s="140">
        <v>172676</v>
      </c>
      <c r="H90" s="140">
        <v>172676</v>
      </c>
      <c r="I90" s="140"/>
      <c r="J90" s="140"/>
      <c r="K90" s="140"/>
      <c r="L90" s="140">
        <v>0</v>
      </c>
      <c r="M90" s="140">
        <v>172676</v>
      </c>
      <c r="N90" s="140">
        <v>172676</v>
      </c>
      <c r="O90" s="140">
        <v>172676</v>
      </c>
      <c r="P90" s="140"/>
      <c r="Q90" s="140"/>
      <c r="R90" s="140"/>
      <c r="S90" s="140">
        <v>0</v>
      </c>
      <c r="T90" s="141"/>
      <c r="U90" s="196">
        <v>1</v>
      </c>
    </row>
    <row r="91" spans="1:21" s="150" customFormat="1" ht="25.5">
      <c r="A91" s="147">
        <v>2</v>
      </c>
      <c r="B91" s="102" t="s">
        <v>360</v>
      </c>
      <c r="C91" s="54" t="s">
        <v>89</v>
      </c>
      <c r="D91" s="82" t="s">
        <v>67</v>
      </c>
      <c r="E91" s="54" t="s">
        <v>483</v>
      </c>
      <c r="F91" s="140">
        <v>300000</v>
      </c>
      <c r="G91" s="140">
        <v>300000</v>
      </c>
      <c r="H91" s="140">
        <v>300000</v>
      </c>
      <c r="I91" s="140"/>
      <c r="J91" s="140"/>
      <c r="K91" s="140"/>
      <c r="L91" s="140"/>
      <c r="M91" s="140">
        <v>300000</v>
      </c>
      <c r="N91" s="140">
        <v>300000</v>
      </c>
      <c r="O91" s="140">
        <v>300000</v>
      </c>
      <c r="P91" s="140"/>
      <c r="Q91" s="140"/>
      <c r="R91" s="140"/>
      <c r="S91" s="140">
        <v>0</v>
      </c>
      <c r="T91" s="141"/>
      <c r="U91" s="196">
        <v>1</v>
      </c>
    </row>
    <row r="92" spans="1:21" s="150" customFormat="1" ht="51">
      <c r="A92" s="147">
        <v>3</v>
      </c>
      <c r="B92" s="102" t="s">
        <v>362</v>
      </c>
      <c r="C92" s="54" t="s">
        <v>363</v>
      </c>
      <c r="D92" s="82" t="s">
        <v>67</v>
      </c>
      <c r="E92" s="54" t="s">
        <v>359</v>
      </c>
      <c r="F92" s="157">
        <v>355000</v>
      </c>
      <c r="G92" s="157">
        <v>355000</v>
      </c>
      <c r="H92" s="157">
        <v>355000</v>
      </c>
      <c r="I92" s="140"/>
      <c r="J92" s="140"/>
      <c r="K92" s="140"/>
      <c r="L92" s="140"/>
      <c r="M92" s="157">
        <v>355000</v>
      </c>
      <c r="N92" s="157">
        <v>355000</v>
      </c>
      <c r="O92" s="157">
        <v>355000</v>
      </c>
      <c r="P92" s="140"/>
      <c r="Q92" s="140"/>
      <c r="R92" s="140"/>
      <c r="S92" s="140">
        <v>0</v>
      </c>
      <c r="T92" s="141"/>
      <c r="U92" s="196">
        <v>1</v>
      </c>
    </row>
    <row r="93" spans="1:21" s="150" customFormat="1" ht="51">
      <c r="A93" s="147">
        <v>4</v>
      </c>
      <c r="B93" s="102" t="s">
        <v>364</v>
      </c>
      <c r="C93" s="54" t="s">
        <v>89</v>
      </c>
      <c r="D93" s="82" t="s">
        <v>67</v>
      </c>
      <c r="E93" s="54" t="s">
        <v>483</v>
      </c>
      <c r="F93" s="157">
        <v>357462.97700000001</v>
      </c>
      <c r="G93" s="157">
        <v>357462.97700000001</v>
      </c>
      <c r="H93" s="157">
        <v>357462.97700000001</v>
      </c>
      <c r="I93" s="140"/>
      <c r="J93" s="140"/>
      <c r="K93" s="140"/>
      <c r="L93" s="140">
        <v>0</v>
      </c>
      <c r="M93" s="157">
        <v>357462.97700000001</v>
      </c>
      <c r="N93" s="157">
        <v>357462.97700000001</v>
      </c>
      <c r="O93" s="157">
        <v>357462.97700000001</v>
      </c>
      <c r="P93" s="140"/>
      <c r="Q93" s="140"/>
      <c r="R93" s="140"/>
      <c r="S93" s="140">
        <v>0</v>
      </c>
      <c r="T93" s="141"/>
      <c r="U93" s="196">
        <v>1</v>
      </c>
    </row>
    <row r="94" spans="1:21" s="146" customFormat="1" ht="12.75">
      <c r="A94" s="133" t="s">
        <v>368</v>
      </c>
      <c r="B94" s="153" t="s">
        <v>129</v>
      </c>
      <c r="C94" s="174"/>
      <c r="D94" s="133"/>
      <c r="E94" s="174"/>
      <c r="F94" s="149">
        <f>SUM(F95:F104)</f>
        <v>1601420</v>
      </c>
      <c r="G94" s="149">
        <f t="shared" ref="G94:U94" si="36">SUM(G95:G104)</f>
        <v>1601420</v>
      </c>
      <c r="H94" s="149">
        <f t="shared" si="36"/>
        <v>1601420</v>
      </c>
      <c r="I94" s="149">
        <f t="shared" si="36"/>
        <v>0</v>
      </c>
      <c r="J94" s="149">
        <f t="shared" si="36"/>
        <v>0</v>
      </c>
      <c r="K94" s="149">
        <f t="shared" si="36"/>
        <v>0</v>
      </c>
      <c r="L94" s="149">
        <f t="shared" si="36"/>
        <v>0</v>
      </c>
      <c r="M94" s="149">
        <f t="shared" si="36"/>
        <v>1601420</v>
      </c>
      <c r="N94" s="149">
        <f t="shared" si="36"/>
        <v>1601420</v>
      </c>
      <c r="O94" s="149">
        <f t="shared" si="36"/>
        <v>1601420</v>
      </c>
      <c r="P94" s="149">
        <f t="shared" si="36"/>
        <v>0</v>
      </c>
      <c r="Q94" s="149">
        <f t="shared" si="36"/>
        <v>0</v>
      </c>
      <c r="R94" s="149">
        <f t="shared" si="36"/>
        <v>0</v>
      </c>
      <c r="S94" s="149">
        <f t="shared" si="36"/>
        <v>0</v>
      </c>
      <c r="T94" s="149"/>
      <c r="U94" s="149">
        <f t="shared" si="36"/>
        <v>10</v>
      </c>
    </row>
    <row r="95" spans="1:21" s="150" customFormat="1" ht="38.25">
      <c r="A95" s="147">
        <v>1</v>
      </c>
      <c r="B95" s="102" t="s">
        <v>369</v>
      </c>
      <c r="C95" s="54" t="s">
        <v>129</v>
      </c>
      <c r="D95" s="82" t="s">
        <v>67</v>
      </c>
      <c r="E95" s="54" t="s">
        <v>484</v>
      </c>
      <c r="F95" s="140">
        <v>160000</v>
      </c>
      <c r="G95" s="140">
        <f t="shared" ref="G95:G127" si="37">SUM(H95:K95)</f>
        <v>160000</v>
      </c>
      <c r="H95" s="140">
        <v>160000</v>
      </c>
      <c r="I95" s="140"/>
      <c r="J95" s="140"/>
      <c r="K95" s="140"/>
      <c r="L95" s="140"/>
      <c r="M95" s="140">
        <f t="shared" ref="M95:M127" si="38">N95+S95</f>
        <v>160000</v>
      </c>
      <c r="N95" s="140">
        <f t="shared" ref="N95:N127" si="39">SUM(O95:R95)</f>
        <v>160000</v>
      </c>
      <c r="O95" s="140">
        <f t="shared" ref="O95:S96" si="40">H95</f>
        <v>160000</v>
      </c>
      <c r="P95" s="140">
        <f t="shared" si="40"/>
        <v>0</v>
      </c>
      <c r="Q95" s="140">
        <f t="shared" si="40"/>
        <v>0</v>
      </c>
      <c r="R95" s="140">
        <f t="shared" si="40"/>
        <v>0</v>
      </c>
      <c r="S95" s="140">
        <f t="shared" si="40"/>
        <v>0</v>
      </c>
      <c r="T95" s="140"/>
      <c r="U95" s="196">
        <v>1</v>
      </c>
    </row>
    <row r="96" spans="1:21" ht="51">
      <c r="A96" s="147">
        <v>2</v>
      </c>
      <c r="B96" s="102" t="s">
        <v>371</v>
      </c>
      <c r="C96" s="54" t="s">
        <v>129</v>
      </c>
      <c r="D96" s="82" t="s">
        <v>67</v>
      </c>
      <c r="E96" s="54" t="s">
        <v>484</v>
      </c>
      <c r="F96" s="140">
        <v>153417</v>
      </c>
      <c r="G96" s="140">
        <f t="shared" si="37"/>
        <v>153417</v>
      </c>
      <c r="H96" s="140">
        <v>153417</v>
      </c>
      <c r="I96" s="140"/>
      <c r="J96" s="140"/>
      <c r="K96" s="140"/>
      <c r="L96" s="141"/>
      <c r="M96" s="140">
        <f t="shared" si="38"/>
        <v>153417</v>
      </c>
      <c r="N96" s="140">
        <f t="shared" si="39"/>
        <v>153417</v>
      </c>
      <c r="O96" s="140">
        <f t="shared" si="40"/>
        <v>153417</v>
      </c>
      <c r="P96" s="140">
        <f t="shared" si="40"/>
        <v>0</v>
      </c>
      <c r="Q96" s="140">
        <f t="shared" si="40"/>
        <v>0</v>
      </c>
      <c r="R96" s="140">
        <f t="shared" si="40"/>
        <v>0</v>
      </c>
      <c r="S96" s="140">
        <f t="shared" si="40"/>
        <v>0</v>
      </c>
      <c r="T96" s="140"/>
      <c r="U96" s="196">
        <v>1</v>
      </c>
    </row>
    <row r="97" spans="1:21" s="150" customFormat="1" ht="38.25">
      <c r="A97" s="147">
        <v>3</v>
      </c>
      <c r="B97" s="102" t="s">
        <v>372</v>
      </c>
      <c r="C97" s="54" t="s">
        <v>129</v>
      </c>
      <c r="D97" s="82" t="s">
        <v>67</v>
      </c>
      <c r="E97" s="54" t="s">
        <v>484</v>
      </c>
      <c r="F97" s="140">
        <v>85500</v>
      </c>
      <c r="G97" s="140">
        <v>85500</v>
      </c>
      <c r="H97" s="140">
        <v>85500</v>
      </c>
      <c r="I97" s="140"/>
      <c r="J97" s="140"/>
      <c r="K97" s="140"/>
      <c r="L97" s="140"/>
      <c r="M97" s="140">
        <v>85500</v>
      </c>
      <c r="N97" s="140">
        <v>85500</v>
      </c>
      <c r="O97" s="140">
        <v>85500</v>
      </c>
      <c r="P97" s="140"/>
      <c r="Q97" s="140"/>
      <c r="R97" s="140"/>
      <c r="S97" s="140">
        <v>0</v>
      </c>
      <c r="T97" s="141"/>
      <c r="U97" s="196">
        <v>1</v>
      </c>
    </row>
    <row r="98" spans="1:21" s="150" customFormat="1" ht="25.5">
      <c r="A98" s="147">
        <v>4</v>
      </c>
      <c r="B98" s="102" t="s">
        <v>374</v>
      </c>
      <c r="C98" s="54" t="s">
        <v>129</v>
      </c>
      <c r="D98" s="82" t="s">
        <v>67</v>
      </c>
      <c r="E98" s="54" t="s">
        <v>484</v>
      </c>
      <c r="F98" s="140">
        <v>336916</v>
      </c>
      <c r="G98" s="140">
        <v>336916</v>
      </c>
      <c r="H98" s="140">
        <v>336916</v>
      </c>
      <c r="I98" s="140"/>
      <c r="J98" s="140"/>
      <c r="K98" s="140"/>
      <c r="L98" s="140"/>
      <c r="M98" s="140">
        <v>336916</v>
      </c>
      <c r="N98" s="140">
        <v>336916</v>
      </c>
      <c r="O98" s="140">
        <v>336916</v>
      </c>
      <c r="P98" s="140"/>
      <c r="Q98" s="140"/>
      <c r="R98" s="140"/>
      <c r="S98" s="140">
        <v>0</v>
      </c>
      <c r="T98" s="141"/>
      <c r="U98" s="196">
        <v>1</v>
      </c>
    </row>
    <row r="99" spans="1:21" s="150" customFormat="1" ht="63.75">
      <c r="A99" s="147">
        <v>5</v>
      </c>
      <c r="B99" s="102" t="s">
        <v>376</v>
      </c>
      <c r="C99" s="54" t="s">
        <v>129</v>
      </c>
      <c r="D99" s="82" t="s">
        <v>67</v>
      </c>
      <c r="E99" s="54" t="s">
        <v>484</v>
      </c>
      <c r="F99" s="140">
        <v>122987</v>
      </c>
      <c r="G99" s="140">
        <v>122987</v>
      </c>
      <c r="H99" s="140">
        <v>122987</v>
      </c>
      <c r="I99" s="140"/>
      <c r="J99" s="140"/>
      <c r="K99" s="140"/>
      <c r="L99" s="140"/>
      <c r="M99" s="140">
        <v>122987</v>
      </c>
      <c r="N99" s="140">
        <v>122987</v>
      </c>
      <c r="O99" s="140">
        <v>122987</v>
      </c>
      <c r="P99" s="140"/>
      <c r="Q99" s="140"/>
      <c r="R99" s="140"/>
      <c r="S99" s="140">
        <v>0</v>
      </c>
      <c r="T99" s="141"/>
      <c r="U99" s="196">
        <v>1</v>
      </c>
    </row>
    <row r="100" spans="1:21" s="150" customFormat="1" ht="38.25">
      <c r="A100" s="147">
        <v>6</v>
      </c>
      <c r="B100" s="102" t="s">
        <v>378</v>
      </c>
      <c r="C100" s="54" t="s">
        <v>129</v>
      </c>
      <c r="D100" s="82" t="s">
        <v>67</v>
      </c>
      <c r="E100" s="54" t="s">
        <v>484</v>
      </c>
      <c r="F100" s="140">
        <v>130000</v>
      </c>
      <c r="G100" s="140">
        <v>130000</v>
      </c>
      <c r="H100" s="140">
        <v>130000</v>
      </c>
      <c r="I100" s="140"/>
      <c r="J100" s="140"/>
      <c r="K100" s="140"/>
      <c r="L100" s="140"/>
      <c r="M100" s="140">
        <v>130000</v>
      </c>
      <c r="N100" s="140">
        <v>130000</v>
      </c>
      <c r="O100" s="140">
        <v>130000</v>
      </c>
      <c r="P100" s="140"/>
      <c r="Q100" s="140"/>
      <c r="R100" s="140"/>
      <c r="S100" s="140">
        <v>0</v>
      </c>
      <c r="T100" s="141"/>
      <c r="U100" s="196">
        <v>1</v>
      </c>
    </row>
    <row r="101" spans="1:21" s="150" customFormat="1" ht="25.5">
      <c r="A101" s="147">
        <v>7</v>
      </c>
      <c r="B101" s="102" t="s">
        <v>380</v>
      </c>
      <c r="C101" s="54" t="s">
        <v>129</v>
      </c>
      <c r="D101" s="82" t="s">
        <v>67</v>
      </c>
      <c r="E101" s="54" t="s">
        <v>484</v>
      </c>
      <c r="F101" s="140">
        <v>155000</v>
      </c>
      <c r="G101" s="140">
        <v>155000</v>
      </c>
      <c r="H101" s="140">
        <v>155000</v>
      </c>
      <c r="I101" s="140"/>
      <c r="J101" s="140"/>
      <c r="K101" s="140"/>
      <c r="L101" s="140"/>
      <c r="M101" s="140">
        <v>155000</v>
      </c>
      <c r="N101" s="140">
        <v>155000</v>
      </c>
      <c r="O101" s="140">
        <v>155000</v>
      </c>
      <c r="P101" s="140"/>
      <c r="Q101" s="140"/>
      <c r="R101" s="140"/>
      <c r="S101" s="140">
        <v>0</v>
      </c>
      <c r="T101" s="141"/>
      <c r="U101" s="196">
        <v>1</v>
      </c>
    </row>
    <row r="102" spans="1:21" s="150" customFormat="1" ht="51">
      <c r="A102" s="147">
        <v>8</v>
      </c>
      <c r="B102" s="102" t="s">
        <v>382</v>
      </c>
      <c r="C102" s="54" t="s">
        <v>129</v>
      </c>
      <c r="D102" s="82" t="s">
        <v>67</v>
      </c>
      <c r="E102" s="54" t="s">
        <v>484</v>
      </c>
      <c r="F102" s="140">
        <v>198000</v>
      </c>
      <c r="G102" s="140">
        <v>198000</v>
      </c>
      <c r="H102" s="140">
        <v>198000</v>
      </c>
      <c r="I102" s="140"/>
      <c r="J102" s="140"/>
      <c r="K102" s="140"/>
      <c r="L102" s="140"/>
      <c r="M102" s="140">
        <v>198000</v>
      </c>
      <c r="N102" s="140">
        <v>198000</v>
      </c>
      <c r="O102" s="140">
        <v>198000</v>
      </c>
      <c r="P102" s="140"/>
      <c r="Q102" s="140"/>
      <c r="R102" s="140"/>
      <c r="S102" s="140">
        <v>0</v>
      </c>
      <c r="T102" s="141"/>
      <c r="U102" s="196">
        <v>1</v>
      </c>
    </row>
    <row r="103" spans="1:21" s="150" customFormat="1" ht="38.25">
      <c r="A103" s="147">
        <v>9</v>
      </c>
      <c r="B103" s="102" t="s">
        <v>384</v>
      </c>
      <c r="C103" s="54" t="s">
        <v>129</v>
      </c>
      <c r="D103" s="82" t="s">
        <v>67</v>
      </c>
      <c r="E103" s="54" t="s">
        <v>484</v>
      </c>
      <c r="F103" s="140">
        <v>160000</v>
      </c>
      <c r="G103" s="140">
        <v>160000</v>
      </c>
      <c r="H103" s="140">
        <v>160000</v>
      </c>
      <c r="I103" s="140"/>
      <c r="J103" s="140"/>
      <c r="K103" s="140"/>
      <c r="L103" s="140">
        <v>0</v>
      </c>
      <c r="M103" s="140">
        <v>160000</v>
      </c>
      <c r="N103" s="140">
        <v>160000</v>
      </c>
      <c r="O103" s="140">
        <v>160000</v>
      </c>
      <c r="P103" s="140"/>
      <c r="Q103" s="140"/>
      <c r="R103" s="140"/>
      <c r="S103" s="140">
        <v>0</v>
      </c>
      <c r="T103" s="141"/>
      <c r="U103" s="196">
        <v>1</v>
      </c>
    </row>
    <row r="104" spans="1:21" s="150" customFormat="1" ht="38.25">
      <c r="A104" s="147">
        <v>10</v>
      </c>
      <c r="B104" s="102" t="s">
        <v>386</v>
      </c>
      <c r="C104" s="54" t="s">
        <v>129</v>
      </c>
      <c r="D104" s="82" t="s">
        <v>67</v>
      </c>
      <c r="E104" s="54" t="s">
        <v>484</v>
      </c>
      <c r="F104" s="140">
        <v>99600</v>
      </c>
      <c r="G104" s="140">
        <v>99600</v>
      </c>
      <c r="H104" s="140">
        <v>99600</v>
      </c>
      <c r="I104" s="140"/>
      <c r="J104" s="140"/>
      <c r="K104" s="140"/>
      <c r="L104" s="140"/>
      <c r="M104" s="140">
        <v>99600</v>
      </c>
      <c r="N104" s="140">
        <v>99600</v>
      </c>
      <c r="O104" s="140">
        <v>99600</v>
      </c>
      <c r="P104" s="140"/>
      <c r="Q104" s="140"/>
      <c r="R104" s="140"/>
      <c r="S104" s="140">
        <v>0</v>
      </c>
      <c r="T104" s="141"/>
      <c r="U104" s="196">
        <v>1</v>
      </c>
    </row>
    <row r="105" spans="1:21" s="155" customFormat="1" ht="12.75">
      <c r="A105" s="133" t="s">
        <v>388</v>
      </c>
      <c r="B105" s="153" t="s">
        <v>210</v>
      </c>
      <c r="C105" s="174"/>
      <c r="D105" s="133"/>
      <c r="E105" s="186"/>
      <c r="F105" s="149">
        <f>SUM(F106)</f>
        <v>81600</v>
      </c>
      <c r="G105" s="149">
        <f t="shared" ref="G105:U107" si="41">SUM(G106)</f>
        <v>81600</v>
      </c>
      <c r="H105" s="149">
        <f t="shared" si="41"/>
        <v>81600</v>
      </c>
      <c r="I105" s="149">
        <f t="shared" si="41"/>
        <v>0</v>
      </c>
      <c r="J105" s="149">
        <f t="shared" si="41"/>
        <v>0</v>
      </c>
      <c r="K105" s="149">
        <f t="shared" si="41"/>
        <v>0</v>
      </c>
      <c r="L105" s="149">
        <f t="shared" si="41"/>
        <v>0</v>
      </c>
      <c r="M105" s="149">
        <f t="shared" si="41"/>
        <v>81600</v>
      </c>
      <c r="N105" s="149">
        <f t="shared" si="41"/>
        <v>81600</v>
      </c>
      <c r="O105" s="149">
        <f t="shared" si="41"/>
        <v>81600</v>
      </c>
      <c r="P105" s="149">
        <f t="shared" si="41"/>
        <v>0</v>
      </c>
      <c r="Q105" s="149">
        <f t="shared" si="41"/>
        <v>0</v>
      </c>
      <c r="R105" s="149">
        <f t="shared" si="41"/>
        <v>0</v>
      </c>
      <c r="S105" s="149">
        <f t="shared" si="41"/>
        <v>0</v>
      </c>
      <c r="T105" s="149">
        <v>0</v>
      </c>
      <c r="U105" s="149">
        <f t="shared" si="41"/>
        <v>1</v>
      </c>
    </row>
    <row r="106" spans="1:21" s="150" customFormat="1" ht="38.25">
      <c r="A106" s="147">
        <v>1</v>
      </c>
      <c r="B106" s="102" t="s">
        <v>389</v>
      </c>
      <c r="C106" s="54" t="s">
        <v>126</v>
      </c>
      <c r="D106" s="82" t="s">
        <v>67</v>
      </c>
      <c r="E106" s="54" t="s">
        <v>485</v>
      </c>
      <c r="F106" s="140">
        <v>81600</v>
      </c>
      <c r="G106" s="140">
        <v>81600</v>
      </c>
      <c r="H106" s="140">
        <v>81600</v>
      </c>
      <c r="I106" s="140"/>
      <c r="J106" s="140"/>
      <c r="K106" s="140">
        <v>0</v>
      </c>
      <c r="L106" s="140">
        <v>0</v>
      </c>
      <c r="M106" s="140">
        <v>81600</v>
      </c>
      <c r="N106" s="140">
        <v>81600</v>
      </c>
      <c r="O106" s="140">
        <v>81600</v>
      </c>
      <c r="P106" s="140"/>
      <c r="Q106" s="140"/>
      <c r="R106" s="140">
        <v>0</v>
      </c>
      <c r="S106" s="140">
        <v>0</v>
      </c>
      <c r="T106" s="141"/>
      <c r="U106" s="196">
        <v>1</v>
      </c>
    </row>
    <row r="107" spans="1:21" s="155" customFormat="1" ht="12.75">
      <c r="A107" s="133" t="s">
        <v>392</v>
      </c>
      <c r="B107" s="153" t="s">
        <v>544</v>
      </c>
      <c r="C107" s="174"/>
      <c r="D107" s="133"/>
      <c r="E107" s="186"/>
      <c r="F107" s="149">
        <f>SUM(F108)</f>
        <v>120000</v>
      </c>
      <c r="G107" s="149">
        <f t="shared" si="41"/>
        <v>120000</v>
      </c>
      <c r="H107" s="149">
        <f t="shared" si="41"/>
        <v>120000</v>
      </c>
      <c r="I107" s="149">
        <f t="shared" si="41"/>
        <v>0</v>
      </c>
      <c r="J107" s="149">
        <f t="shared" si="41"/>
        <v>0</v>
      </c>
      <c r="K107" s="149">
        <f t="shared" si="41"/>
        <v>0</v>
      </c>
      <c r="L107" s="149">
        <f t="shared" si="41"/>
        <v>0</v>
      </c>
      <c r="M107" s="149">
        <f t="shared" si="41"/>
        <v>120000</v>
      </c>
      <c r="N107" s="149">
        <f t="shared" si="41"/>
        <v>120000</v>
      </c>
      <c r="O107" s="149">
        <f t="shared" si="41"/>
        <v>120000</v>
      </c>
      <c r="P107" s="149">
        <f t="shared" si="41"/>
        <v>0</v>
      </c>
      <c r="Q107" s="149">
        <f t="shared" si="41"/>
        <v>0</v>
      </c>
      <c r="R107" s="149">
        <f t="shared" si="41"/>
        <v>0</v>
      </c>
      <c r="S107" s="149">
        <f t="shared" si="41"/>
        <v>0</v>
      </c>
      <c r="T107" s="149">
        <v>0</v>
      </c>
      <c r="U107" s="149">
        <f t="shared" si="41"/>
        <v>1</v>
      </c>
    </row>
    <row r="108" spans="1:21" s="150" customFormat="1" ht="25.5">
      <c r="A108" s="147">
        <v>1</v>
      </c>
      <c r="B108" s="102" t="s">
        <v>546</v>
      </c>
      <c r="C108" s="54" t="s">
        <v>544</v>
      </c>
      <c r="D108" s="82" t="s">
        <v>67</v>
      </c>
      <c r="E108" s="54" t="s">
        <v>545</v>
      </c>
      <c r="F108" s="140">
        <v>120000</v>
      </c>
      <c r="G108" s="140">
        <v>120000</v>
      </c>
      <c r="H108" s="140">
        <v>120000</v>
      </c>
      <c r="I108" s="140"/>
      <c r="J108" s="140"/>
      <c r="K108" s="140">
        <v>0</v>
      </c>
      <c r="L108" s="140">
        <v>0</v>
      </c>
      <c r="M108" s="140">
        <v>120000</v>
      </c>
      <c r="N108" s="140">
        <v>120000</v>
      </c>
      <c r="O108" s="140">
        <v>120000</v>
      </c>
      <c r="P108" s="140"/>
      <c r="Q108" s="140"/>
      <c r="R108" s="140">
        <v>0</v>
      </c>
      <c r="S108" s="140">
        <v>0</v>
      </c>
      <c r="T108" s="141"/>
      <c r="U108" s="196">
        <v>1</v>
      </c>
    </row>
    <row r="109" spans="1:21" s="146" customFormat="1" ht="18" customHeight="1">
      <c r="A109" s="133" t="s">
        <v>403</v>
      </c>
      <c r="B109" s="153" t="s">
        <v>393</v>
      </c>
      <c r="C109" s="174"/>
      <c r="D109" s="133"/>
      <c r="E109" s="186"/>
      <c r="F109" s="149">
        <f>SUM(F110:F113)</f>
        <v>564036</v>
      </c>
      <c r="G109" s="149">
        <f t="shared" ref="G109:U109" si="42">SUM(G110:G113)</f>
        <v>564036</v>
      </c>
      <c r="H109" s="149">
        <f t="shared" si="42"/>
        <v>564036</v>
      </c>
      <c r="I109" s="149">
        <f t="shared" si="42"/>
        <v>0</v>
      </c>
      <c r="J109" s="149">
        <f t="shared" si="42"/>
        <v>0</v>
      </c>
      <c r="K109" s="149">
        <f t="shared" si="42"/>
        <v>0</v>
      </c>
      <c r="L109" s="149">
        <f t="shared" si="42"/>
        <v>0</v>
      </c>
      <c r="M109" s="149">
        <f t="shared" si="42"/>
        <v>564036</v>
      </c>
      <c r="N109" s="149">
        <f t="shared" si="42"/>
        <v>564036</v>
      </c>
      <c r="O109" s="149">
        <f t="shared" si="42"/>
        <v>564036</v>
      </c>
      <c r="P109" s="149">
        <f t="shared" si="42"/>
        <v>0</v>
      </c>
      <c r="Q109" s="149">
        <f t="shared" si="42"/>
        <v>0</v>
      </c>
      <c r="R109" s="149">
        <f t="shared" si="42"/>
        <v>0</v>
      </c>
      <c r="S109" s="149">
        <f t="shared" si="42"/>
        <v>0</v>
      </c>
      <c r="T109" s="154"/>
      <c r="U109" s="149">
        <f t="shared" si="42"/>
        <v>4</v>
      </c>
    </row>
    <row r="110" spans="1:21" s="150" customFormat="1" ht="56.25">
      <c r="A110" s="147">
        <v>1</v>
      </c>
      <c r="B110" s="102" t="s">
        <v>394</v>
      </c>
      <c r="C110" s="54" t="s">
        <v>395</v>
      </c>
      <c r="D110" s="82" t="s">
        <v>67</v>
      </c>
      <c r="E110" s="54" t="s">
        <v>396</v>
      </c>
      <c r="F110" s="140">
        <v>168000</v>
      </c>
      <c r="G110" s="140">
        <v>168000</v>
      </c>
      <c r="H110" s="140">
        <v>168000</v>
      </c>
      <c r="I110" s="140"/>
      <c r="J110" s="140"/>
      <c r="K110" s="140"/>
      <c r="L110" s="140">
        <v>0</v>
      </c>
      <c r="M110" s="140">
        <v>168000</v>
      </c>
      <c r="N110" s="140">
        <v>168000</v>
      </c>
      <c r="O110" s="140">
        <v>168000</v>
      </c>
      <c r="P110" s="140"/>
      <c r="Q110" s="140"/>
      <c r="R110" s="140"/>
      <c r="S110" s="140">
        <v>0</v>
      </c>
      <c r="T110" s="141"/>
      <c r="U110" s="196">
        <v>1</v>
      </c>
    </row>
    <row r="111" spans="1:21" ht="90">
      <c r="A111" s="147">
        <v>2</v>
      </c>
      <c r="B111" s="102" t="s">
        <v>397</v>
      </c>
      <c r="C111" s="54" t="s">
        <v>398</v>
      </c>
      <c r="D111" s="82" t="s">
        <v>67</v>
      </c>
      <c r="E111" s="54" t="s">
        <v>396</v>
      </c>
      <c r="F111" s="140">
        <v>166036</v>
      </c>
      <c r="G111" s="140">
        <v>166036</v>
      </c>
      <c r="H111" s="140">
        <v>166036</v>
      </c>
      <c r="I111" s="140"/>
      <c r="J111" s="140"/>
      <c r="K111" s="140"/>
      <c r="L111" s="140">
        <v>0</v>
      </c>
      <c r="M111" s="140">
        <v>166036</v>
      </c>
      <c r="N111" s="140">
        <v>166036</v>
      </c>
      <c r="O111" s="140">
        <v>166036</v>
      </c>
      <c r="P111" s="140"/>
      <c r="Q111" s="140"/>
      <c r="R111" s="140"/>
      <c r="S111" s="140">
        <v>0</v>
      </c>
      <c r="T111" s="141"/>
      <c r="U111" s="196">
        <v>1</v>
      </c>
    </row>
    <row r="112" spans="1:21" ht="78.75">
      <c r="A112" s="147">
        <v>3</v>
      </c>
      <c r="B112" s="102" t="s">
        <v>399</v>
      </c>
      <c r="C112" s="54" t="s">
        <v>400</v>
      </c>
      <c r="D112" s="82" t="s">
        <v>67</v>
      </c>
      <c r="E112" s="54" t="s">
        <v>396</v>
      </c>
      <c r="F112" s="140">
        <v>90000</v>
      </c>
      <c r="G112" s="140">
        <v>90000</v>
      </c>
      <c r="H112" s="140">
        <v>90000</v>
      </c>
      <c r="I112" s="140"/>
      <c r="J112" s="140"/>
      <c r="K112" s="140"/>
      <c r="L112" s="140">
        <v>0</v>
      </c>
      <c r="M112" s="140">
        <v>90000</v>
      </c>
      <c r="N112" s="140">
        <v>90000</v>
      </c>
      <c r="O112" s="140">
        <v>90000</v>
      </c>
      <c r="P112" s="140"/>
      <c r="Q112" s="140"/>
      <c r="R112" s="140"/>
      <c r="S112" s="140">
        <v>0</v>
      </c>
      <c r="T112" s="141"/>
      <c r="U112" s="196">
        <v>1</v>
      </c>
    </row>
    <row r="113" spans="1:21" ht="101.25">
      <c r="A113" s="147">
        <v>4</v>
      </c>
      <c r="B113" s="102" t="s">
        <v>401</v>
      </c>
      <c r="C113" s="54" t="s">
        <v>402</v>
      </c>
      <c r="D113" s="82" t="s">
        <v>67</v>
      </c>
      <c r="E113" s="54" t="s">
        <v>396</v>
      </c>
      <c r="F113" s="140">
        <v>140000</v>
      </c>
      <c r="G113" s="140">
        <v>140000</v>
      </c>
      <c r="H113" s="140">
        <v>140000</v>
      </c>
      <c r="I113" s="140"/>
      <c r="J113" s="140"/>
      <c r="K113" s="140"/>
      <c r="L113" s="140">
        <v>0</v>
      </c>
      <c r="M113" s="140">
        <v>140000</v>
      </c>
      <c r="N113" s="140">
        <v>140000</v>
      </c>
      <c r="O113" s="140">
        <v>140000</v>
      </c>
      <c r="P113" s="140"/>
      <c r="Q113" s="140"/>
      <c r="R113" s="140"/>
      <c r="S113" s="140">
        <v>0</v>
      </c>
      <c r="T113" s="141"/>
      <c r="U113" s="196">
        <v>1</v>
      </c>
    </row>
    <row r="114" spans="1:21" s="146" customFormat="1" ht="19.5" customHeight="1">
      <c r="A114" s="133" t="s">
        <v>403</v>
      </c>
      <c r="B114" s="79" t="s">
        <v>404</v>
      </c>
      <c r="C114" s="174"/>
      <c r="D114" s="133"/>
      <c r="E114" s="174"/>
      <c r="F114" s="149">
        <f t="shared" ref="F114:U114" si="43">SUM(F115:F146)</f>
        <v>6943508.4040000001</v>
      </c>
      <c r="G114" s="149">
        <f t="shared" si="43"/>
        <v>6898508.4040000001</v>
      </c>
      <c r="H114" s="149">
        <f t="shared" si="43"/>
        <v>6898508.4040000001</v>
      </c>
      <c r="I114" s="149">
        <f t="shared" si="43"/>
        <v>0</v>
      </c>
      <c r="J114" s="149">
        <f t="shared" si="43"/>
        <v>0</v>
      </c>
      <c r="K114" s="149">
        <f t="shared" si="43"/>
        <v>0</v>
      </c>
      <c r="L114" s="149">
        <f t="shared" si="43"/>
        <v>45000</v>
      </c>
      <c r="M114" s="149">
        <f t="shared" si="43"/>
        <v>6943156.4040000001</v>
      </c>
      <c r="N114" s="149">
        <f t="shared" si="43"/>
        <v>6898156.4040000001</v>
      </c>
      <c r="O114" s="149">
        <f t="shared" si="43"/>
        <v>6898156.4040000001</v>
      </c>
      <c r="P114" s="149">
        <f t="shared" si="43"/>
        <v>0</v>
      </c>
      <c r="Q114" s="149">
        <f t="shared" si="43"/>
        <v>0</v>
      </c>
      <c r="R114" s="149">
        <f t="shared" si="43"/>
        <v>0</v>
      </c>
      <c r="S114" s="149">
        <f t="shared" si="43"/>
        <v>45000</v>
      </c>
      <c r="T114" s="149"/>
      <c r="U114" s="149">
        <f t="shared" si="43"/>
        <v>32</v>
      </c>
    </row>
    <row r="115" spans="1:21" ht="33.75">
      <c r="A115" s="147">
        <v>1</v>
      </c>
      <c r="B115" s="102" t="s">
        <v>405</v>
      </c>
      <c r="C115" s="54" t="s">
        <v>70</v>
      </c>
      <c r="D115" s="82" t="s">
        <v>67</v>
      </c>
      <c r="E115" s="54" t="s">
        <v>406</v>
      </c>
      <c r="F115" s="140">
        <v>150000</v>
      </c>
      <c r="G115" s="140">
        <f t="shared" si="37"/>
        <v>150000</v>
      </c>
      <c r="H115" s="140">
        <v>150000</v>
      </c>
      <c r="I115" s="140"/>
      <c r="J115" s="140"/>
      <c r="K115" s="140"/>
      <c r="L115" s="140"/>
      <c r="M115" s="140">
        <f t="shared" si="38"/>
        <v>150000</v>
      </c>
      <c r="N115" s="140">
        <f t="shared" si="39"/>
        <v>150000</v>
      </c>
      <c r="O115" s="140">
        <f t="shared" ref="O115:S121" si="44">H115</f>
        <v>150000</v>
      </c>
      <c r="P115" s="140">
        <f t="shared" si="44"/>
        <v>0</v>
      </c>
      <c r="Q115" s="140">
        <f t="shared" si="44"/>
        <v>0</v>
      </c>
      <c r="R115" s="140">
        <f t="shared" si="44"/>
        <v>0</v>
      </c>
      <c r="S115" s="140">
        <f t="shared" si="44"/>
        <v>0</v>
      </c>
      <c r="T115" s="140"/>
      <c r="U115" s="196">
        <v>1</v>
      </c>
    </row>
    <row r="116" spans="1:21" ht="51">
      <c r="A116" s="147">
        <v>2</v>
      </c>
      <c r="B116" s="102" t="s">
        <v>407</v>
      </c>
      <c r="C116" s="54" t="s">
        <v>70</v>
      </c>
      <c r="D116" s="82" t="s">
        <v>67</v>
      </c>
      <c r="E116" s="54" t="s">
        <v>288</v>
      </c>
      <c r="F116" s="140">
        <v>655149</v>
      </c>
      <c r="G116" s="140">
        <f t="shared" si="37"/>
        <v>655149</v>
      </c>
      <c r="H116" s="140">
        <v>655149</v>
      </c>
      <c r="I116" s="140"/>
      <c r="J116" s="140"/>
      <c r="K116" s="140"/>
      <c r="L116" s="140"/>
      <c r="M116" s="140">
        <f t="shared" si="38"/>
        <v>655149</v>
      </c>
      <c r="N116" s="140">
        <f t="shared" si="39"/>
        <v>655149</v>
      </c>
      <c r="O116" s="140">
        <f t="shared" si="44"/>
        <v>655149</v>
      </c>
      <c r="P116" s="140">
        <f t="shared" si="44"/>
        <v>0</v>
      </c>
      <c r="Q116" s="140">
        <f t="shared" si="44"/>
        <v>0</v>
      </c>
      <c r="R116" s="140">
        <f t="shared" si="44"/>
        <v>0</v>
      </c>
      <c r="S116" s="140">
        <f t="shared" si="44"/>
        <v>0</v>
      </c>
      <c r="T116" s="140"/>
      <c r="U116" s="196">
        <v>1</v>
      </c>
    </row>
    <row r="117" spans="1:21">
      <c r="A117" s="147">
        <v>3</v>
      </c>
      <c r="B117" s="102" t="s">
        <v>408</v>
      </c>
      <c r="C117" s="54" t="s">
        <v>70</v>
      </c>
      <c r="D117" s="82" t="s">
        <v>67</v>
      </c>
      <c r="E117" s="54" t="s">
        <v>288</v>
      </c>
      <c r="F117" s="140">
        <v>68288</v>
      </c>
      <c r="G117" s="140">
        <f t="shared" si="37"/>
        <v>68288</v>
      </c>
      <c r="H117" s="140">
        <v>68288</v>
      </c>
      <c r="I117" s="140"/>
      <c r="J117" s="140"/>
      <c r="K117" s="140"/>
      <c r="L117" s="140"/>
      <c r="M117" s="140">
        <f t="shared" si="38"/>
        <v>68288</v>
      </c>
      <c r="N117" s="140">
        <f t="shared" si="39"/>
        <v>68288</v>
      </c>
      <c r="O117" s="140">
        <f t="shared" si="44"/>
        <v>68288</v>
      </c>
      <c r="P117" s="140">
        <f t="shared" si="44"/>
        <v>0</v>
      </c>
      <c r="Q117" s="140">
        <f t="shared" si="44"/>
        <v>0</v>
      </c>
      <c r="R117" s="140">
        <f t="shared" si="44"/>
        <v>0</v>
      </c>
      <c r="S117" s="140">
        <f t="shared" si="44"/>
        <v>0</v>
      </c>
      <c r="T117" s="140"/>
      <c r="U117" s="196">
        <v>1</v>
      </c>
    </row>
    <row r="118" spans="1:21">
      <c r="A118" s="147">
        <v>4</v>
      </c>
      <c r="B118" s="102" t="s">
        <v>409</v>
      </c>
      <c r="C118" s="54" t="s">
        <v>70</v>
      </c>
      <c r="D118" s="82" t="s">
        <v>67</v>
      </c>
      <c r="E118" s="54" t="s">
        <v>288</v>
      </c>
      <c r="F118" s="140">
        <v>47964</v>
      </c>
      <c r="G118" s="140">
        <f t="shared" si="37"/>
        <v>47964</v>
      </c>
      <c r="H118" s="140">
        <v>47964</v>
      </c>
      <c r="I118" s="140"/>
      <c r="J118" s="140"/>
      <c r="K118" s="140"/>
      <c r="L118" s="140"/>
      <c r="M118" s="140">
        <f t="shared" si="38"/>
        <v>47964</v>
      </c>
      <c r="N118" s="140">
        <f t="shared" si="39"/>
        <v>47964</v>
      </c>
      <c r="O118" s="140">
        <f t="shared" si="44"/>
        <v>47964</v>
      </c>
      <c r="P118" s="140">
        <f t="shared" si="44"/>
        <v>0</v>
      </c>
      <c r="Q118" s="140">
        <f t="shared" si="44"/>
        <v>0</v>
      </c>
      <c r="R118" s="140">
        <f t="shared" si="44"/>
        <v>0</v>
      </c>
      <c r="S118" s="140">
        <f t="shared" si="44"/>
        <v>0</v>
      </c>
      <c r="T118" s="140"/>
      <c r="U118" s="196">
        <v>1</v>
      </c>
    </row>
    <row r="119" spans="1:21" ht="38.25">
      <c r="A119" s="147">
        <v>5</v>
      </c>
      <c r="B119" s="102" t="s">
        <v>410</v>
      </c>
      <c r="C119" s="54" t="s">
        <v>70</v>
      </c>
      <c r="D119" s="82" t="s">
        <v>67</v>
      </c>
      <c r="E119" s="54" t="s">
        <v>411</v>
      </c>
      <c r="F119" s="140">
        <v>200000</v>
      </c>
      <c r="G119" s="140">
        <f t="shared" si="37"/>
        <v>200000</v>
      </c>
      <c r="H119" s="140">
        <v>200000</v>
      </c>
      <c r="I119" s="140"/>
      <c r="J119" s="140"/>
      <c r="K119" s="140"/>
      <c r="L119" s="140"/>
      <c r="M119" s="140">
        <f t="shared" si="38"/>
        <v>200000</v>
      </c>
      <c r="N119" s="140">
        <f t="shared" si="39"/>
        <v>200000</v>
      </c>
      <c r="O119" s="140">
        <f t="shared" si="44"/>
        <v>200000</v>
      </c>
      <c r="P119" s="140">
        <f t="shared" si="44"/>
        <v>0</v>
      </c>
      <c r="Q119" s="140">
        <f t="shared" si="44"/>
        <v>0</v>
      </c>
      <c r="R119" s="140">
        <f t="shared" si="44"/>
        <v>0</v>
      </c>
      <c r="S119" s="140">
        <f t="shared" si="44"/>
        <v>0</v>
      </c>
      <c r="T119" s="140"/>
      <c r="U119" s="196">
        <v>1</v>
      </c>
    </row>
    <row r="120" spans="1:21" ht="38.25">
      <c r="A120" s="147">
        <v>6</v>
      </c>
      <c r="B120" s="102" t="s">
        <v>412</v>
      </c>
      <c r="C120" s="54" t="s">
        <v>70</v>
      </c>
      <c r="D120" s="82" t="s">
        <v>67</v>
      </c>
      <c r="E120" s="54" t="s">
        <v>411</v>
      </c>
      <c r="F120" s="140">
        <v>53729</v>
      </c>
      <c r="G120" s="140">
        <f t="shared" si="37"/>
        <v>53729</v>
      </c>
      <c r="H120" s="140">
        <v>53729</v>
      </c>
      <c r="I120" s="140"/>
      <c r="J120" s="140"/>
      <c r="K120" s="140"/>
      <c r="L120" s="140"/>
      <c r="M120" s="140">
        <f t="shared" si="38"/>
        <v>53729</v>
      </c>
      <c r="N120" s="140">
        <f t="shared" si="39"/>
        <v>53729</v>
      </c>
      <c r="O120" s="140">
        <f t="shared" si="44"/>
        <v>53729</v>
      </c>
      <c r="P120" s="140">
        <f t="shared" si="44"/>
        <v>0</v>
      </c>
      <c r="Q120" s="140">
        <f t="shared" si="44"/>
        <v>0</v>
      </c>
      <c r="R120" s="140">
        <f t="shared" si="44"/>
        <v>0</v>
      </c>
      <c r="S120" s="140">
        <f t="shared" si="44"/>
        <v>0</v>
      </c>
      <c r="T120" s="140"/>
      <c r="U120" s="196">
        <v>1</v>
      </c>
    </row>
    <row r="121" spans="1:21" ht="51">
      <c r="A121" s="147">
        <v>7</v>
      </c>
      <c r="B121" s="102" t="s">
        <v>413</v>
      </c>
      <c r="C121" s="54" t="s">
        <v>70</v>
      </c>
      <c r="D121" s="82" t="s">
        <v>67</v>
      </c>
      <c r="E121" s="54" t="s">
        <v>414</v>
      </c>
      <c r="F121" s="140">
        <v>122561</v>
      </c>
      <c r="G121" s="140">
        <f t="shared" si="37"/>
        <v>122561</v>
      </c>
      <c r="H121" s="140">
        <v>122561</v>
      </c>
      <c r="I121" s="140"/>
      <c r="J121" s="140"/>
      <c r="K121" s="140"/>
      <c r="L121" s="140"/>
      <c r="M121" s="140">
        <f t="shared" si="38"/>
        <v>122561</v>
      </c>
      <c r="N121" s="140">
        <f t="shared" si="39"/>
        <v>122561</v>
      </c>
      <c r="O121" s="140">
        <f t="shared" si="44"/>
        <v>122561</v>
      </c>
      <c r="P121" s="140">
        <f t="shared" si="44"/>
        <v>0</v>
      </c>
      <c r="Q121" s="140">
        <f t="shared" si="44"/>
        <v>0</v>
      </c>
      <c r="R121" s="140">
        <f t="shared" si="44"/>
        <v>0</v>
      </c>
      <c r="S121" s="140">
        <f t="shared" si="44"/>
        <v>0</v>
      </c>
      <c r="T121" s="140"/>
      <c r="U121" s="196">
        <v>1</v>
      </c>
    </row>
    <row r="122" spans="1:21" s="139" customFormat="1" ht="63.75">
      <c r="A122" s="147">
        <v>8</v>
      </c>
      <c r="B122" s="136" t="s">
        <v>415</v>
      </c>
      <c r="C122" s="175" t="s">
        <v>70</v>
      </c>
      <c r="D122" s="137" t="s">
        <v>67</v>
      </c>
      <c r="E122" s="175" t="s">
        <v>416</v>
      </c>
      <c r="F122" s="138">
        <f t="shared" ref="F122:F123" si="45">G122+L122</f>
        <v>90000</v>
      </c>
      <c r="G122" s="138">
        <f t="shared" si="37"/>
        <v>90000</v>
      </c>
      <c r="H122" s="138">
        <v>90000</v>
      </c>
      <c r="I122" s="138"/>
      <c r="J122" s="138"/>
      <c r="K122" s="138"/>
      <c r="L122" s="138"/>
      <c r="M122" s="138">
        <f t="shared" si="38"/>
        <v>90000</v>
      </c>
      <c r="N122" s="138">
        <f t="shared" si="39"/>
        <v>90000</v>
      </c>
      <c r="O122" s="138">
        <v>90000</v>
      </c>
      <c r="P122" s="138"/>
      <c r="Q122" s="138"/>
      <c r="R122" s="138"/>
      <c r="S122" s="138"/>
      <c r="T122" s="138"/>
      <c r="U122" s="196">
        <v>1</v>
      </c>
    </row>
    <row r="123" spans="1:21" s="139" customFormat="1" ht="51">
      <c r="A123" s="147">
        <v>9</v>
      </c>
      <c r="B123" s="136" t="s">
        <v>417</v>
      </c>
      <c r="C123" s="175" t="s">
        <v>70</v>
      </c>
      <c r="D123" s="137" t="s">
        <v>67</v>
      </c>
      <c r="E123" s="175" t="s">
        <v>416</v>
      </c>
      <c r="F123" s="138">
        <f t="shared" si="45"/>
        <v>68000</v>
      </c>
      <c r="G123" s="138">
        <f t="shared" si="37"/>
        <v>68000</v>
      </c>
      <c r="H123" s="138">
        <v>68000</v>
      </c>
      <c r="I123" s="138"/>
      <c r="J123" s="138"/>
      <c r="K123" s="138"/>
      <c r="L123" s="138"/>
      <c r="M123" s="138">
        <f t="shared" si="38"/>
        <v>68000</v>
      </c>
      <c r="N123" s="138">
        <f t="shared" si="39"/>
        <v>68000</v>
      </c>
      <c r="O123" s="138">
        <v>68000</v>
      </c>
      <c r="P123" s="138"/>
      <c r="Q123" s="138"/>
      <c r="R123" s="138"/>
      <c r="S123" s="138"/>
      <c r="T123" s="138"/>
      <c r="U123" s="196">
        <v>1</v>
      </c>
    </row>
    <row r="124" spans="1:21" ht="51">
      <c r="A124" s="147">
        <v>10</v>
      </c>
      <c r="B124" s="102" t="s">
        <v>418</v>
      </c>
      <c r="C124" s="54" t="s">
        <v>199</v>
      </c>
      <c r="D124" s="82" t="s">
        <v>67</v>
      </c>
      <c r="E124" s="54" t="s">
        <v>419</v>
      </c>
      <c r="F124" s="140">
        <v>120000</v>
      </c>
      <c r="G124" s="140">
        <f t="shared" si="37"/>
        <v>120000</v>
      </c>
      <c r="H124" s="140">
        <v>120000</v>
      </c>
      <c r="I124" s="140"/>
      <c r="J124" s="140"/>
      <c r="K124" s="140"/>
      <c r="L124" s="140"/>
      <c r="M124" s="140">
        <f t="shared" si="38"/>
        <v>120000</v>
      </c>
      <c r="N124" s="140">
        <f t="shared" si="39"/>
        <v>120000</v>
      </c>
      <c r="O124" s="140">
        <f t="shared" ref="O124:S127" si="46">H124</f>
        <v>120000</v>
      </c>
      <c r="P124" s="140">
        <f t="shared" si="46"/>
        <v>0</v>
      </c>
      <c r="Q124" s="140">
        <f t="shared" si="46"/>
        <v>0</v>
      </c>
      <c r="R124" s="140">
        <f t="shared" si="46"/>
        <v>0</v>
      </c>
      <c r="S124" s="140">
        <f t="shared" si="46"/>
        <v>0</v>
      </c>
      <c r="T124" s="140"/>
      <c r="U124" s="196">
        <v>1</v>
      </c>
    </row>
    <row r="125" spans="1:21" ht="38.25">
      <c r="A125" s="147">
        <v>11</v>
      </c>
      <c r="B125" s="102" t="s">
        <v>420</v>
      </c>
      <c r="C125" s="54" t="s">
        <v>199</v>
      </c>
      <c r="D125" s="82" t="s">
        <v>67</v>
      </c>
      <c r="E125" s="54" t="s">
        <v>419</v>
      </c>
      <c r="F125" s="140">
        <v>120000</v>
      </c>
      <c r="G125" s="140">
        <f t="shared" si="37"/>
        <v>120000</v>
      </c>
      <c r="H125" s="140">
        <v>120000</v>
      </c>
      <c r="I125" s="140"/>
      <c r="J125" s="140"/>
      <c r="K125" s="140"/>
      <c r="L125" s="140"/>
      <c r="M125" s="140">
        <f t="shared" si="38"/>
        <v>120000</v>
      </c>
      <c r="N125" s="140">
        <f t="shared" si="39"/>
        <v>120000</v>
      </c>
      <c r="O125" s="140">
        <f t="shared" si="46"/>
        <v>120000</v>
      </c>
      <c r="P125" s="140">
        <f t="shared" si="46"/>
        <v>0</v>
      </c>
      <c r="Q125" s="140">
        <f t="shared" si="46"/>
        <v>0</v>
      </c>
      <c r="R125" s="140">
        <f t="shared" si="46"/>
        <v>0</v>
      </c>
      <c r="S125" s="140">
        <f t="shared" si="46"/>
        <v>0</v>
      </c>
      <c r="T125" s="140"/>
      <c r="U125" s="196">
        <v>1</v>
      </c>
    </row>
    <row r="126" spans="1:21" ht="25.5">
      <c r="A126" s="147">
        <v>12</v>
      </c>
      <c r="B126" s="102" t="s">
        <v>421</v>
      </c>
      <c r="C126" s="54" t="s">
        <v>199</v>
      </c>
      <c r="D126" s="82" t="s">
        <v>67</v>
      </c>
      <c r="E126" s="54" t="s">
        <v>419</v>
      </c>
      <c r="F126" s="140">
        <v>110000</v>
      </c>
      <c r="G126" s="140">
        <f t="shared" si="37"/>
        <v>110000</v>
      </c>
      <c r="H126" s="140">
        <v>110000</v>
      </c>
      <c r="I126" s="140"/>
      <c r="J126" s="140"/>
      <c r="K126" s="140"/>
      <c r="L126" s="140"/>
      <c r="M126" s="140">
        <f t="shared" si="38"/>
        <v>110000</v>
      </c>
      <c r="N126" s="140">
        <f t="shared" si="39"/>
        <v>110000</v>
      </c>
      <c r="O126" s="140">
        <f t="shared" si="46"/>
        <v>110000</v>
      </c>
      <c r="P126" s="140">
        <f t="shared" si="46"/>
        <v>0</v>
      </c>
      <c r="Q126" s="140">
        <f t="shared" si="46"/>
        <v>0</v>
      </c>
      <c r="R126" s="140">
        <f t="shared" si="46"/>
        <v>0</v>
      </c>
      <c r="S126" s="140">
        <f t="shared" si="46"/>
        <v>0</v>
      </c>
      <c r="T126" s="140"/>
      <c r="U126" s="196">
        <v>1</v>
      </c>
    </row>
    <row r="127" spans="1:21" s="139" customFormat="1" ht="38.25">
      <c r="A127" s="147">
        <v>13</v>
      </c>
      <c r="B127" s="136" t="s">
        <v>422</v>
      </c>
      <c r="C127" s="175" t="s">
        <v>199</v>
      </c>
      <c r="D127" s="137" t="s">
        <v>67</v>
      </c>
      <c r="E127" s="175" t="s">
        <v>419</v>
      </c>
      <c r="F127" s="138">
        <v>50000</v>
      </c>
      <c r="G127" s="138">
        <f t="shared" si="37"/>
        <v>50000</v>
      </c>
      <c r="H127" s="138">
        <v>50000</v>
      </c>
      <c r="I127" s="138"/>
      <c r="J127" s="138"/>
      <c r="K127" s="138"/>
      <c r="L127" s="138"/>
      <c r="M127" s="138">
        <f t="shared" si="38"/>
        <v>50000</v>
      </c>
      <c r="N127" s="138">
        <f t="shared" si="39"/>
        <v>50000</v>
      </c>
      <c r="O127" s="138">
        <f t="shared" si="46"/>
        <v>50000</v>
      </c>
      <c r="P127" s="138">
        <f t="shared" si="46"/>
        <v>0</v>
      </c>
      <c r="Q127" s="138">
        <f t="shared" si="46"/>
        <v>0</v>
      </c>
      <c r="R127" s="138">
        <f t="shared" si="46"/>
        <v>0</v>
      </c>
      <c r="S127" s="138">
        <f t="shared" si="46"/>
        <v>0</v>
      </c>
      <c r="T127" s="138"/>
      <c r="U127" s="196">
        <v>1</v>
      </c>
    </row>
    <row r="128" spans="1:21" s="150" customFormat="1" ht="33.75">
      <c r="A128" s="147">
        <v>14</v>
      </c>
      <c r="B128" s="102" t="s">
        <v>423</v>
      </c>
      <c r="C128" s="54" t="s">
        <v>424</v>
      </c>
      <c r="D128" s="82" t="s">
        <v>67</v>
      </c>
      <c r="E128" s="54" t="s">
        <v>425</v>
      </c>
      <c r="F128" s="140">
        <v>225000</v>
      </c>
      <c r="G128" s="140">
        <v>225000</v>
      </c>
      <c r="H128" s="140">
        <v>225000</v>
      </c>
      <c r="I128" s="140"/>
      <c r="J128" s="140"/>
      <c r="K128" s="140"/>
      <c r="L128" s="140"/>
      <c r="M128" s="140">
        <v>225000</v>
      </c>
      <c r="N128" s="140">
        <v>225000</v>
      </c>
      <c r="O128" s="140">
        <v>225000</v>
      </c>
      <c r="P128" s="140"/>
      <c r="Q128" s="140"/>
      <c r="R128" s="140"/>
      <c r="S128" s="140">
        <v>0</v>
      </c>
      <c r="T128" s="141"/>
      <c r="U128" s="196">
        <v>1</v>
      </c>
    </row>
    <row r="129" spans="1:21" s="150" customFormat="1" ht="63.75">
      <c r="A129" s="147">
        <v>15</v>
      </c>
      <c r="B129" s="102" t="s">
        <v>426</v>
      </c>
      <c r="C129" s="54" t="s">
        <v>427</v>
      </c>
      <c r="D129" s="82" t="s">
        <v>67</v>
      </c>
      <c r="E129" s="54" t="s">
        <v>425</v>
      </c>
      <c r="F129" s="140">
        <v>550000</v>
      </c>
      <c r="G129" s="140">
        <v>550000</v>
      </c>
      <c r="H129" s="140">
        <v>550000</v>
      </c>
      <c r="I129" s="140"/>
      <c r="J129" s="140"/>
      <c r="K129" s="140"/>
      <c r="L129" s="140"/>
      <c r="M129" s="140">
        <v>550000</v>
      </c>
      <c r="N129" s="140">
        <v>550000</v>
      </c>
      <c r="O129" s="140">
        <v>550000</v>
      </c>
      <c r="P129" s="140"/>
      <c r="Q129" s="140"/>
      <c r="R129" s="140"/>
      <c r="S129" s="140">
        <v>0</v>
      </c>
      <c r="T129" s="141"/>
      <c r="U129" s="196">
        <v>1</v>
      </c>
    </row>
    <row r="130" spans="1:21" s="150" customFormat="1" ht="78.75">
      <c r="A130" s="147">
        <v>16</v>
      </c>
      <c r="B130" s="102" t="s">
        <v>428</v>
      </c>
      <c r="C130" s="54" t="s">
        <v>429</v>
      </c>
      <c r="D130" s="82" t="s">
        <v>67</v>
      </c>
      <c r="E130" s="54" t="s">
        <v>425</v>
      </c>
      <c r="F130" s="140">
        <v>1202500</v>
      </c>
      <c r="G130" s="140">
        <v>1202500</v>
      </c>
      <c r="H130" s="140">
        <v>1202500</v>
      </c>
      <c r="I130" s="140"/>
      <c r="J130" s="140"/>
      <c r="K130" s="140"/>
      <c r="L130" s="140"/>
      <c r="M130" s="140">
        <v>1202500</v>
      </c>
      <c r="N130" s="140">
        <v>1202500</v>
      </c>
      <c r="O130" s="140">
        <v>1202500</v>
      </c>
      <c r="P130" s="140"/>
      <c r="Q130" s="140"/>
      <c r="R130" s="140"/>
      <c r="S130" s="140">
        <v>0</v>
      </c>
      <c r="T130" s="141"/>
      <c r="U130" s="196">
        <v>1</v>
      </c>
    </row>
    <row r="131" spans="1:21" s="150" customFormat="1" ht="67.5">
      <c r="A131" s="147">
        <v>17</v>
      </c>
      <c r="B131" s="102" t="s">
        <v>430</v>
      </c>
      <c r="C131" s="54" t="s">
        <v>431</v>
      </c>
      <c r="D131" s="82" t="s">
        <v>67</v>
      </c>
      <c r="E131" s="54" t="s">
        <v>425</v>
      </c>
      <c r="F131" s="140">
        <v>190000</v>
      </c>
      <c r="G131" s="140">
        <v>190000</v>
      </c>
      <c r="H131" s="140">
        <v>190000</v>
      </c>
      <c r="I131" s="140"/>
      <c r="J131" s="140"/>
      <c r="K131" s="140"/>
      <c r="L131" s="140"/>
      <c r="M131" s="140">
        <v>190000</v>
      </c>
      <c r="N131" s="140">
        <v>190000</v>
      </c>
      <c r="O131" s="140">
        <v>190000</v>
      </c>
      <c r="P131" s="140"/>
      <c r="Q131" s="140"/>
      <c r="R131" s="140"/>
      <c r="S131" s="140">
        <v>0</v>
      </c>
      <c r="T131" s="141"/>
      <c r="U131" s="196">
        <v>1</v>
      </c>
    </row>
    <row r="132" spans="1:21" s="150" customFormat="1" ht="38.25">
      <c r="A132" s="147">
        <v>18</v>
      </c>
      <c r="B132" s="102" t="s">
        <v>432</v>
      </c>
      <c r="C132" s="54" t="s">
        <v>433</v>
      </c>
      <c r="D132" s="82" t="s">
        <v>67</v>
      </c>
      <c r="E132" s="54" t="s">
        <v>425</v>
      </c>
      <c r="F132" s="140">
        <v>320143</v>
      </c>
      <c r="G132" s="140">
        <v>320143</v>
      </c>
      <c r="H132" s="140">
        <v>320143</v>
      </c>
      <c r="I132" s="140"/>
      <c r="J132" s="140"/>
      <c r="K132" s="140"/>
      <c r="L132" s="140"/>
      <c r="M132" s="140">
        <v>320143</v>
      </c>
      <c r="N132" s="140">
        <v>320143</v>
      </c>
      <c r="O132" s="140">
        <v>320143</v>
      </c>
      <c r="P132" s="140"/>
      <c r="Q132" s="140"/>
      <c r="R132" s="140"/>
      <c r="S132" s="140">
        <v>0</v>
      </c>
      <c r="T132" s="141"/>
      <c r="U132" s="196">
        <v>1</v>
      </c>
    </row>
    <row r="133" spans="1:21" s="150" customFormat="1" ht="33.75">
      <c r="A133" s="147">
        <v>19</v>
      </c>
      <c r="B133" s="102" t="s">
        <v>434</v>
      </c>
      <c r="C133" s="54" t="s">
        <v>435</v>
      </c>
      <c r="D133" s="82" t="s">
        <v>67</v>
      </c>
      <c r="E133" s="54" t="s">
        <v>425</v>
      </c>
      <c r="F133" s="140">
        <v>185462</v>
      </c>
      <c r="G133" s="140">
        <v>185462</v>
      </c>
      <c r="H133" s="140">
        <v>185462</v>
      </c>
      <c r="I133" s="140"/>
      <c r="J133" s="140"/>
      <c r="K133" s="140"/>
      <c r="L133" s="140"/>
      <c r="M133" s="140">
        <v>185462</v>
      </c>
      <c r="N133" s="140">
        <v>185462</v>
      </c>
      <c r="O133" s="140">
        <v>185462</v>
      </c>
      <c r="P133" s="140"/>
      <c r="Q133" s="140"/>
      <c r="R133" s="140"/>
      <c r="S133" s="140">
        <v>0</v>
      </c>
      <c r="T133" s="141"/>
      <c r="U133" s="196">
        <v>1</v>
      </c>
    </row>
    <row r="134" spans="1:21" s="150" customFormat="1" ht="90">
      <c r="A134" s="147">
        <v>20</v>
      </c>
      <c r="B134" s="102" t="s">
        <v>436</v>
      </c>
      <c r="C134" s="54" t="s">
        <v>437</v>
      </c>
      <c r="D134" s="82" t="s">
        <v>67</v>
      </c>
      <c r="E134" s="54" t="s">
        <v>425</v>
      </c>
      <c r="F134" s="140">
        <v>200000</v>
      </c>
      <c r="G134" s="140">
        <v>200000</v>
      </c>
      <c r="H134" s="140">
        <v>200000</v>
      </c>
      <c r="I134" s="140"/>
      <c r="J134" s="140"/>
      <c r="K134" s="140"/>
      <c r="L134" s="140"/>
      <c r="M134" s="140">
        <v>200000</v>
      </c>
      <c r="N134" s="140">
        <v>200000</v>
      </c>
      <c r="O134" s="140">
        <v>200000</v>
      </c>
      <c r="P134" s="140"/>
      <c r="Q134" s="140"/>
      <c r="R134" s="140"/>
      <c r="S134" s="140">
        <v>0</v>
      </c>
      <c r="T134" s="141"/>
      <c r="U134" s="196">
        <v>1</v>
      </c>
    </row>
    <row r="135" spans="1:21" s="150" customFormat="1" ht="56.25">
      <c r="A135" s="147">
        <v>21</v>
      </c>
      <c r="B135" s="102" t="s">
        <v>438</v>
      </c>
      <c r="C135" s="54" t="s">
        <v>439</v>
      </c>
      <c r="D135" s="82" t="s">
        <v>67</v>
      </c>
      <c r="E135" s="54" t="s">
        <v>425</v>
      </c>
      <c r="F135" s="140">
        <v>346000</v>
      </c>
      <c r="G135" s="140">
        <v>346000</v>
      </c>
      <c r="H135" s="140">
        <v>346000</v>
      </c>
      <c r="I135" s="140"/>
      <c r="J135" s="140"/>
      <c r="K135" s="140"/>
      <c r="L135" s="140"/>
      <c r="M135" s="140">
        <v>346000</v>
      </c>
      <c r="N135" s="140">
        <v>346000</v>
      </c>
      <c r="O135" s="140">
        <v>346000</v>
      </c>
      <c r="P135" s="140"/>
      <c r="Q135" s="140"/>
      <c r="R135" s="140"/>
      <c r="S135" s="140">
        <v>0</v>
      </c>
      <c r="T135" s="141"/>
      <c r="U135" s="196">
        <v>1</v>
      </c>
    </row>
    <row r="136" spans="1:21" s="150" customFormat="1" ht="67.5">
      <c r="A136" s="147">
        <v>22</v>
      </c>
      <c r="B136" s="102" t="s">
        <v>440</v>
      </c>
      <c r="C136" s="54" t="s">
        <v>441</v>
      </c>
      <c r="D136" s="82" t="s">
        <v>56</v>
      </c>
      <c r="E136" s="54" t="s">
        <v>442</v>
      </c>
      <c r="F136" s="140">
        <v>79989.403999999995</v>
      </c>
      <c r="G136" s="140">
        <v>79989.403999999995</v>
      </c>
      <c r="H136" s="140">
        <v>79989.403999999995</v>
      </c>
      <c r="I136" s="140"/>
      <c r="J136" s="140"/>
      <c r="K136" s="140"/>
      <c r="L136" s="140"/>
      <c r="M136" s="140">
        <v>79989.403999999995</v>
      </c>
      <c r="N136" s="140">
        <v>79989.403999999995</v>
      </c>
      <c r="O136" s="140">
        <v>79989.403999999995</v>
      </c>
      <c r="P136" s="140"/>
      <c r="Q136" s="140"/>
      <c r="R136" s="140"/>
      <c r="S136" s="140">
        <v>0</v>
      </c>
      <c r="T136" s="141"/>
      <c r="U136" s="196">
        <v>1</v>
      </c>
    </row>
    <row r="137" spans="1:21" s="150" customFormat="1" ht="56.25">
      <c r="A137" s="147">
        <v>23</v>
      </c>
      <c r="B137" s="102" t="s">
        <v>444</v>
      </c>
      <c r="C137" s="54" t="s">
        <v>298</v>
      </c>
      <c r="D137" s="82" t="s">
        <v>67</v>
      </c>
      <c r="E137" s="54" t="s">
        <v>445</v>
      </c>
      <c r="F137" s="140">
        <v>128000</v>
      </c>
      <c r="G137" s="140">
        <v>128000</v>
      </c>
      <c r="H137" s="140">
        <v>128000</v>
      </c>
      <c r="I137" s="140"/>
      <c r="J137" s="140"/>
      <c r="K137" s="140"/>
      <c r="L137" s="140">
        <v>0</v>
      </c>
      <c r="M137" s="140">
        <v>128000</v>
      </c>
      <c r="N137" s="140">
        <v>128000</v>
      </c>
      <c r="O137" s="140">
        <v>128000</v>
      </c>
      <c r="P137" s="140"/>
      <c r="Q137" s="140"/>
      <c r="R137" s="140"/>
      <c r="S137" s="140">
        <v>0</v>
      </c>
      <c r="T137" s="141"/>
      <c r="U137" s="196">
        <v>1</v>
      </c>
    </row>
    <row r="138" spans="1:21" s="150" customFormat="1" ht="67.5">
      <c r="A138" s="147">
        <v>24</v>
      </c>
      <c r="B138" s="102" t="s">
        <v>446</v>
      </c>
      <c r="C138" s="54" t="s">
        <v>447</v>
      </c>
      <c r="D138" s="82" t="s">
        <v>67</v>
      </c>
      <c r="E138" s="54" t="s">
        <v>445</v>
      </c>
      <c r="F138" s="140">
        <v>60000</v>
      </c>
      <c r="G138" s="140">
        <v>60000</v>
      </c>
      <c r="H138" s="140">
        <v>60000</v>
      </c>
      <c r="I138" s="140"/>
      <c r="J138" s="140"/>
      <c r="K138" s="140"/>
      <c r="L138" s="140"/>
      <c r="M138" s="140">
        <v>60000</v>
      </c>
      <c r="N138" s="140">
        <v>60000</v>
      </c>
      <c r="O138" s="140">
        <v>60000</v>
      </c>
      <c r="P138" s="140"/>
      <c r="Q138" s="140"/>
      <c r="R138" s="140"/>
      <c r="S138" s="140">
        <v>0</v>
      </c>
      <c r="T138" s="141"/>
      <c r="U138" s="196">
        <v>1</v>
      </c>
    </row>
    <row r="139" spans="1:21" s="150" customFormat="1" ht="45">
      <c r="A139" s="147">
        <v>25</v>
      </c>
      <c r="B139" s="102" t="s">
        <v>448</v>
      </c>
      <c r="C139" s="54" t="s">
        <v>449</v>
      </c>
      <c r="D139" s="82" t="s">
        <v>67</v>
      </c>
      <c r="E139" s="54" t="s">
        <v>445</v>
      </c>
      <c r="F139" s="140">
        <v>84698</v>
      </c>
      <c r="G139" s="140">
        <v>84698</v>
      </c>
      <c r="H139" s="140">
        <v>84698</v>
      </c>
      <c r="I139" s="140"/>
      <c r="J139" s="140"/>
      <c r="K139" s="140"/>
      <c r="L139" s="140"/>
      <c r="M139" s="140">
        <v>84698</v>
      </c>
      <c r="N139" s="140">
        <v>84698</v>
      </c>
      <c r="O139" s="140">
        <v>84698</v>
      </c>
      <c r="P139" s="140"/>
      <c r="Q139" s="140"/>
      <c r="R139" s="140"/>
      <c r="S139" s="140">
        <v>0</v>
      </c>
      <c r="T139" s="141"/>
      <c r="U139" s="196">
        <v>1</v>
      </c>
    </row>
    <row r="140" spans="1:21" s="150" customFormat="1" ht="38.25">
      <c r="A140" s="147">
        <v>26</v>
      </c>
      <c r="B140" s="102" t="s">
        <v>450</v>
      </c>
      <c r="C140" s="54" t="s">
        <v>199</v>
      </c>
      <c r="D140" s="82" t="s">
        <v>67</v>
      </c>
      <c r="E140" s="54"/>
      <c r="F140" s="140">
        <v>150000</v>
      </c>
      <c r="G140" s="140">
        <v>150000</v>
      </c>
      <c r="H140" s="140">
        <v>150000</v>
      </c>
      <c r="I140" s="140"/>
      <c r="J140" s="140"/>
      <c r="K140" s="140"/>
      <c r="L140" s="140"/>
      <c r="M140" s="140">
        <v>150000</v>
      </c>
      <c r="N140" s="140">
        <v>150000</v>
      </c>
      <c r="O140" s="140">
        <v>150000</v>
      </c>
      <c r="P140" s="140"/>
      <c r="Q140" s="140"/>
      <c r="R140" s="140"/>
      <c r="S140" s="140"/>
      <c r="T140" s="141"/>
      <c r="U140" s="196">
        <v>1</v>
      </c>
    </row>
    <row r="141" spans="1:21" s="150" customFormat="1" ht="45">
      <c r="A141" s="147">
        <v>27</v>
      </c>
      <c r="B141" s="102" t="s">
        <v>451</v>
      </c>
      <c r="C141" s="54" t="s">
        <v>199</v>
      </c>
      <c r="D141" s="82" t="s">
        <v>67</v>
      </c>
      <c r="E141" s="54" t="s">
        <v>445</v>
      </c>
      <c r="F141" s="140">
        <v>65080</v>
      </c>
      <c r="G141" s="140">
        <v>65080</v>
      </c>
      <c r="H141" s="140">
        <v>65080</v>
      </c>
      <c r="I141" s="140"/>
      <c r="J141" s="140"/>
      <c r="K141" s="140"/>
      <c r="L141" s="140"/>
      <c r="M141" s="140">
        <v>65080</v>
      </c>
      <c r="N141" s="140">
        <v>65080</v>
      </c>
      <c r="O141" s="140">
        <v>65080</v>
      </c>
      <c r="P141" s="140"/>
      <c r="Q141" s="140"/>
      <c r="R141" s="140"/>
      <c r="S141" s="140">
        <v>0</v>
      </c>
      <c r="T141" s="141"/>
      <c r="U141" s="196">
        <v>1</v>
      </c>
    </row>
    <row r="142" spans="1:21" s="150" customFormat="1" ht="45">
      <c r="A142" s="147">
        <v>28</v>
      </c>
      <c r="B142" s="102" t="s">
        <v>452</v>
      </c>
      <c r="C142" s="54" t="s">
        <v>199</v>
      </c>
      <c r="D142" s="82" t="s">
        <v>67</v>
      </c>
      <c r="E142" s="54" t="s">
        <v>445</v>
      </c>
      <c r="F142" s="140">
        <v>480000</v>
      </c>
      <c r="G142" s="140">
        <v>480000</v>
      </c>
      <c r="H142" s="140">
        <v>480000</v>
      </c>
      <c r="I142" s="140"/>
      <c r="J142" s="140"/>
      <c r="K142" s="140"/>
      <c r="L142" s="140"/>
      <c r="M142" s="140">
        <v>480000</v>
      </c>
      <c r="N142" s="140">
        <v>480000</v>
      </c>
      <c r="O142" s="140">
        <v>480000</v>
      </c>
      <c r="P142" s="140"/>
      <c r="Q142" s="140"/>
      <c r="R142" s="140"/>
      <c r="S142" s="140">
        <v>0</v>
      </c>
      <c r="T142" s="141"/>
      <c r="U142" s="196">
        <v>1</v>
      </c>
    </row>
    <row r="143" spans="1:21" s="150" customFormat="1" ht="57" customHeight="1">
      <c r="A143" s="147">
        <v>29</v>
      </c>
      <c r="B143" s="102" t="s">
        <v>453</v>
      </c>
      <c r="C143" s="54" t="s">
        <v>454</v>
      </c>
      <c r="D143" s="82" t="s">
        <v>67</v>
      </c>
      <c r="E143" s="54"/>
      <c r="F143" s="140">
        <v>600000</v>
      </c>
      <c r="G143" s="140">
        <v>600000</v>
      </c>
      <c r="H143" s="140">
        <v>600000</v>
      </c>
      <c r="I143" s="140"/>
      <c r="J143" s="140"/>
      <c r="K143" s="140"/>
      <c r="L143" s="140">
        <v>0</v>
      </c>
      <c r="M143" s="140">
        <v>600000</v>
      </c>
      <c r="N143" s="140">
        <v>600000</v>
      </c>
      <c r="O143" s="140">
        <v>600000</v>
      </c>
      <c r="P143" s="140"/>
      <c r="Q143" s="140"/>
      <c r="R143" s="140"/>
      <c r="S143" s="140">
        <v>0</v>
      </c>
      <c r="T143" s="141"/>
      <c r="U143" s="196">
        <v>1</v>
      </c>
    </row>
    <row r="144" spans="1:21" ht="38.25">
      <c r="A144" s="147">
        <v>30</v>
      </c>
      <c r="B144" s="102" t="s">
        <v>458</v>
      </c>
      <c r="C144" s="54" t="s">
        <v>59</v>
      </c>
      <c r="D144" s="82" t="s">
        <v>67</v>
      </c>
      <c r="E144" s="54" t="s">
        <v>459</v>
      </c>
      <c r="F144" s="140">
        <f>G144</f>
        <v>50000</v>
      </c>
      <c r="G144" s="140">
        <f t="shared" ref="G144:G145" si="47">SUM(H144:K144)</f>
        <v>50000</v>
      </c>
      <c r="H144" s="140">
        <v>50000</v>
      </c>
      <c r="I144" s="140"/>
      <c r="J144" s="140"/>
      <c r="K144" s="140"/>
      <c r="L144" s="140"/>
      <c r="M144" s="140">
        <f>N144</f>
        <v>50000</v>
      </c>
      <c r="N144" s="140">
        <v>50000</v>
      </c>
      <c r="O144" s="140">
        <v>50000</v>
      </c>
      <c r="P144" s="140">
        <f t="shared" ref="P144:R146" si="48">I144</f>
        <v>0</v>
      </c>
      <c r="Q144" s="140">
        <f t="shared" si="48"/>
        <v>0</v>
      </c>
      <c r="R144" s="140">
        <f t="shared" si="48"/>
        <v>0</v>
      </c>
      <c r="S144" s="58"/>
      <c r="T144" s="58"/>
      <c r="U144" s="196">
        <v>1</v>
      </c>
    </row>
    <row r="145" spans="1:21" ht="25.5">
      <c r="A145" s="147">
        <v>31</v>
      </c>
      <c r="B145" s="102" t="s">
        <v>460</v>
      </c>
      <c r="C145" s="54" t="s">
        <v>59</v>
      </c>
      <c r="D145" s="82" t="s">
        <v>67</v>
      </c>
      <c r="E145" s="54" t="s">
        <v>461</v>
      </c>
      <c r="F145" s="140">
        <v>90000</v>
      </c>
      <c r="G145" s="140">
        <f t="shared" si="47"/>
        <v>45000</v>
      </c>
      <c r="H145" s="140">
        <v>45000</v>
      </c>
      <c r="I145" s="140"/>
      <c r="J145" s="140"/>
      <c r="K145" s="140"/>
      <c r="L145" s="140">
        <v>45000</v>
      </c>
      <c r="M145" s="140">
        <f>O145+S145</f>
        <v>90000</v>
      </c>
      <c r="N145" s="140">
        <f t="shared" ref="N145:O145" si="49">G145</f>
        <v>45000</v>
      </c>
      <c r="O145" s="140">
        <f t="shared" si="49"/>
        <v>45000</v>
      </c>
      <c r="P145" s="140">
        <f t="shared" si="48"/>
        <v>0</v>
      </c>
      <c r="Q145" s="140">
        <f t="shared" si="48"/>
        <v>0</v>
      </c>
      <c r="R145" s="140">
        <f t="shared" si="48"/>
        <v>0</v>
      </c>
      <c r="S145" s="140">
        <v>45000</v>
      </c>
      <c r="T145" s="58"/>
      <c r="U145" s="196">
        <v>1</v>
      </c>
    </row>
    <row r="146" spans="1:21" ht="38.25">
      <c r="A146" s="147">
        <v>32</v>
      </c>
      <c r="B146" s="159" t="s">
        <v>462</v>
      </c>
      <c r="C146" s="176" t="s">
        <v>208</v>
      </c>
      <c r="D146" s="160" t="s">
        <v>67</v>
      </c>
      <c r="E146" s="176" t="s">
        <v>463</v>
      </c>
      <c r="F146" s="161">
        <f>G146</f>
        <v>80945</v>
      </c>
      <c r="G146" s="161">
        <v>80945</v>
      </c>
      <c r="H146" s="161">
        <v>80945</v>
      </c>
      <c r="I146" s="161"/>
      <c r="J146" s="161"/>
      <c r="K146" s="161"/>
      <c r="L146" s="161"/>
      <c r="M146" s="161">
        <f>N146</f>
        <v>80593</v>
      </c>
      <c r="N146" s="161">
        <f>G146-352</f>
        <v>80593</v>
      </c>
      <c r="O146" s="161">
        <f>H146-352</f>
        <v>80593</v>
      </c>
      <c r="P146" s="161">
        <f t="shared" si="48"/>
        <v>0</v>
      </c>
      <c r="Q146" s="161">
        <f t="shared" si="48"/>
        <v>0</v>
      </c>
      <c r="R146" s="161">
        <f t="shared" si="48"/>
        <v>0</v>
      </c>
      <c r="S146" s="86"/>
      <c r="T146" s="86"/>
      <c r="U146" s="196">
        <v>1</v>
      </c>
    </row>
    <row r="147" spans="1:21" s="162" customFormat="1" ht="15">
      <c r="B147" s="163"/>
      <c r="C147" s="177"/>
    </row>
    <row r="148" spans="1:21" s="162" customFormat="1" ht="15">
      <c r="B148" s="163"/>
      <c r="C148" s="177"/>
    </row>
    <row r="149" spans="1:21" s="162" customFormat="1" ht="15">
      <c r="B149" s="163"/>
      <c r="C149" s="177"/>
    </row>
    <row r="150" spans="1:21" s="162" customFormat="1" ht="15">
      <c r="B150" s="163"/>
      <c r="C150" s="177"/>
    </row>
    <row r="151" spans="1:21" s="162" customFormat="1" ht="15">
      <c r="B151" s="163"/>
      <c r="C151" s="177"/>
    </row>
    <row r="152" spans="1:21" s="162" customFormat="1" ht="15">
      <c r="B152" s="163"/>
      <c r="C152" s="177"/>
    </row>
    <row r="153" spans="1:21" s="162" customFormat="1" ht="15">
      <c r="B153" s="163"/>
      <c r="C153" s="177"/>
    </row>
    <row r="154" spans="1:21" s="162" customFormat="1" ht="15">
      <c r="B154" s="163"/>
      <c r="C154" s="177"/>
    </row>
    <row r="155" spans="1:21" s="162" customFormat="1" ht="15">
      <c r="B155" s="163"/>
      <c r="C155" s="177"/>
    </row>
    <row r="156" spans="1:21" s="162" customFormat="1" ht="15">
      <c r="B156" s="163"/>
      <c r="C156" s="177"/>
    </row>
    <row r="157" spans="1:21" s="162" customFormat="1" ht="15">
      <c r="B157" s="163"/>
      <c r="C157" s="177"/>
    </row>
    <row r="158" spans="1:21" s="162" customFormat="1" ht="15">
      <c r="B158" s="163"/>
      <c r="C158" s="177"/>
    </row>
    <row r="159" spans="1:21" s="162" customFormat="1" ht="15">
      <c r="B159" s="163"/>
      <c r="C159" s="177"/>
    </row>
    <row r="160" spans="1:21" s="162" customFormat="1" ht="15">
      <c r="B160" s="163"/>
      <c r="C160" s="177"/>
    </row>
    <row r="161" spans="2:3" s="162" customFormat="1" ht="15">
      <c r="B161" s="163"/>
      <c r="C161" s="177"/>
    </row>
    <row r="162" spans="2:3" s="162" customFormat="1" ht="15">
      <c r="B162" s="163"/>
      <c r="C162" s="177"/>
    </row>
    <row r="163" spans="2:3" s="162" customFormat="1" ht="15">
      <c r="B163" s="163"/>
      <c r="C163" s="177"/>
    </row>
    <row r="164" spans="2:3" s="162" customFormat="1" ht="15">
      <c r="B164" s="163"/>
      <c r="C164" s="177"/>
    </row>
    <row r="165" spans="2:3" s="162" customFormat="1" ht="15">
      <c r="B165" s="163"/>
      <c r="C165" s="177"/>
    </row>
    <row r="166" spans="2:3" s="162" customFormat="1" ht="15">
      <c r="B166" s="163"/>
      <c r="C166" s="177"/>
    </row>
    <row r="167" spans="2:3" s="162" customFormat="1" ht="15">
      <c r="B167" s="163"/>
      <c r="C167" s="177"/>
    </row>
    <row r="168" spans="2:3" s="162" customFormat="1" ht="15">
      <c r="B168" s="163"/>
      <c r="C168" s="177"/>
    </row>
    <row r="169" spans="2:3" s="162" customFormat="1" ht="15">
      <c r="B169" s="163"/>
      <c r="C169" s="177"/>
    </row>
    <row r="170" spans="2:3" s="162" customFormat="1" ht="15">
      <c r="B170" s="163"/>
      <c r="C170" s="177"/>
    </row>
    <row r="171" spans="2:3" s="162" customFormat="1" ht="15">
      <c r="B171" s="163"/>
      <c r="C171" s="177"/>
    </row>
    <row r="172" spans="2:3" s="162" customFormat="1" ht="15">
      <c r="B172" s="163"/>
      <c r="C172" s="177"/>
    </row>
    <row r="173" spans="2:3" s="162" customFormat="1" ht="15">
      <c r="B173" s="163"/>
      <c r="C173" s="177"/>
    </row>
    <row r="174" spans="2:3" s="162" customFormat="1" ht="15">
      <c r="B174" s="163"/>
      <c r="C174" s="177"/>
    </row>
    <row r="175" spans="2:3" s="162" customFormat="1" ht="15">
      <c r="B175" s="163"/>
      <c r="C175" s="177"/>
    </row>
    <row r="176" spans="2:3" s="162" customFormat="1" ht="15">
      <c r="B176" s="163"/>
      <c r="C176" s="177"/>
    </row>
    <row r="177" spans="1:18" s="162" customFormat="1" ht="15">
      <c r="B177" s="163"/>
      <c r="C177" s="177"/>
    </row>
    <row r="178" spans="1:18" s="162" customFormat="1" ht="15">
      <c r="B178" s="163"/>
      <c r="C178" s="177"/>
    </row>
    <row r="179" spans="1:18" s="162" customFormat="1" ht="15">
      <c r="B179" s="163"/>
      <c r="C179" s="177"/>
    </row>
    <row r="180" spans="1:18" s="162" customFormat="1" ht="15">
      <c r="B180" s="163"/>
      <c r="C180" s="177"/>
    </row>
    <row r="181" spans="1:18" s="162" customFormat="1" ht="15">
      <c r="B181" s="163"/>
      <c r="C181" s="177"/>
    </row>
    <row r="182" spans="1:18" s="162" customFormat="1" ht="15">
      <c r="B182" s="163"/>
      <c r="C182" s="177"/>
    </row>
    <row r="183" spans="1:18" s="162" customFormat="1" ht="15">
      <c r="B183" s="163"/>
      <c r="C183" s="177"/>
    </row>
    <row r="184" spans="1:18" s="162" customFormat="1" ht="15">
      <c r="B184" s="163"/>
      <c r="C184" s="177"/>
    </row>
    <row r="185" spans="1:18" s="162" customFormat="1" ht="15">
      <c r="B185" s="163"/>
      <c r="C185" s="177"/>
    </row>
    <row r="186" spans="1:18" s="162" customFormat="1" ht="15">
      <c r="B186" s="163"/>
      <c r="C186" s="177"/>
    </row>
    <row r="187" spans="1:18" s="162" customFormat="1" ht="15">
      <c r="B187" s="163"/>
      <c r="C187" s="177"/>
    </row>
    <row r="188" spans="1:18" s="162" customFormat="1" ht="15">
      <c r="B188" s="163"/>
      <c r="C188" s="177"/>
    </row>
    <row r="189" spans="1:18" s="162" customFormat="1" ht="15">
      <c r="B189" s="163"/>
      <c r="C189" s="177"/>
    </row>
    <row r="190" spans="1:18" s="162" customFormat="1" ht="15">
      <c r="B190" s="163"/>
      <c r="C190" s="177"/>
    </row>
    <row r="191" spans="1:18">
      <c r="A191" s="93"/>
      <c r="C191" s="178"/>
      <c r="D191" s="93"/>
      <c r="E191" s="93"/>
      <c r="F191" s="93"/>
      <c r="G191" s="93"/>
      <c r="H191" s="93"/>
      <c r="I191" s="93"/>
      <c r="J191" s="93"/>
      <c r="K191" s="93"/>
      <c r="L191" s="93"/>
      <c r="M191" s="93"/>
      <c r="N191" s="93"/>
      <c r="O191" s="93"/>
      <c r="P191" s="93"/>
      <c r="Q191" s="93"/>
      <c r="R191" s="93"/>
    </row>
    <row r="192" spans="1:18">
      <c r="A192" s="93"/>
      <c r="C192" s="178"/>
      <c r="D192" s="93"/>
      <c r="E192" s="93"/>
      <c r="F192" s="93"/>
      <c r="G192" s="93"/>
      <c r="H192" s="93"/>
      <c r="I192" s="93"/>
      <c r="J192" s="93"/>
      <c r="K192" s="93"/>
      <c r="L192" s="93"/>
      <c r="M192" s="93"/>
      <c r="N192" s="93"/>
      <c r="O192" s="93"/>
      <c r="P192" s="93"/>
      <c r="Q192" s="93"/>
      <c r="R192" s="93"/>
    </row>
    <row r="193" spans="1:18">
      <c r="A193" s="93"/>
      <c r="B193" s="93"/>
      <c r="C193" s="178"/>
      <c r="D193" s="93"/>
      <c r="E193" s="93"/>
      <c r="F193" s="93"/>
      <c r="G193" s="93"/>
      <c r="H193" s="93"/>
      <c r="I193" s="93"/>
      <c r="J193" s="93"/>
      <c r="K193" s="93"/>
      <c r="L193" s="93"/>
      <c r="M193" s="93"/>
      <c r="N193" s="93"/>
      <c r="O193" s="93"/>
      <c r="P193" s="93"/>
      <c r="Q193" s="93"/>
      <c r="R193" s="93"/>
    </row>
    <row r="194" spans="1:18">
      <c r="A194" s="93"/>
      <c r="B194" s="93"/>
      <c r="C194" s="178"/>
      <c r="D194" s="93"/>
      <c r="E194" s="93"/>
      <c r="F194" s="93"/>
      <c r="G194" s="93"/>
      <c r="H194" s="93"/>
      <c r="I194" s="93"/>
      <c r="J194" s="93"/>
      <c r="K194" s="93"/>
      <c r="L194" s="93"/>
      <c r="M194" s="93"/>
      <c r="N194" s="93"/>
      <c r="O194" s="93"/>
      <c r="P194" s="93"/>
      <c r="Q194" s="93"/>
      <c r="R194" s="93"/>
    </row>
    <row r="195" spans="1:18">
      <c r="A195" s="93"/>
      <c r="B195" s="93"/>
      <c r="C195" s="178"/>
      <c r="D195" s="93"/>
      <c r="E195" s="93"/>
      <c r="F195" s="93"/>
      <c r="G195" s="93"/>
      <c r="H195" s="93"/>
      <c r="I195" s="93"/>
      <c r="J195" s="93"/>
      <c r="K195" s="93"/>
      <c r="L195" s="93"/>
      <c r="M195" s="93"/>
      <c r="N195" s="93"/>
      <c r="O195" s="93"/>
      <c r="P195" s="93"/>
      <c r="Q195" s="93"/>
      <c r="R195" s="93"/>
    </row>
    <row r="196" spans="1:18">
      <c r="A196" s="93"/>
      <c r="B196" s="93"/>
      <c r="C196" s="178"/>
      <c r="D196" s="93"/>
      <c r="E196" s="93"/>
      <c r="F196" s="93"/>
      <c r="G196" s="93"/>
      <c r="H196" s="93"/>
      <c r="I196" s="93"/>
      <c r="J196" s="93"/>
      <c r="K196" s="93"/>
      <c r="L196" s="93"/>
      <c r="M196" s="93"/>
      <c r="N196" s="93"/>
      <c r="O196" s="93"/>
      <c r="P196" s="93"/>
      <c r="Q196" s="93"/>
      <c r="R196" s="93"/>
    </row>
    <row r="197" spans="1:18">
      <c r="A197" s="93"/>
      <c r="B197" s="93"/>
      <c r="C197" s="178"/>
      <c r="D197" s="93"/>
      <c r="E197" s="93"/>
      <c r="F197" s="93"/>
      <c r="G197" s="93"/>
      <c r="H197" s="93"/>
      <c r="I197" s="93"/>
      <c r="J197" s="93"/>
      <c r="K197" s="93"/>
      <c r="L197" s="93"/>
      <c r="M197" s="93"/>
      <c r="N197" s="93"/>
      <c r="O197" s="93"/>
      <c r="P197" s="93"/>
      <c r="Q197" s="93"/>
      <c r="R197" s="93"/>
    </row>
    <row r="198" spans="1:18">
      <c r="A198" s="93"/>
      <c r="B198" s="93"/>
      <c r="C198" s="178"/>
      <c r="D198" s="93"/>
      <c r="E198" s="93"/>
      <c r="F198" s="93"/>
      <c r="G198" s="93"/>
      <c r="H198" s="93"/>
      <c r="I198" s="93"/>
      <c r="J198" s="93"/>
      <c r="K198" s="93"/>
      <c r="L198" s="93"/>
      <c r="M198" s="93"/>
      <c r="N198" s="93"/>
      <c r="O198" s="93"/>
      <c r="P198" s="93"/>
      <c r="Q198" s="93"/>
      <c r="R198" s="93"/>
    </row>
    <row r="199" spans="1:18">
      <c r="A199" s="93"/>
      <c r="B199" s="93"/>
      <c r="C199" s="178"/>
      <c r="D199" s="93"/>
      <c r="E199" s="93"/>
      <c r="F199" s="93"/>
      <c r="G199" s="93"/>
      <c r="H199" s="93"/>
      <c r="I199" s="93"/>
      <c r="J199" s="93"/>
      <c r="K199" s="93"/>
      <c r="L199" s="93"/>
      <c r="M199" s="93"/>
      <c r="N199" s="93"/>
      <c r="O199" s="93"/>
      <c r="P199" s="93"/>
      <c r="Q199" s="93"/>
      <c r="R199" s="93"/>
    </row>
    <row r="200" spans="1:18">
      <c r="A200" s="93"/>
      <c r="B200" s="93"/>
      <c r="C200" s="178"/>
      <c r="D200" s="93"/>
      <c r="E200" s="93"/>
      <c r="F200" s="93"/>
      <c r="G200" s="93"/>
      <c r="H200" s="93"/>
      <c r="I200" s="93"/>
      <c r="J200" s="93"/>
      <c r="K200" s="93"/>
      <c r="L200" s="93"/>
      <c r="M200" s="93"/>
      <c r="N200" s="93"/>
      <c r="O200" s="93"/>
      <c r="P200" s="93"/>
      <c r="Q200" s="93"/>
      <c r="R200" s="93"/>
    </row>
    <row r="201" spans="1:18">
      <c r="A201" s="93"/>
      <c r="B201" s="93"/>
      <c r="C201" s="178"/>
      <c r="D201" s="93"/>
      <c r="E201" s="93"/>
      <c r="F201" s="93"/>
      <c r="G201" s="93"/>
      <c r="H201" s="93"/>
      <c r="I201" s="93"/>
      <c r="J201" s="93"/>
      <c r="K201" s="93"/>
      <c r="L201" s="93"/>
      <c r="M201" s="93"/>
      <c r="N201" s="93"/>
      <c r="O201" s="93"/>
      <c r="P201" s="93"/>
      <c r="Q201" s="93"/>
      <c r="R201" s="93"/>
    </row>
    <row r="202" spans="1:18">
      <c r="A202" s="93"/>
      <c r="B202" s="93"/>
      <c r="C202" s="178"/>
      <c r="D202" s="93"/>
      <c r="E202" s="93"/>
      <c r="F202" s="93"/>
      <c r="G202" s="93"/>
      <c r="H202" s="93"/>
      <c r="I202" s="93"/>
      <c r="J202" s="93"/>
      <c r="K202" s="93"/>
      <c r="L202" s="93"/>
      <c r="M202" s="93"/>
      <c r="N202" s="93"/>
      <c r="O202" s="93"/>
      <c r="P202" s="93"/>
      <c r="Q202" s="93"/>
      <c r="R202" s="93"/>
    </row>
    <row r="203" spans="1:18">
      <c r="A203" s="93"/>
      <c r="B203" s="93"/>
      <c r="C203" s="178"/>
      <c r="D203" s="93"/>
      <c r="E203" s="93"/>
      <c r="F203" s="93"/>
      <c r="G203" s="93"/>
      <c r="H203" s="93"/>
      <c r="I203" s="93"/>
      <c r="J203" s="93"/>
      <c r="K203" s="93"/>
      <c r="L203" s="93"/>
      <c r="M203" s="93"/>
      <c r="N203" s="93"/>
      <c r="O203" s="93"/>
      <c r="P203" s="93"/>
      <c r="Q203" s="93"/>
      <c r="R203" s="93"/>
    </row>
    <row r="204" spans="1:18">
      <c r="A204" s="93"/>
      <c r="B204" s="93"/>
      <c r="C204" s="178"/>
      <c r="D204" s="93"/>
      <c r="E204" s="93"/>
      <c r="F204" s="93"/>
      <c r="G204" s="93"/>
      <c r="H204" s="93"/>
      <c r="I204" s="93"/>
      <c r="J204" s="93"/>
      <c r="K204" s="93"/>
      <c r="L204" s="93"/>
      <c r="M204" s="93"/>
      <c r="N204" s="93"/>
      <c r="O204" s="93"/>
      <c r="P204" s="93"/>
      <c r="Q204" s="93"/>
      <c r="R204" s="93"/>
    </row>
    <row r="205" spans="1:18">
      <c r="A205" s="93"/>
      <c r="B205" s="93"/>
      <c r="C205" s="178"/>
      <c r="D205" s="93"/>
      <c r="E205" s="93"/>
      <c r="F205" s="93"/>
      <c r="G205" s="93"/>
      <c r="H205" s="93"/>
      <c r="I205" s="93"/>
      <c r="J205" s="93"/>
      <c r="K205" s="93"/>
      <c r="L205" s="93"/>
      <c r="M205" s="93"/>
      <c r="N205" s="93"/>
      <c r="O205" s="93"/>
      <c r="P205" s="93"/>
      <c r="Q205" s="93"/>
      <c r="R205" s="93"/>
    </row>
    <row r="206" spans="1:18">
      <c r="A206" s="93"/>
      <c r="B206" s="93"/>
      <c r="C206" s="178"/>
      <c r="D206" s="93"/>
      <c r="E206" s="93"/>
      <c r="F206" s="93"/>
      <c r="G206" s="93"/>
      <c r="H206" s="93"/>
      <c r="I206" s="93"/>
      <c r="J206" s="93"/>
      <c r="K206" s="93"/>
      <c r="L206" s="93"/>
      <c r="M206" s="93"/>
      <c r="N206" s="93"/>
      <c r="O206" s="93"/>
      <c r="P206" s="93"/>
      <c r="Q206" s="93"/>
      <c r="R206" s="93"/>
    </row>
    <row r="207" spans="1:18">
      <c r="A207" s="93"/>
      <c r="B207" s="93"/>
      <c r="C207" s="178"/>
      <c r="D207" s="93"/>
      <c r="E207" s="93"/>
      <c r="F207" s="93"/>
      <c r="G207" s="93"/>
      <c r="H207" s="93"/>
      <c r="I207" s="93"/>
      <c r="J207" s="93"/>
      <c r="K207" s="93"/>
      <c r="L207" s="93"/>
      <c r="M207" s="93"/>
      <c r="N207" s="93"/>
      <c r="O207" s="93"/>
      <c r="P207" s="93"/>
      <c r="Q207" s="93"/>
      <c r="R207" s="93"/>
    </row>
    <row r="208" spans="1:18">
      <c r="A208" s="93"/>
      <c r="B208" s="93"/>
      <c r="C208" s="178"/>
      <c r="D208" s="93"/>
      <c r="E208" s="93"/>
      <c r="F208" s="93"/>
      <c r="G208" s="93"/>
      <c r="H208" s="93"/>
      <c r="I208" s="93"/>
      <c r="J208" s="93"/>
      <c r="K208" s="93"/>
      <c r="L208" s="93"/>
      <c r="M208" s="93"/>
      <c r="N208" s="93"/>
      <c r="O208" s="93"/>
      <c r="P208" s="93"/>
      <c r="Q208" s="93"/>
      <c r="R208" s="93"/>
    </row>
    <row r="209" spans="1:18">
      <c r="A209" s="93"/>
      <c r="B209" s="93"/>
      <c r="C209" s="178"/>
      <c r="D209" s="93"/>
      <c r="E209" s="93"/>
      <c r="F209" s="93"/>
      <c r="G209" s="93"/>
      <c r="H209" s="93"/>
      <c r="I209" s="93"/>
      <c r="J209" s="93"/>
      <c r="K209" s="93"/>
      <c r="L209" s="93"/>
      <c r="M209" s="93"/>
      <c r="N209" s="93"/>
      <c r="O209" s="93"/>
      <c r="P209" s="93"/>
      <c r="Q209" s="93"/>
      <c r="R209" s="93"/>
    </row>
    <row r="210" spans="1:18">
      <c r="A210" s="93"/>
      <c r="B210" s="93"/>
      <c r="C210" s="178"/>
      <c r="D210" s="93"/>
      <c r="E210" s="93"/>
      <c r="F210" s="93"/>
      <c r="G210" s="93"/>
      <c r="H210" s="93"/>
      <c r="I210" s="93"/>
      <c r="J210" s="93"/>
      <c r="K210" s="93"/>
      <c r="L210" s="93"/>
      <c r="M210" s="93"/>
      <c r="N210" s="93"/>
      <c r="O210" s="93"/>
      <c r="P210" s="93"/>
      <c r="Q210" s="93"/>
      <c r="R210" s="93"/>
    </row>
    <row r="211" spans="1:18">
      <c r="A211" s="93"/>
      <c r="B211" s="93"/>
      <c r="C211" s="178"/>
      <c r="D211" s="93"/>
      <c r="E211" s="93"/>
      <c r="F211" s="93"/>
      <c r="G211" s="93"/>
      <c r="H211" s="93"/>
      <c r="I211" s="93"/>
      <c r="J211" s="93"/>
      <c r="K211" s="93"/>
      <c r="L211" s="93"/>
      <c r="M211" s="93"/>
      <c r="N211" s="93"/>
      <c r="O211" s="93"/>
      <c r="P211" s="93"/>
      <c r="Q211" s="93"/>
      <c r="R211" s="93"/>
    </row>
    <row r="212" spans="1:18">
      <c r="A212" s="93"/>
      <c r="B212" s="93"/>
      <c r="C212" s="178"/>
      <c r="D212" s="93"/>
      <c r="E212" s="93"/>
      <c r="F212" s="93"/>
      <c r="G212" s="93"/>
      <c r="H212" s="93"/>
      <c r="I212" s="93"/>
      <c r="J212" s="93"/>
      <c r="K212" s="93"/>
      <c r="L212" s="93"/>
      <c r="M212" s="93"/>
      <c r="N212" s="93"/>
      <c r="O212" s="93"/>
      <c r="P212" s="93"/>
      <c r="Q212" s="93"/>
      <c r="R212" s="93"/>
    </row>
    <row r="213" spans="1:18">
      <c r="A213" s="93"/>
      <c r="B213" s="93"/>
      <c r="C213" s="178"/>
      <c r="D213" s="93"/>
      <c r="E213" s="93"/>
      <c r="F213" s="93"/>
      <c r="G213" s="93"/>
      <c r="H213" s="93"/>
      <c r="I213" s="93"/>
      <c r="J213" s="93"/>
      <c r="K213" s="93"/>
      <c r="L213" s="93"/>
      <c r="M213" s="93"/>
      <c r="N213" s="93"/>
      <c r="O213" s="93"/>
      <c r="P213" s="93"/>
      <c r="Q213" s="93"/>
      <c r="R213" s="93"/>
    </row>
    <row r="214" spans="1:18">
      <c r="A214" s="93"/>
      <c r="B214" s="93"/>
      <c r="C214" s="178"/>
      <c r="D214" s="93"/>
      <c r="E214" s="93"/>
      <c r="F214" s="93"/>
      <c r="G214" s="93"/>
      <c r="H214" s="93"/>
      <c r="I214" s="93"/>
      <c r="J214" s="93"/>
      <c r="K214" s="93"/>
      <c r="L214" s="93"/>
      <c r="M214" s="93"/>
      <c r="N214" s="93"/>
      <c r="O214" s="93"/>
      <c r="P214" s="93"/>
      <c r="Q214" s="93"/>
      <c r="R214" s="93"/>
    </row>
    <row r="215" spans="1:18">
      <c r="A215" s="93"/>
      <c r="B215" s="93"/>
      <c r="C215" s="178"/>
      <c r="D215" s="93"/>
      <c r="E215" s="93"/>
      <c r="F215" s="93"/>
      <c r="G215" s="93"/>
      <c r="H215" s="93"/>
      <c r="I215" s="93"/>
      <c r="J215" s="93"/>
      <c r="K215" s="93"/>
      <c r="L215" s="93"/>
      <c r="M215" s="93"/>
      <c r="N215" s="93"/>
      <c r="O215" s="93"/>
      <c r="P215" s="93"/>
      <c r="Q215" s="93"/>
      <c r="R215" s="93"/>
    </row>
    <row r="216" spans="1:18">
      <c r="A216" s="93"/>
      <c r="B216" s="93"/>
      <c r="C216" s="178"/>
      <c r="D216" s="93"/>
      <c r="E216" s="93"/>
      <c r="F216" s="93"/>
      <c r="G216" s="93"/>
      <c r="H216" s="93"/>
      <c r="I216" s="93"/>
      <c r="J216" s="93"/>
      <c r="K216" s="93"/>
      <c r="L216" s="93"/>
      <c r="M216" s="93"/>
      <c r="N216" s="93"/>
      <c r="O216" s="93"/>
      <c r="P216" s="93"/>
      <c r="Q216" s="93"/>
      <c r="R216" s="93"/>
    </row>
    <row r="217" spans="1:18">
      <c r="A217" s="93"/>
      <c r="B217" s="93"/>
      <c r="C217" s="178"/>
      <c r="D217" s="93"/>
      <c r="E217" s="93"/>
      <c r="F217" s="93"/>
      <c r="G217" s="93"/>
      <c r="H217" s="93"/>
      <c r="I217" s="93"/>
      <c r="J217" s="93"/>
      <c r="K217" s="93"/>
      <c r="L217" s="93"/>
      <c r="M217" s="93"/>
      <c r="N217" s="93"/>
      <c r="O217" s="93"/>
      <c r="P217" s="93"/>
      <c r="Q217" s="93"/>
      <c r="R217" s="93"/>
    </row>
    <row r="218" spans="1:18">
      <c r="A218" s="93"/>
      <c r="B218" s="93"/>
      <c r="C218" s="178"/>
      <c r="D218" s="93"/>
      <c r="E218" s="93"/>
      <c r="F218" s="93"/>
      <c r="G218" s="93"/>
      <c r="H218" s="93"/>
      <c r="I218" s="93"/>
      <c r="J218" s="93"/>
      <c r="K218" s="93"/>
      <c r="L218" s="93"/>
      <c r="M218" s="93"/>
      <c r="N218" s="93"/>
      <c r="O218" s="93"/>
      <c r="P218" s="93"/>
      <c r="Q218" s="93"/>
      <c r="R218" s="93"/>
    </row>
    <row r="219" spans="1:18">
      <c r="A219" s="93"/>
      <c r="B219" s="93"/>
      <c r="C219" s="178"/>
      <c r="D219" s="93"/>
      <c r="E219" s="93"/>
      <c r="F219" s="93"/>
      <c r="G219" s="93"/>
      <c r="H219" s="93"/>
      <c r="I219" s="93"/>
      <c r="J219" s="93"/>
      <c r="K219" s="93"/>
      <c r="L219" s="93"/>
      <c r="M219" s="93"/>
      <c r="N219" s="93"/>
      <c r="O219" s="93"/>
      <c r="P219" s="93"/>
      <c r="Q219" s="93"/>
      <c r="R219" s="93"/>
    </row>
    <row r="225" spans="1:18">
      <c r="A225" s="93"/>
      <c r="B225" s="93"/>
      <c r="C225" s="178"/>
      <c r="D225" s="93"/>
      <c r="E225" s="93"/>
      <c r="F225" s="93"/>
      <c r="G225" s="93"/>
      <c r="H225" s="93"/>
      <c r="I225" s="93"/>
      <c r="J225" s="93"/>
      <c r="K225" s="93"/>
      <c r="L225" s="93"/>
      <c r="M225" s="93"/>
      <c r="N225" s="93"/>
      <c r="O225" s="93"/>
      <c r="P225" s="93"/>
      <c r="Q225" s="93"/>
      <c r="R225" s="93"/>
    </row>
    <row r="254" spans="1:18">
      <c r="A254" s="93"/>
      <c r="B254" s="93"/>
      <c r="C254" s="178"/>
      <c r="D254" s="93"/>
      <c r="E254" s="93"/>
      <c r="F254" s="93"/>
      <c r="G254" s="93"/>
      <c r="H254" s="93"/>
      <c r="I254" s="93"/>
      <c r="J254" s="93"/>
      <c r="K254" s="93"/>
      <c r="L254" s="93"/>
      <c r="M254" s="93"/>
      <c r="N254" s="93"/>
      <c r="O254" s="93"/>
      <c r="P254" s="93"/>
      <c r="Q254" s="93"/>
      <c r="R254" s="93"/>
    </row>
  </sheetData>
  <mergeCells count="18">
    <mergeCell ref="T5:T7"/>
    <mergeCell ref="F6:F7"/>
    <mergeCell ref="G6:K6"/>
    <mergeCell ref="L6:L7"/>
    <mergeCell ref="M6:M7"/>
    <mergeCell ref="N6:R6"/>
    <mergeCell ref="A1:T1"/>
    <mergeCell ref="S6:S7"/>
    <mergeCell ref="A2:T2"/>
    <mergeCell ref="A3:T3"/>
    <mergeCell ref="A4:T4"/>
    <mergeCell ref="A5:A7"/>
    <mergeCell ref="B5:B7"/>
    <mergeCell ref="C5:C7"/>
    <mergeCell ref="D5:D7"/>
    <mergeCell ref="E5:E7"/>
    <mergeCell ref="F5:L5"/>
    <mergeCell ref="M5:S5"/>
  </mergeCells>
  <pageMargins left="0.25" right="0.25" top="0.75" bottom="0.75" header="0.3" footer="0.3"/>
  <pageSetup paperSize="9" scale="85" orientation="landscape" r:id="rId1"/>
  <headerFooter>
    <oddFooter>&amp;CPLIII-&amp;P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26</vt:i4>
      </vt:variant>
    </vt:vector>
  </HeadingPairs>
  <TitlesOfParts>
    <vt:vector size="53" baseType="lpstr">
      <vt:lpstr>B1</vt:lpstr>
      <vt:lpstr>B 1</vt:lpstr>
      <vt:lpstr>B2a</vt:lpstr>
      <vt:lpstr>BIIa</vt:lpstr>
      <vt:lpstr>BIII</vt:lpstr>
      <vt:lpstr>II Ung da giao TH</vt:lpstr>
      <vt:lpstr>II Ung chua giao TH</vt:lpstr>
      <vt:lpstr>III No XDCB</vt:lpstr>
      <vt:lpstr>PLIII DA KHCM NHOM B</vt:lpstr>
      <vt:lpstr>KTN</vt:lpstr>
      <vt:lpstr>PLIV</vt:lpstr>
      <vt:lpstr>Sheet3</vt:lpstr>
      <vt:lpstr>Sheet4</vt:lpstr>
      <vt:lpstr>Sheet2</vt:lpstr>
      <vt:lpstr>Sheet6</vt:lpstr>
      <vt:lpstr>Sheet1</vt:lpstr>
      <vt:lpstr>Sheet7</vt:lpstr>
      <vt:lpstr>Sheet9</vt:lpstr>
      <vt:lpstr>Phong TH</vt:lpstr>
      <vt:lpstr>Sheet11</vt:lpstr>
      <vt:lpstr>B2b</vt:lpstr>
      <vt:lpstr>B2c</vt:lpstr>
      <vt:lpstr>B3 -ODA (2)</vt:lpstr>
      <vt:lpstr>B3 -ODA</vt:lpstr>
      <vt:lpstr>Bieu 1</vt:lpstr>
      <vt:lpstr>Sheet5</vt:lpstr>
      <vt:lpstr>Sheet8</vt:lpstr>
      <vt:lpstr>B2a!Print_Area</vt:lpstr>
      <vt:lpstr>'B3 -ODA (2)'!Print_Area</vt:lpstr>
      <vt:lpstr>'Bieu 1'!Print_Area</vt:lpstr>
      <vt:lpstr>BIIa!Print_Area</vt:lpstr>
      <vt:lpstr>BIII!Print_Area</vt:lpstr>
      <vt:lpstr>'II Ung chua giao TH'!Print_Area</vt:lpstr>
      <vt:lpstr>'III No XDCB'!Print_Area</vt:lpstr>
      <vt:lpstr>'PLIII DA KHCM NHOM B'!Print_Area</vt:lpstr>
      <vt:lpstr>PLIV!Print_Area</vt:lpstr>
      <vt:lpstr>'Phong TH'!Print_Area</vt:lpstr>
      <vt:lpstr>Sheet2!Print_Area</vt:lpstr>
      <vt:lpstr>Sheet6!Print_Area</vt:lpstr>
      <vt:lpstr>'B 1'!Print_Titles</vt:lpstr>
      <vt:lpstr>'B1'!Print_Titles</vt:lpstr>
      <vt:lpstr>B2a!Print_Titles</vt:lpstr>
      <vt:lpstr>B2c!Print_Titles</vt:lpstr>
      <vt:lpstr>'B3 -ODA'!Print_Titles</vt:lpstr>
      <vt:lpstr>'B3 -ODA (2)'!Print_Titles</vt:lpstr>
      <vt:lpstr>BIIa!Print_Titles</vt:lpstr>
      <vt:lpstr>BIII!Print_Titles</vt:lpstr>
      <vt:lpstr>'II Ung chua giao TH'!Print_Titles</vt:lpstr>
      <vt:lpstr>'II Ung da giao TH'!Print_Titles</vt:lpstr>
      <vt:lpstr>'III No XDCB'!Print_Titles</vt:lpstr>
      <vt:lpstr>KTN!Print_Titles</vt:lpstr>
      <vt:lpstr>'PLIII DA KHCM NHOM B'!Print_Titles</vt:lpstr>
      <vt:lpstr>PLIV!Print_Titles</vt:lpstr>
    </vt:vector>
  </TitlesOfParts>
  <Company>TEMAOS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lenovo</cp:lastModifiedBy>
  <cp:lastPrinted>2021-12-31T11:16:40Z</cp:lastPrinted>
  <dcterms:created xsi:type="dcterms:W3CDTF">2020-05-11T04:08:10Z</dcterms:created>
  <dcterms:modified xsi:type="dcterms:W3CDTF">2022-01-26T00:50:35Z</dcterms:modified>
</cp:coreProperties>
</file>